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xr:revisionPtr revIDLastSave="0" documentId="13_ncr:1_{02A2E6D5-516B-4ADB-BC41-2E98F8B6E38E}" xr6:coauthVersionLast="47" xr6:coauthVersionMax="47" xr10:uidLastSave="{00000000-0000-0000-0000-000000000000}"/>
  <bookViews>
    <workbookView xWindow="-120" yWindow="-120" windowWidth="29040" windowHeight="15720" tabRatio="821" activeTab="5" xr2:uid="{00000000-000D-0000-FFFF-FFFF00000000}"/>
  </bookViews>
  <sheets>
    <sheet name="はじめに" sheetId="48" r:id="rId1"/>
    <sheet name="実績表紙" sheetId="54" r:id="rId2"/>
    <sheet name="実績事業所" sheetId="52" r:id="rId3"/>
    <sheet name="実績排出量" sheetId="34" r:id="rId4"/>
    <sheet name="実績代替" sheetId="57" r:id="rId5"/>
    <sheet name="実績措置" sheetId="53" r:id="rId6"/>
    <sheet name="使用状況表紙" sheetId="60" r:id="rId7"/>
    <sheet name="排出係数" sheetId="56" r:id="rId8"/>
    <sheet name="産業分類表" sheetId="58" r:id="rId9"/>
    <sheet name="連絡事項" sheetId="65" r:id="rId10"/>
    <sheet name="実績値" sheetId="63" state="hidden" r:id="rId11"/>
  </sheets>
  <definedNames>
    <definedName name="_xlnm._FilterDatabase" localSheetId="10" hidden="1">実績値!$A$2:$BH$2</definedName>
    <definedName name="_xlnm._FilterDatabase" localSheetId="3" hidden="1">実績排出量!$A$15:$CV$15</definedName>
    <definedName name="_xlnm._FilterDatabase" localSheetId="7" hidden="1">排出係数!$T$3:$AB$1136</definedName>
    <definedName name="Jナンバー分類">実績排出量!$CF$17:$CF$22</definedName>
    <definedName name="Jバス">実績排出量!$CI$17:$CI$18</definedName>
    <definedName name="J車種重量">実績排出量!$AM$16:$AM$215</definedName>
    <definedName name="J小型貨物">実績排出量!$CH$17</definedName>
    <definedName name="J乗用">実績排出量!$CK$17</definedName>
    <definedName name="J特殊">実績排出量!$CL$17</definedName>
    <definedName name="J特種">実績排出量!$CJ$17:$CJ$18</definedName>
    <definedName name="J普通貨物">実績排出量!$CG$17</definedName>
    <definedName name="_xlnm.Print_Area" localSheetId="6">使用状況表紙!$A$1:$X$40</definedName>
    <definedName name="_xlnm.Print_Area" localSheetId="2">実績事業所!$A$1:$P$31</definedName>
    <definedName name="_xlnm.Print_Area" localSheetId="4">実績代替!$A$1:$W$27</definedName>
    <definedName name="_xlnm.Print_Area" localSheetId="3">実績排出量!$A$1:$Y$215</definedName>
    <definedName name="_xlnm.Print_Area" localSheetId="1">実績表紙!$A$2:$X$41</definedName>
    <definedName name="_xlnm.Print_Area" localSheetId="7">排出係数!$A$1:$AI$1140</definedName>
    <definedName name="_xlnm.Print_Titles" localSheetId="2">実績事業所!$A:$F,実績事業所!$1:$2</definedName>
    <definedName name="_xlnm.Print_Titles" localSheetId="3">実績排出量!$13:$15</definedName>
    <definedName name="バス">実績排出量!$CI$17:$CI$18</definedName>
    <definedName name="車種重量">実績排出量!$AM$16:$AM$215</definedName>
    <definedName name="小型貨物">実績排出量!$CH$17</definedName>
    <definedName name="乗用">実績排出量!$CK$17</definedName>
    <definedName name="特殊">実績排出量!$CL$17</definedName>
    <definedName name="特種">実績排出量!$CJ$17:$CJ$18</definedName>
    <definedName name="排出係数表">排出係数!$A$4:$I$1250</definedName>
    <definedName name="普通貨物">実績排出量!$CG$17</definedName>
  </definedNames>
  <calcPr calcId="191029"/>
  <extLst>
    <ext xmlns:x14="http://schemas.microsoft.com/office/spreadsheetml/2009/9/main" uri="{79F54976-1DA5-4618-B147-4CDE4B953A38}">
      <x14:workbookPr defaultImageDpi="15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6" i="34" l="1"/>
  <c r="J23" i="57"/>
  <c r="J20" i="57"/>
  <c r="J19" i="57"/>
  <c r="J18" i="57"/>
  <c r="J17" i="57"/>
  <c r="J16" i="57"/>
  <c r="J15" i="57"/>
  <c r="J14" i="57"/>
  <c r="J13" i="57"/>
  <c r="J12" i="57"/>
  <c r="J11" i="57"/>
  <c r="J10" i="57"/>
  <c r="J9" i="57"/>
  <c r="J8" i="57"/>
  <c r="J7" i="57"/>
  <c r="J6" i="57"/>
  <c r="I23" i="57"/>
  <c r="I20" i="57"/>
  <c r="I19" i="57"/>
  <c r="I18" i="57"/>
  <c r="I17" i="57"/>
  <c r="I16" i="57"/>
  <c r="I15" i="57"/>
  <c r="I14" i="57"/>
  <c r="I13" i="57"/>
  <c r="I12" i="57"/>
  <c r="I11" i="57"/>
  <c r="I10" i="57"/>
  <c r="I9" i="57"/>
  <c r="I8" i="57"/>
  <c r="I7" i="57"/>
  <c r="I6" i="57"/>
  <c r="G23" i="57"/>
  <c r="F23" i="57"/>
  <c r="E23" i="57"/>
  <c r="G20" i="57"/>
  <c r="F20" i="57"/>
  <c r="E20" i="57"/>
  <c r="G19" i="57"/>
  <c r="F19" i="57"/>
  <c r="E19" i="57"/>
  <c r="G18" i="57"/>
  <c r="F18" i="57"/>
  <c r="E18" i="57"/>
  <c r="G17" i="57"/>
  <c r="F17" i="57"/>
  <c r="E17" i="57"/>
  <c r="G16" i="57"/>
  <c r="F16" i="57"/>
  <c r="E16" i="57"/>
  <c r="G15" i="57"/>
  <c r="F15" i="57"/>
  <c r="E15" i="57"/>
  <c r="G14" i="57"/>
  <c r="F14" i="57"/>
  <c r="E14" i="57"/>
  <c r="G13" i="57"/>
  <c r="F13" i="57"/>
  <c r="E13" i="57"/>
  <c r="G12" i="57"/>
  <c r="F12" i="57"/>
  <c r="E12" i="57"/>
  <c r="G11" i="57"/>
  <c r="F11" i="57"/>
  <c r="E11" i="57"/>
  <c r="G10" i="57"/>
  <c r="F10" i="57"/>
  <c r="E10" i="57"/>
  <c r="G9" i="57"/>
  <c r="F9" i="57"/>
  <c r="E9" i="57"/>
  <c r="G8" i="57"/>
  <c r="F8" i="57"/>
  <c r="E8" i="57"/>
  <c r="G7" i="57"/>
  <c r="F7" i="57"/>
  <c r="E7" i="57"/>
  <c r="G6" i="57"/>
  <c r="F6" i="57"/>
  <c r="E6" i="57"/>
  <c r="E4" i="57"/>
  <c r="M11" i="54" l="1"/>
  <c r="P48" i="52" l="1"/>
  <c r="P49" i="52" s="1"/>
  <c r="O48" i="52"/>
  <c r="O49" i="52" s="1"/>
  <c r="N48" i="52"/>
  <c r="N49" i="52" s="1"/>
  <c r="M48" i="52"/>
  <c r="M49" i="52" s="1"/>
  <c r="L48" i="52"/>
  <c r="L49" i="52" s="1"/>
  <c r="K48" i="52"/>
  <c r="K49" i="52" s="1"/>
  <c r="J48" i="52"/>
  <c r="J49" i="52" s="1"/>
  <c r="I48" i="52"/>
  <c r="I49" i="52" s="1"/>
  <c r="H48" i="52"/>
  <c r="H49" i="52" s="1"/>
  <c r="G48" i="52"/>
  <c r="P47" i="52"/>
  <c r="O47" i="52"/>
  <c r="N47" i="52"/>
  <c r="M47" i="52"/>
  <c r="L47" i="52"/>
  <c r="K47" i="52"/>
  <c r="J47" i="52"/>
  <c r="I47" i="52"/>
  <c r="H47" i="52"/>
  <c r="G47" i="52"/>
  <c r="E47" i="52" l="1"/>
  <c r="E48" i="52"/>
  <c r="A1207" i="56" l="1"/>
  <c r="A1206" i="56"/>
  <c r="A1202" i="56" l="1"/>
  <c r="A1201" i="56"/>
  <c r="D50" i="53" l="1"/>
  <c r="D45" i="53"/>
  <c r="D40" i="53"/>
  <c r="D35" i="53"/>
  <c r="D32" i="53"/>
  <c r="D30" i="53"/>
  <c r="D27" i="53"/>
  <c r="D22" i="53"/>
  <c r="D20" i="53"/>
  <c r="P26" i="34" l="1"/>
  <c r="P25" i="34"/>
  <c r="P24" i="34"/>
  <c r="P23" i="34"/>
  <c r="P22" i="34"/>
  <c r="P21" i="34"/>
  <c r="P20" i="34"/>
  <c r="P19" i="34"/>
  <c r="P18" i="34"/>
  <c r="P17" i="34"/>
  <c r="R22" i="34" l="1"/>
  <c r="Q22" i="34"/>
  <c r="R23" i="34"/>
  <c r="Q23" i="34"/>
  <c r="R19" i="34"/>
  <c r="Q19" i="34"/>
  <c r="R24" i="34"/>
  <c r="Q24" i="34"/>
  <c r="R20" i="34"/>
  <c r="Q20" i="34"/>
  <c r="R17" i="34"/>
  <c r="Q17" i="34"/>
  <c r="R25" i="34"/>
  <c r="Q25" i="34"/>
  <c r="R21" i="34"/>
  <c r="Q21" i="34"/>
  <c r="R18" i="34"/>
  <c r="Q18" i="34"/>
  <c r="R26" i="34"/>
  <c r="Q26" i="34"/>
  <c r="N10" i="34"/>
  <c r="N7" i="34"/>
  <c r="N4" i="34"/>
  <c r="M10" i="34"/>
  <c r="M7" i="34"/>
  <c r="M4" i="34"/>
  <c r="J10" i="34"/>
  <c r="J7" i="34"/>
  <c r="J4" i="34"/>
  <c r="O10" i="34"/>
  <c r="O7" i="34"/>
  <c r="O4" i="34"/>
  <c r="I22" i="54" l="1"/>
  <c r="W22" i="54"/>
  <c r="U22" i="54"/>
  <c r="S22" i="54"/>
  <c r="Q22" i="54"/>
  <c r="O22" i="54"/>
  <c r="M22" i="54"/>
  <c r="K22" i="54"/>
  <c r="M21" i="54"/>
  <c r="J21" i="54"/>
  <c r="I19" i="54"/>
  <c r="P215" i="34" l="1"/>
  <c r="R215" i="34" s="1"/>
  <c r="P214" i="34"/>
  <c r="R214" i="34" s="1"/>
  <c r="P213" i="34"/>
  <c r="R213" i="34" s="1"/>
  <c r="P212" i="34"/>
  <c r="R212" i="34" s="1"/>
  <c r="P211" i="34"/>
  <c r="R211" i="34" s="1"/>
  <c r="P210" i="34"/>
  <c r="R210" i="34" s="1"/>
  <c r="P209" i="34"/>
  <c r="R209" i="34" s="1"/>
  <c r="P208" i="34"/>
  <c r="R208" i="34" s="1"/>
  <c r="P207" i="34"/>
  <c r="R207" i="34" s="1"/>
  <c r="P206" i="34"/>
  <c r="R206" i="34" s="1"/>
  <c r="P205" i="34"/>
  <c r="R205" i="34" s="1"/>
  <c r="P204" i="34"/>
  <c r="R204" i="34" s="1"/>
  <c r="P203" i="34"/>
  <c r="R203" i="34" s="1"/>
  <c r="P202" i="34"/>
  <c r="R202" i="34" s="1"/>
  <c r="P201" i="34"/>
  <c r="R201" i="34" s="1"/>
  <c r="P200" i="34"/>
  <c r="R200" i="34" s="1"/>
  <c r="P199" i="34"/>
  <c r="R199" i="34" s="1"/>
  <c r="P198" i="34"/>
  <c r="R198" i="34" s="1"/>
  <c r="P197" i="34"/>
  <c r="R197" i="34" s="1"/>
  <c r="P196" i="34"/>
  <c r="R196" i="34" s="1"/>
  <c r="P195" i="34"/>
  <c r="R195" i="34" s="1"/>
  <c r="P194" i="34"/>
  <c r="R194" i="34" s="1"/>
  <c r="P193" i="34"/>
  <c r="R193" i="34" s="1"/>
  <c r="P192" i="34"/>
  <c r="R192" i="34" s="1"/>
  <c r="P191" i="34"/>
  <c r="R191" i="34" s="1"/>
  <c r="P190" i="34"/>
  <c r="R190" i="34" s="1"/>
  <c r="P189" i="34"/>
  <c r="R189" i="34" s="1"/>
  <c r="P188" i="34"/>
  <c r="R188" i="34" s="1"/>
  <c r="P187" i="34"/>
  <c r="R187" i="34" s="1"/>
  <c r="P186" i="34"/>
  <c r="R186" i="34" s="1"/>
  <c r="P185" i="34"/>
  <c r="R185" i="34" s="1"/>
  <c r="P184" i="34"/>
  <c r="R184" i="34" s="1"/>
  <c r="P183" i="34"/>
  <c r="R183" i="34" s="1"/>
  <c r="P182" i="34"/>
  <c r="R182" i="34" s="1"/>
  <c r="P181" i="34"/>
  <c r="R181" i="34" s="1"/>
  <c r="P180" i="34"/>
  <c r="R180" i="34" s="1"/>
  <c r="P179" i="34"/>
  <c r="R179" i="34" s="1"/>
  <c r="P178" i="34"/>
  <c r="R178" i="34" s="1"/>
  <c r="P177" i="34"/>
  <c r="R177" i="34" s="1"/>
  <c r="P176" i="34"/>
  <c r="R176" i="34" s="1"/>
  <c r="P175" i="34"/>
  <c r="R175" i="34" s="1"/>
  <c r="P174" i="34"/>
  <c r="R174" i="34" s="1"/>
  <c r="P173" i="34"/>
  <c r="R173" i="34" s="1"/>
  <c r="P172" i="34"/>
  <c r="R172" i="34" s="1"/>
  <c r="P171" i="34"/>
  <c r="R171" i="34" s="1"/>
  <c r="P170" i="34"/>
  <c r="R170" i="34" s="1"/>
  <c r="P169" i="34"/>
  <c r="R169" i="34" s="1"/>
  <c r="P168" i="34"/>
  <c r="R168" i="34" s="1"/>
  <c r="P167" i="34"/>
  <c r="R167" i="34" s="1"/>
  <c r="P166" i="34"/>
  <c r="R166" i="34" s="1"/>
  <c r="P165" i="34"/>
  <c r="R165" i="34" s="1"/>
  <c r="P164" i="34"/>
  <c r="R164" i="34" s="1"/>
  <c r="P163" i="34"/>
  <c r="R163" i="34" s="1"/>
  <c r="P162" i="34"/>
  <c r="R162" i="34" s="1"/>
  <c r="P161" i="34"/>
  <c r="R161" i="34" s="1"/>
  <c r="P160" i="34"/>
  <c r="R160" i="34" s="1"/>
  <c r="P159" i="34"/>
  <c r="R159" i="34" s="1"/>
  <c r="P158" i="34"/>
  <c r="R158" i="34" s="1"/>
  <c r="P157" i="34"/>
  <c r="R157" i="34" s="1"/>
  <c r="P156" i="34"/>
  <c r="R156" i="34" s="1"/>
  <c r="P155" i="34"/>
  <c r="R155" i="34" s="1"/>
  <c r="P154" i="34"/>
  <c r="R154" i="34" s="1"/>
  <c r="P153" i="34"/>
  <c r="R153" i="34" s="1"/>
  <c r="P152" i="34"/>
  <c r="R152" i="34" s="1"/>
  <c r="P151" i="34"/>
  <c r="R151" i="34" s="1"/>
  <c r="P150" i="34"/>
  <c r="R150" i="34" s="1"/>
  <c r="P149" i="34"/>
  <c r="R149" i="34" s="1"/>
  <c r="P148" i="34"/>
  <c r="R148" i="34" s="1"/>
  <c r="P147" i="34"/>
  <c r="R147" i="34" s="1"/>
  <c r="P146" i="34"/>
  <c r="R146" i="34" s="1"/>
  <c r="P145" i="34"/>
  <c r="R145" i="34" s="1"/>
  <c r="P144" i="34"/>
  <c r="R144" i="34" s="1"/>
  <c r="P143" i="34"/>
  <c r="R143" i="34" s="1"/>
  <c r="P142" i="34"/>
  <c r="R142" i="34" s="1"/>
  <c r="P141" i="34"/>
  <c r="R141" i="34" s="1"/>
  <c r="P140" i="34"/>
  <c r="R140" i="34" s="1"/>
  <c r="P139" i="34"/>
  <c r="R139" i="34" s="1"/>
  <c r="P138" i="34"/>
  <c r="R138" i="34" s="1"/>
  <c r="P137" i="34"/>
  <c r="R137" i="34" s="1"/>
  <c r="P136" i="34"/>
  <c r="R136" i="34" s="1"/>
  <c r="P135" i="34"/>
  <c r="R135" i="34" s="1"/>
  <c r="P134" i="34"/>
  <c r="R134" i="34" s="1"/>
  <c r="P133" i="34"/>
  <c r="R133" i="34" s="1"/>
  <c r="P132" i="34"/>
  <c r="R132" i="34" s="1"/>
  <c r="P131" i="34"/>
  <c r="R131" i="34" s="1"/>
  <c r="P130" i="34"/>
  <c r="R130" i="34" s="1"/>
  <c r="P129" i="34"/>
  <c r="R129" i="34" s="1"/>
  <c r="P128" i="34"/>
  <c r="R128" i="34" s="1"/>
  <c r="P127" i="34"/>
  <c r="R127" i="34" s="1"/>
  <c r="P126" i="34"/>
  <c r="R126" i="34" s="1"/>
  <c r="P125" i="34"/>
  <c r="R125" i="34" s="1"/>
  <c r="P124" i="34"/>
  <c r="R124" i="34" s="1"/>
  <c r="P123" i="34"/>
  <c r="R123" i="34" s="1"/>
  <c r="P122" i="34"/>
  <c r="R122" i="34" s="1"/>
  <c r="P121" i="34"/>
  <c r="R121" i="34" s="1"/>
  <c r="P120" i="34"/>
  <c r="R120" i="34" s="1"/>
  <c r="P119" i="34"/>
  <c r="R119" i="34" s="1"/>
  <c r="P118" i="34"/>
  <c r="R118" i="34" s="1"/>
  <c r="P117" i="34"/>
  <c r="R117" i="34" s="1"/>
  <c r="P116" i="34"/>
  <c r="R116" i="34" s="1"/>
  <c r="P115" i="34"/>
  <c r="R115" i="34" s="1"/>
  <c r="P114" i="34"/>
  <c r="R114" i="34" s="1"/>
  <c r="P113" i="34"/>
  <c r="R113" i="34" s="1"/>
  <c r="P112" i="34"/>
  <c r="R112" i="34" s="1"/>
  <c r="P111" i="34"/>
  <c r="R111" i="34" s="1"/>
  <c r="P110" i="34"/>
  <c r="R110" i="34" s="1"/>
  <c r="P109" i="34"/>
  <c r="R109" i="34" s="1"/>
  <c r="P108" i="34"/>
  <c r="R108" i="34" s="1"/>
  <c r="P107" i="34"/>
  <c r="R107" i="34" s="1"/>
  <c r="P106" i="34"/>
  <c r="R106" i="34" s="1"/>
  <c r="P105" i="34"/>
  <c r="R105" i="34" s="1"/>
  <c r="P104" i="34"/>
  <c r="R104" i="34" s="1"/>
  <c r="P103" i="34"/>
  <c r="R103" i="34" s="1"/>
  <c r="P102" i="34"/>
  <c r="R102" i="34" s="1"/>
  <c r="P101" i="34"/>
  <c r="R101" i="34" s="1"/>
  <c r="P100" i="34"/>
  <c r="R100" i="34" s="1"/>
  <c r="P99" i="34"/>
  <c r="R99" i="34" s="1"/>
  <c r="P98" i="34"/>
  <c r="R98" i="34" s="1"/>
  <c r="P97" i="34"/>
  <c r="R97" i="34" s="1"/>
  <c r="P96" i="34"/>
  <c r="R96" i="34" s="1"/>
  <c r="P95" i="34"/>
  <c r="R95" i="34" s="1"/>
  <c r="P94" i="34"/>
  <c r="R94" i="34" s="1"/>
  <c r="P93" i="34"/>
  <c r="R93" i="34" s="1"/>
  <c r="P92" i="34"/>
  <c r="R92" i="34" s="1"/>
  <c r="P91" i="34"/>
  <c r="R91" i="34" s="1"/>
  <c r="P90" i="34"/>
  <c r="R90" i="34" s="1"/>
  <c r="P89" i="34"/>
  <c r="R89" i="34" s="1"/>
  <c r="P88" i="34"/>
  <c r="R88" i="34" s="1"/>
  <c r="P87" i="34"/>
  <c r="R87" i="34" s="1"/>
  <c r="P86" i="34"/>
  <c r="R86" i="34" s="1"/>
  <c r="P85" i="34"/>
  <c r="R85" i="34" s="1"/>
  <c r="P84" i="34"/>
  <c r="R84" i="34" s="1"/>
  <c r="P83" i="34"/>
  <c r="R83" i="34" s="1"/>
  <c r="P82" i="34"/>
  <c r="R82" i="34" s="1"/>
  <c r="P81" i="34"/>
  <c r="R81" i="34" s="1"/>
  <c r="P80" i="34"/>
  <c r="R80" i="34" s="1"/>
  <c r="P79" i="34"/>
  <c r="R79" i="34" s="1"/>
  <c r="P78" i="34"/>
  <c r="R78" i="34" s="1"/>
  <c r="P77" i="34"/>
  <c r="R77" i="34" s="1"/>
  <c r="P76" i="34"/>
  <c r="R76" i="34" s="1"/>
  <c r="P75" i="34"/>
  <c r="R75" i="34" s="1"/>
  <c r="P74" i="34"/>
  <c r="R74" i="34" s="1"/>
  <c r="P73" i="34"/>
  <c r="R73" i="34" s="1"/>
  <c r="P72" i="34"/>
  <c r="R72" i="34" s="1"/>
  <c r="P71" i="34"/>
  <c r="R71" i="34" s="1"/>
  <c r="P70" i="34"/>
  <c r="R70" i="34" s="1"/>
  <c r="P69" i="34"/>
  <c r="R69" i="34" s="1"/>
  <c r="P68" i="34"/>
  <c r="R68" i="34" s="1"/>
  <c r="P67" i="34"/>
  <c r="R67" i="34" s="1"/>
  <c r="P66" i="34"/>
  <c r="R66" i="34" s="1"/>
  <c r="P65" i="34"/>
  <c r="R65" i="34" s="1"/>
  <c r="P64" i="34"/>
  <c r="R64" i="34" s="1"/>
  <c r="P63" i="34"/>
  <c r="R63" i="34" s="1"/>
  <c r="P62" i="34"/>
  <c r="R62" i="34" s="1"/>
  <c r="P61" i="34"/>
  <c r="R61" i="34" s="1"/>
  <c r="P60" i="34"/>
  <c r="R60" i="34" s="1"/>
  <c r="P59" i="34"/>
  <c r="R59" i="34" s="1"/>
  <c r="P58" i="34"/>
  <c r="R58" i="34" s="1"/>
  <c r="P57" i="34"/>
  <c r="R57" i="34" s="1"/>
  <c r="P56" i="34"/>
  <c r="R56" i="34" s="1"/>
  <c r="P55" i="34"/>
  <c r="R55" i="34" s="1"/>
  <c r="P54" i="34"/>
  <c r="R54" i="34" s="1"/>
  <c r="P53" i="34"/>
  <c r="R53" i="34" s="1"/>
  <c r="P52" i="34"/>
  <c r="R52" i="34" s="1"/>
  <c r="P51" i="34"/>
  <c r="R51" i="34" s="1"/>
  <c r="P50" i="34"/>
  <c r="R50" i="34" s="1"/>
  <c r="P49" i="34"/>
  <c r="R49" i="34" s="1"/>
  <c r="P48" i="34"/>
  <c r="R48" i="34" s="1"/>
  <c r="P47" i="34"/>
  <c r="R47" i="34" s="1"/>
  <c r="P46" i="34"/>
  <c r="R46" i="34" s="1"/>
  <c r="P45" i="34"/>
  <c r="R45" i="34" s="1"/>
  <c r="P44" i="34"/>
  <c r="R44" i="34" s="1"/>
  <c r="P43" i="34"/>
  <c r="R43" i="34" s="1"/>
  <c r="P42" i="34"/>
  <c r="R42" i="34" s="1"/>
  <c r="P41" i="34"/>
  <c r="R41" i="34" s="1"/>
  <c r="P40" i="34"/>
  <c r="R40" i="34" s="1"/>
  <c r="P39" i="34"/>
  <c r="R39" i="34" s="1"/>
  <c r="P38" i="34"/>
  <c r="R38" i="34" s="1"/>
  <c r="P37" i="34"/>
  <c r="R37" i="34" s="1"/>
  <c r="P36" i="34"/>
  <c r="P35" i="34"/>
  <c r="P34" i="34"/>
  <c r="P33" i="34"/>
  <c r="P32" i="34"/>
  <c r="P31" i="34"/>
  <c r="P30" i="34"/>
  <c r="P29" i="34"/>
  <c r="P28" i="34"/>
  <c r="P27" i="34"/>
  <c r="R34" i="34" l="1"/>
  <c r="Q34" i="34"/>
  <c r="R27" i="34"/>
  <c r="Q27" i="34"/>
  <c r="R28" i="34"/>
  <c r="Q28" i="34"/>
  <c r="R36" i="34"/>
  <c r="Q36" i="34"/>
  <c r="R33" i="34"/>
  <c r="Q33" i="34"/>
  <c r="R29" i="34"/>
  <c r="Q29" i="34"/>
  <c r="R32" i="34"/>
  <c r="Q32" i="34"/>
  <c r="R30" i="34"/>
  <c r="Q30" i="34"/>
  <c r="R35" i="34"/>
  <c r="Q35" i="34"/>
  <c r="R31" i="34"/>
  <c r="Q31" i="34"/>
  <c r="AK215" i="34"/>
  <c r="AK214" i="34"/>
  <c r="AK213" i="34"/>
  <c r="AK212" i="34"/>
  <c r="AK211" i="34"/>
  <c r="AK210" i="34"/>
  <c r="AK209" i="34"/>
  <c r="AK208" i="34"/>
  <c r="AK207" i="34"/>
  <c r="AK206" i="34"/>
  <c r="AK205" i="34"/>
  <c r="AK204" i="34"/>
  <c r="AK203" i="34"/>
  <c r="AK202" i="34"/>
  <c r="AK201" i="34"/>
  <c r="AK200" i="34"/>
  <c r="AK199" i="34"/>
  <c r="AK198" i="34"/>
  <c r="AK197" i="34"/>
  <c r="AK196" i="34"/>
  <c r="AK195" i="34"/>
  <c r="AK194" i="34"/>
  <c r="AK193" i="34"/>
  <c r="AK192" i="34"/>
  <c r="AK191" i="34"/>
  <c r="AK190" i="34"/>
  <c r="AK189" i="34"/>
  <c r="AK188" i="34"/>
  <c r="AK187" i="34"/>
  <c r="AK186" i="34"/>
  <c r="AK185" i="34"/>
  <c r="AK184" i="34"/>
  <c r="AK183" i="34"/>
  <c r="AK182" i="34"/>
  <c r="AK181" i="34"/>
  <c r="AK180" i="34"/>
  <c r="AK179" i="34"/>
  <c r="AK178" i="34"/>
  <c r="AK177" i="34"/>
  <c r="AK176" i="34"/>
  <c r="AK175" i="34"/>
  <c r="AK174" i="34"/>
  <c r="AK173" i="34"/>
  <c r="AK172" i="34"/>
  <c r="AK171" i="34"/>
  <c r="AK170" i="34"/>
  <c r="AK169" i="34"/>
  <c r="AK168" i="34"/>
  <c r="AK167" i="34"/>
  <c r="AK166" i="34"/>
  <c r="AK165" i="34"/>
  <c r="AK164" i="34"/>
  <c r="AK163" i="34"/>
  <c r="AK162" i="34"/>
  <c r="AK161" i="34"/>
  <c r="AK160" i="34"/>
  <c r="AK159" i="34"/>
  <c r="AK158" i="34"/>
  <c r="AK157" i="34"/>
  <c r="AK156" i="34"/>
  <c r="AK155" i="34"/>
  <c r="AK154" i="34"/>
  <c r="AK153" i="34"/>
  <c r="AK152" i="34"/>
  <c r="AK151" i="34"/>
  <c r="AK150" i="34"/>
  <c r="AK149" i="34"/>
  <c r="AK148" i="34"/>
  <c r="AK147" i="34"/>
  <c r="AK146" i="34"/>
  <c r="AK145" i="34"/>
  <c r="AK144" i="34"/>
  <c r="AK143" i="34"/>
  <c r="AK142" i="34"/>
  <c r="AK141" i="34"/>
  <c r="AK140" i="34"/>
  <c r="AK139" i="34"/>
  <c r="AK138" i="34"/>
  <c r="AK137" i="34"/>
  <c r="AK136" i="34"/>
  <c r="AK135" i="34"/>
  <c r="AK134" i="34"/>
  <c r="AK133" i="34"/>
  <c r="AK132" i="34"/>
  <c r="AK131" i="34"/>
  <c r="AK130" i="34"/>
  <c r="AK129" i="34"/>
  <c r="AK128" i="34"/>
  <c r="AK127" i="34"/>
  <c r="AK126" i="34"/>
  <c r="AK125" i="34"/>
  <c r="AK124" i="34"/>
  <c r="AK123" i="34"/>
  <c r="AK122" i="34"/>
  <c r="AK121" i="34"/>
  <c r="AK120" i="34"/>
  <c r="AK119" i="34"/>
  <c r="AK118" i="34"/>
  <c r="AK117" i="34"/>
  <c r="AK116" i="34"/>
  <c r="AK115" i="34"/>
  <c r="AK114" i="34"/>
  <c r="AK113" i="34"/>
  <c r="AK112" i="34"/>
  <c r="AK111" i="34"/>
  <c r="AK110" i="34"/>
  <c r="AK109" i="34"/>
  <c r="AK108" i="34"/>
  <c r="AK107" i="34"/>
  <c r="AK106" i="34"/>
  <c r="AK105" i="34"/>
  <c r="AK104" i="34"/>
  <c r="AK103" i="34"/>
  <c r="AK102" i="34"/>
  <c r="AK101" i="34"/>
  <c r="AK100" i="34"/>
  <c r="AK99" i="34"/>
  <c r="AK98" i="34"/>
  <c r="AK97" i="34"/>
  <c r="AK96" i="34"/>
  <c r="AK95" i="34"/>
  <c r="AK94" i="34"/>
  <c r="AK93" i="34"/>
  <c r="AK92" i="34"/>
  <c r="AK91" i="34"/>
  <c r="AK90" i="34"/>
  <c r="AK89" i="34"/>
  <c r="AK88" i="34"/>
  <c r="AK87" i="34"/>
  <c r="AK86" i="34"/>
  <c r="AK85" i="34"/>
  <c r="AK84" i="34"/>
  <c r="AK83" i="34"/>
  <c r="AK82" i="34"/>
  <c r="AK81" i="34"/>
  <c r="AK80" i="34"/>
  <c r="AK79" i="34"/>
  <c r="AK78" i="34"/>
  <c r="AK77" i="34"/>
  <c r="AK76" i="34"/>
  <c r="AK75" i="34"/>
  <c r="AK74" i="34"/>
  <c r="AK73" i="34"/>
  <c r="AK72" i="34"/>
  <c r="AK71" i="34"/>
  <c r="AK70" i="34"/>
  <c r="AK69" i="34"/>
  <c r="AK68" i="34"/>
  <c r="AK67" i="34"/>
  <c r="AK66" i="34"/>
  <c r="AK65" i="34"/>
  <c r="AK64" i="34"/>
  <c r="AK63" i="34"/>
  <c r="AK62" i="34"/>
  <c r="AK61" i="34"/>
  <c r="AK60" i="34"/>
  <c r="AK59" i="34"/>
  <c r="AK58" i="34"/>
  <c r="AK57" i="34"/>
  <c r="AK56" i="34"/>
  <c r="AK55" i="34"/>
  <c r="AK54" i="34"/>
  <c r="AK53" i="34"/>
  <c r="AK52" i="34"/>
  <c r="AK51" i="34"/>
  <c r="AK50" i="34"/>
  <c r="AK49" i="34"/>
  <c r="AK48" i="34"/>
  <c r="AK47" i="34"/>
  <c r="AK46" i="34"/>
  <c r="AK45" i="34"/>
  <c r="AK44" i="34"/>
  <c r="AK43" i="34"/>
  <c r="AK42" i="34"/>
  <c r="AK41" i="34"/>
  <c r="AK40" i="34"/>
  <c r="AK39" i="34"/>
  <c r="AK38" i="34"/>
  <c r="AK37" i="34"/>
  <c r="AK36" i="34"/>
  <c r="AK35" i="34"/>
  <c r="AK34" i="34"/>
  <c r="AK33" i="34"/>
  <c r="AK32" i="34"/>
  <c r="AK31" i="34"/>
  <c r="AK30" i="34"/>
  <c r="AK29" i="34"/>
  <c r="AK28" i="34"/>
  <c r="AK27" i="34"/>
  <c r="AK26" i="34"/>
  <c r="AK25" i="34"/>
  <c r="AK24" i="34"/>
  <c r="AK23" i="34"/>
  <c r="AK22" i="34"/>
  <c r="AK21" i="34"/>
  <c r="AK20" i="34"/>
  <c r="AK19" i="34"/>
  <c r="AK18" i="34"/>
  <c r="AK17" i="34"/>
  <c r="AK16" i="34"/>
  <c r="CU68" i="34" l="1"/>
  <c r="CU69" i="34"/>
  <c r="CU70" i="34"/>
  <c r="AW68" i="34"/>
  <c r="AW69" i="34"/>
  <c r="Q37" i="34" l="1"/>
  <c r="Q38" i="34"/>
  <c r="Q39" i="34"/>
  <c r="Q40" i="34"/>
  <c r="Q41" i="34"/>
  <c r="Q42" i="34"/>
  <c r="Q43" i="34"/>
  <c r="Q44" i="34"/>
  <c r="Q45" i="34"/>
  <c r="Q46" i="34"/>
  <c r="Q47" i="34"/>
  <c r="Q48" i="34"/>
  <c r="Q49" i="34"/>
  <c r="Q50" i="34"/>
  <c r="Q51" i="34"/>
  <c r="Q52" i="34"/>
  <c r="Q53" i="34"/>
  <c r="Q54" i="34"/>
  <c r="Q55" i="34"/>
  <c r="Q56" i="34"/>
  <c r="Q57" i="34"/>
  <c r="Q58" i="34"/>
  <c r="Q59" i="34"/>
  <c r="Q60" i="34"/>
  <c r="Q61" i="34"/>
  <c r="Q62" i="34"/>
  <c r="Q63" i="34"/>
  <c r="Q64" i="34"/>
  <c r="Q65" i="34"/>
  <c r="Q66" i="34"/>
  <c r="Q67" i="34"/>
  <c r="Q68" i="34"/>
  <c r="Q69" i="34"/>
  <c r="Q70" i="34"/>
  <c r="Q71" i="34"/>
  <c r="Q72" i="34"/>
  <c r="Q73" i="34"/>
  <c r="Q74" i="34"/>
  <c r="Q75" i="34"/>
  <c r="Q76" i="34"/>
  <c r="Q77" i="34"/>
  <c r="Q78" i="34"/>
  <c r="Q79" i="34"/>
  <c r="Q80" i="34"/>
  <c r="Q81" i="34"/>
  <c r="Q82" i="34"/>
  <c r="Q83" i="34"/>
  <c r="Q84" i="34"/>
  <c r="Q85" i="34"/>
  <c r="Q86" i="34"/>
  <c r="Q87" i="34"/>
  <c r="Q88" i="34"/>
  <c r="Q89" i="34"/>
  <c r="Q90" i="34"/>
  <c r="Q91" i="34"/>
  <c r="Q92" i="34"/>
  <c r="Q93" i="34"/>
  <c r="Q94" i="34"/>
  <c r="Q95" i="34"/>
  <c r="Q96" i="34"/>
  <c r="Q97" i="34"/>
  <c r="Q98" i="34"/>
  <c r="Q99" i="34"/>
  <c r="Q100" i="34"/>
  <c r="Q101" i="34"/>
  <c r="Q102" i="34"/>
  <c r="Q103" i="34"/>
  <c r="Q104" i="34"/>
  <c r="Q105" i="34"/>
  <c r="Q106" i="34"/>
  <c r="Q107" i="34"/>
  <c r="Q108" i="34"/>
  <c r="Q109" i="34"/>
  <c r="Q110" i="34"/>
  <c r="Q111" i="34"/>
  <c r="Q112" i="34"/>
  <c r="Q113" i="34"/>
  <c r="Q114" i="34"/>
  <c r="Q115" i="34"/>
  <c r="Q116" i="34"/>
  <c r="Q117" i="34"/>
  <c r="Q118" i="34"/>
  <c r="Q119" i="34"/>
  <c r="Q120" i="34"/>
  <c r="Q121" i="34"/>
  <c r="Q122" i="34"/>
  <c r="Q123" i="34"/>
  <c r="Q124" i="34"/>
  <c r="Q125" i="34"/>
  <c r="Q126" i="34"/>
  <c r="Q127" i="34"/>
  <c r="Q128" i="34"/>
  <c r="Q129" i="34"/>
  <c r="Q130" i="34"/>
  <c r="Q131" i="34"/>
  <c r="Q132" i="34"/>
  <c r="Q133" i="34"/>
  <c r="Q134" i="34"/>
  <c r="Q135" i="34"/>
  <c r="Q136" i="34"/>
  <c r="Q137" i="34"/>
  <c r="Q138" i="34"/>
  <c r="Q139" i="34"/>
  <c r="Q140" i="34"/>
  <c r="Q141" i="34"/>
  <c r="Q142" i="34"/>
  <c r="Q143" i="34"/>
  <c r="Q144" i="34"/>
  <c r="Q145" i="34"/>
  <c r="Q146" i="34"/>
  <c r="Q147" i="34"/>
  <c r="Q148" i="34"/>
  <c r="Q149" i="34"/>
  <c r="Q150" i="34"/>
  <c r="Q151" i="34"/>
  <c r="Q152" i="34"/>
  <c r="Q153" i="34"/>
  <c r="Q154" i="34"/>
  <c r="Q155" i="34"/>
  <c r="Q156" i="34"/>
  <c r="Q157" i="34"/>
  <c r="Q158" i="34"/>
  <c r="Q159" i="34"/>
  <c r="Q160" i="34"/>
  <c r="Q161" i="34"/>
  <c r="Q162" i="34"/>
  <c r="Q163" i="34"/>
  <c r="Q164" i="34"/>
  <c r="Q165" i="34"/>
  <c r="Q166" i="34"/>
  <c r="Q167" i="34"/>
  <c r="Q168" i="34"/>
  <c r="Q169" i="34"/>
  <c r="Q170" i="34"/>
  <c r="Q171" i="34"/>
  <c r="Q172" i="34"/>
  <c r="Q173" i="34"/>
  <c r="Q174" i="34"/>
  <c r="Q175" i="34"/>
  <c r="Q176" i="34"/>
  <c r="Q177" i="34"/>
  <c r="Q178" i="34"/>
  <c r="Q179" i="34"/>
  <c r="Q180" i="34"/>
  <c r="Q181" i="34"/>
  <c r="Q182" i="34"/>
  <c r="Q183" i="34"/>
  <c r="Q184" i="34"/>
  <c r="Q185" i="34"/>
  <c r="Q186" i="34"/>
  <c r="Q187" i="34"/>
  <c r="Q188" i="34"/>
  <c r="Q189" i="34"/>
  <c r="Q190" i="34"/>
  <c r="Q191" i="34"/>
  <c r="Q192" i="34"/>
  <c r="Q193" i="34"/>
  <c r="Q194" i="34"/>
  <c r="Q195" i="34"/>
  <c r="Q196" i="34"/>
  <c r="Q197" i="34"/>
  <c r="Q198" i="34"/>
  <c r="Q199" i="34"/>
  <c r="Q200" i="34"/>
  <c r="Q201" i="34"/>
  <c r="Q202" i="34"/>
  <c r="Q203" i="34"/>
  <c r="Q204" i="34"/>
  <c r="Q205" i="34"/>
  <c r="Q206" i="34"/>
  <c r="Q207" i="34"/>
  <c r="Q208" i="34"/>
  <c r="Q209" i="34"/>
  <c r="Q210" i="34"/>
  <c r="Q211" i="34"/>
  <c r="Q212" i="34"/>
  <c r="Q213" i="34"/>
  <c r="Q214" i="34"/>
  <c r="Q215" i="34"/>
  <c r="A1204" i="56" l="1"/>
  <c r="CU17" i="34" l="1"/>
  <c r="CU18" i="34"/>
  <c r="CU19" i="34"/>
  <c r="CU20" i="34"/>
  <c r="CU21" i="34"/>
  <c r="CU22" i="34"/>
  <c r="CU23" i="34"/>
  <c r="CU24" i="34"/>
  <c r="CU25" i="34"/>
  <c r="CU26" i="34"/>
  <c r="CU27" i="34"/>
  <c r="CU28" i="34"/>
  <c r="CU29" i="34"/>
  <c r="CU30" i="34"/>
  <c r="CU31" i="34"/>
  <c r="CU32" i="34"/>
  <c r="CU33" i="34"/>
  <c r="CU34" i="34"/>
  <c r="CU35" i="34"/>
  <c r="CU36" i="34"/>
  <c r="CU37" i="34"/>
  <c r="CU38" i="34"/>
  <c r="CU39" i="34"/>
  <c r="CU40" i="34"/>
  <c r="CU41" i="34"/>
  <c r="CU42" i="34"/>
  <c r="CU43" i="34"/>
  <c r="CU44" i="34"/>
  <c r="CU45" i="34"/>
  <c r="CU46" i="34"/>
  <c r="CU47" i="34"/>
  <c r="CU48" i="34"/>
  <c r="CU49" i="34"/>
  <c r="CU50" i="34"/>
  <c r="CU51" i="34"/>
  <c r="CU52" i="34"/>
  <c r="CU53" i="34"/>
  <c r="CU54" i="34"/>
  <c r="CU55" i="34"/>
  <c r="CU56" i="34"/>
  <c r="CU57" i="34"/>
  <c r="CU58" i="34"/>
  <c r="CU59" i="34"/>
  <c r="CU60" i="34"/>
  <c r="CU61" i="34"/>
  <c r="CU62" i="34"/>
  <c r="CU63" i="34"/>
  <c r="CU64" i="34"/>
  <c r="CU65" i="34"/>
  <c r="CU66" i="34"/>
  <c r="CU67" i="34"/>
  <c r="CU71" i="34"/>
  <c r="CU72" i="34"/>
  <c r="CU73" i="34"/>
  <c r="CU74" i="34"/>
  <c r="CU75" i="34"/>
  <c r="CU76" i="34"/>
  <c r="CU77" i="34"/>
  <c r="CU78" i="34"/>
  <c r="CU79" i="34"/>
  <c r="CU80" i="34"/>
  <c r="CU81" i="34"/>
  <c r="CU82" i="34"/>
  <c r="CU83" i="34"/>
  <c r="CU84" i="34"/>
  <c r="CU85" i="34"/>
  <c r="CU86" i="34"/>
  <c r="CU87" i="34"/>
  <c r="CU88" i="34"/>
  <c r="CU89" i="34"/>
  <c r="CU90" i="34"/>
  <c r="CU91" i="34"/>
  <c r="CU92" i="34"/>
  <c r="CU93" i="34"/>
  <c r="CU94" i="34"/>
  <c r="CU95" i="34"/>
  <c r="CU96" i="34"/>
  <c r="CU97" i="34"/>
  <c r="CU98" i="34"/>
  <c r="CU99" i="34"/>
  <c r="CU100" i="34"/>
  <c r="CU101" i="34"/>
  <c r="CU102" i="34"/>
  <c r="CU103" i="34"/>
  <c r="CU104" i="34"/>
  <c r="CU105" i="34"/>
  <c r="CU106" i="34"/>
  <c r="CU107" i="34"/>
  <c r="CU108" i="34"/>
  <c r="CU109" i="34"/>
  <c r="CU110" i="34"/>
  <c r="CU111" i="34"/>
  <c r="CU112" i="34"/>
  <c r="CU113" i="34"/>
  <c r="CU114" i="34"/>
  <c r="CU115" i="34"/>
  <c r="CU116" i="34"/>
  <c r="CU117" i="34"/>
  <c r="CU118" i="34"/>
  <c r="CU119" i="34"/>
  <c r="CU120" i="34"/>
  <c r="CU121" i="34"/>
  <c r="CU122" i="34"/>
  <c r="CU123" i="34"/>
  <c r="CU124" i="34"/>
  <c r="CU125" i="34"/>
  <c r="CU126" i="34"/>
  <c r="CU127" i="34"/>
  <c r="CU128" i="34"/>
  <c r="CU129" i="34"/>
  <c r="CU130" i="34"/>
  <c r="CU131" i="34"/>
  <c r="CU132" i="34"/>
  <c r="CU133" i="34"/>
  <c r="CU134" i="34"/>
  <c r="CU135" i="34"/>
  <c r="CU136" i="34"/>
  <c r="CU137" i="34"/>
  <c r="CU138" i="34"/>
  <c r="CU139" i="34"/>
  <c r="CU140" i="34"/>
  <c r="CU141" i="34"/>
  <c r="CU142" i="34"/>
  <c r="CU143" i="34"/>
  <c r="CU144" i="34"/>
  <c r="CU145" i="34"/>
  <c r="CU146" i="34"/>
  <c r="CU147" i="34"/>
  <c r="CU148" i="34"/>
  <c r="CU149" i="34"/>
  <c r="CU150" i="34"/>
  <c r="CU151" i="34"/>
  <c r="CU152" i="34"/>
  <c r="CU153" i="34"/>
  <c r="CU154" i="34"/>
  <c r="CU155" i="34"/>
  <c r="CU156" i="34"/>
  <c r="CU157" i="34"/>
  <c r="CU158" i="34"/>
  <c r="CU159" i="34"/>
  <c r="CU160" i="34"/>
  <c r="CU161" i="34"/>
  <c r="CU162" i="34"/>
  <c r="CU163" i="34"/>
  <c r="CU164" i="34"/>
  <c r="CU165" i="34"/>
  <c r="CU166" i="34"/>
  <c r="CU167" i="34"/>
  <c r="CU168" i="34"/>
  <c r="CU169" i="34"/>
  <c r="CU170" i="34"/>
  <c r="CU171" i="34"/>
  <c r="CU172" i="34"/>
  <c r="CU173" i="34"/>
  <c r="CU174" i="34"/>
  <c r="CU175" i="34"/>
  <c r="CU176" i="34"/>
  <c r="CU177" i="34"/>
  <c r="CU178" i="34"/>
  <c r="CU179" i="34"/>
  <c r="CU180" i="34"/>
  <c r="CU181" i="34"/>
  <c r="CU182" i="34"/>
  <c r="CU183" i="34"/>
  <c r="CU184" i="34"/>
  <c r="CU185" i="34"/>
  <c r="CU186" i="34"/>
  <c r="CU187" i="34"/>
  <c r="CU188" i="34"/>
  <c r="CU189" i="34"/>
  <c r="CU190" i="34"/>
  <c r="CU191" i="34"/>
  <c r="CU192" i="34"/>
  <c r="CU193" i="34"/>
  <c r="CU194" i="34"/>
  <c r="CU195" i="34"/>
  <c r="CU196" i="34"/>
  <c r="CU197" i="34"/>
  <c r="CU198" i="34"/>
  <c r="CU199" i="34"/>
  <c r="CU200" i="34"/>
  <c r="CU201" i="34"/>
  <c r="CU202" i="34"/>
  <c r="CU203" i="34"/>
  <c r="CU204" i="34"/>
  <c r="CU205" i="34"/>
  <c r="CU206" i="34"/>
  <c r="CU207" i="34"/>
  <c r="CU208" i="34"/>
  <c r="CU209" i="34"/>
  <c r="CU210" i="34"/>
  <c r="CU211" i="34"/>
  <c r="CU212" i="34"/>
  <c r="CU213" i="34"/>
  <c r="CU214" i="34"/>
  <c r="CU215" i="34"/>
  <c r="CU16" i="34"/>
  <c r="M23" i="57" l="1"/>
  <c r="L23" i="57"/>
  <c r="CT17" i="34"/>
  <c r="CT18" i="34"/>
  <c r="CT19" i="34"/>
  <c r="CT26" i="34"/>
  <c r="CT27" i="34"/>
  <c r="CT28" i="34"/>
  <c r="CT29" i="34"/>
  <c r="CT30" i="34"/>
  <c r="CT31" i="34"/>
  <c r="CT32" i="34"/>
  <c r="CT33" i="34"/>
  <c r="CT34" i="34"/>
  <c r="CT35" i="34"/>
  <c r="CT36" i="34"/>
  <c r="CT37" i="34"/>
  <c r="CT38" i="34"/>
  <c r="CT39" i="34"/>
  <c r="CT40" i="34"/>
  <c r="CT41" i="34"/>
  <c r="CT42" i="34"/>
  <c r="CT43" i="34"/>
  <c r="CT44" i="34"/>
  <c r="CT45" i="34"/>
  <c r="CT46" i="34"/>
  <c r="CT47" i="34"/>
  <c r="CT48" i="34"/>
  <c r="CT49" i="34"/>
  <c r="CT50" i="34"/>
  <c r="CT51" i="34"/>
  <c r="CT52" i="34"/>
  <c r="CT53" i="34"/>
  <c r="CT54" i="34"/>
  <c r="CT55" i="34"/>
  <c r="CT56" i="34"/>
  <c r="CT57" i="34"/>
  <c r="CT58" i="34"/>
  <c r="CT59" i="34"/>
  <c r="CT60" i="34"/>
  <c r="CT61" i="34"/>
  <c r="CT62" i="34"/>
  <c r="CT63" i="34"/>
  <c r="CT64" i="34"/>
  <c r="CT65" i="34"/>
  <c r="CT66" i="34"/>
  <c r="CT67" i="34"/>
  <c r="CT68" i="34"/>
  <c r="CT69" i="34"/>
  <c r="CT70" i="34"/>
  <c r="CT71" i="34"/>
  <c r="CT72" i="34"/>
  <c r="CT73" i="34"/>
  <c r="CT74" i="34"/>
  <c r="CT75" i="34"/>
  <c r="CT76" i="34"/>
  <c r="CT77" i="34"/>
  <c r="CT78" i="34"/>
  <c r="CT79" i="34"/>
  <c r="CT80" i="34"/>
  <c r="CT81" i="34"/>
  <c r="CT82" i="34"/>
  <c r="CT83" i="34"/>
  <c r="CT84" i="34"/>
  <c r="CT85" i="34"/>
  <c r="CT86" i="34"/>
  <c r="CT87" i="34"/>
  <c r="CT88" i="34"/>
  <c r="CT89" i="34"/>
  <c r="CT90" i="34"/>
  <c r="CT91" i="34"/>
  <c r="CT92" i="34"/>
  <c r="CT93" i="34"/>
  <c r="CT94" i="34"/>
  <c r="CT95" i="34"/>
  <c r="CT96" i="34"/>
  <c r="CT97" i="34"/>
  <c r="CT98" i="34"/>
  <c r="CT99" i="34"/>
  <c r="CT100" i="34"/>
  <c r="CT101" i="34"/>
  <c r="CT102" i="34"/>
  <c r="CT103" i="34"/>
  <c r="CT104" i="34"/>
  <c r="CT105" i="34"/>
  <c r="CT106" i="34"/>
  <c r="CT107" i="34"/>
  <c r="CT108" i="34"/>
  <c r="CT109" i="34"/>
  <c r="CT110" i="34"/>
  <c r="CT111" i="34"/>
  <c r="CT112" i="34"/>
  <c r="CT113" i="34"/>
  <c r="CT114" i="34"/>
  <c r="CT115" i="34"/>
  <c r="CT116" i="34"/>
  <c r="CT117" i="34"/>
  <c r="CT118" i="34"/>
  <c r="CT119" i="34"/>
  <c r="CT120" i="34"/>
  <c r="CT121" i="34"/>
  <c r="CT122" i="34"/>
  <c r="CT123" i="34"/>
  <c r="CT124" i="34"/>
  <c r="CT125" i="34"/>
  <c r="CT126" i="34"/>
  <c r="CT127" i="34"/>
  <c r="CT128" i="34"/>
  <c r="CT129" i="34"/>
  <c r="CT130" i="34"/>
  <c r="CT131" i="34"/>
  <c r="CT132" i="34"/>
  <c r="CT133" i="34"/>
  <c r="CT134" i="34"/>
  <c r="CT135" i="34"/>
  <c r="CT136" i="34"/>
  <c r="CT137" i="34"/>
  <c r="CT138" i="34"/>
  <c r="CT139" i="34"/>
  <c r="CT140" i="34"/>
  <c r="CT141" i="34"/>
  <c r="CT142" i="34"/>
  <c r="CT143" i="34"/>
  <c r="CT144" i="34"/>
  <c r="CT145" i="34"/>
  <c r="CT146" i="34"/>
  <c r="CT147" i="34"/>
  <c r="CT148" i="34"/>
  <c r="CT149" i="34"/>
  <c r="CT150" i="34"/>
  <c r="CT151" i="34"/>
  <c r="CT152" i="34"/>
  <c r="CT153" i="34"/>
  <c r="CT154" i="34"/>
  <c r="CT155" i="34"/>
  <c r="CT156" i="34"/>
  <c r="CT157" i="34"/>
  <c r="CT158" i="34"/>
  <c r="CT159" i="34"/>
  <c r="CT160" i="34"/>
  <c r="CT161" i="34"/>
  <c r="CT162" i="34"/>
  <c r="CT163" i="34"/>
  <c r="CT164" i="34"/>
  <c r="CT165" i="34"/>
  <c r="CT166" i="34"/>
  <c r="CT167" i="34"/>
  <c r="CT168" i="34"/>
  <c r="CT169" i="34"/>
  <c r="CT170" i="34"/>
  <c r="CT171" i="34"/>
  <c r="CT172" i="34"/>
  <c r="CT173" i="34"/>
  <c r="CT174" i="34"/>
  <c r="CT175" i="34"/>
  <c r="CT176" i="34"/>
  <c r="CT177" i="34"/>
  <c r="CT178" i="34"/>
  <c r="CT179" i="34"/>
  <c r="CT180" i="34"/>
  <c r="CT181" i="34"/>
  <c r="CT182" i="34"/>
  <c r="CT183" i="34"/>
  <c r="CT184" i="34"/>
  <c r="CT185" i="34"/>
  <c r="CT186" i="34"/>
  <c r="CT187" i="34"/>
  <c r="CT188" i="34"/>
  <c r="CT189" i="34"/>
  <c r="CT190" i="34"/>
  <c r="CT191" i="34"/>
  <c r="CT192" i="34"/>
  <c r="CT193" i="34"/>
  <c r="CT194" i="34"/>
  <c r="CT195" i="34"/>
  <c r="CT196" i="34"/>
  <c r="CT197" i="34"/>
  <c r="CT198" i="34"/>
  <c r="CT199" i="34"/>
  <c r="CT200" i="34"/>
  <c r="CT201" i="34"/>
  <c r="CT202" i="34"/>
  <c r="CT203" i="34"/>
  <c r="CT204" i="34"/>
  <c r="CT205" i="34"/>
  <c r="CT206" i="34"/>
  <c r="CT207" i="34"/>
  <c r="CT208" i="34"/>
  <c r="CT209" i="34"/>
  <c r="CT210" i="34"/>
  <c r="CT211" i="34"/>
  <c r="CT212" i="34"/>
  <c r="CT213" i="34"/>
  <c r="CT214" i="34"/>
  <c r="CT215" i="34"/>
  <c r="E21" i="57" l="1"/>
  <c r="V23" i="57"/>
  <c r="S22" i="57" l="1"/>
  <c r="S21" i="57"/>
  <c r="I25" i="54" l="1"/>
  <c r="F1200" i="56" l="1"/>
  <c r="A1200" i="56"/>
  <c r="A1199" i="56"/>
  <c r="A1198" i="56"/>
  <c r="A1197" i="56"/>
  <c r="A1196" i="56"/>
  <c r="A1195" i="56"/>
  <c r="A1194" i="56"/>
  <c r="A1193" i="56"/>
  <c r="A1192" i="56"/>
  <c r="A1191" i="56"/>
  <c r="A1190" i="56"/>
  <c r="A1189" i="56"/>
  <c r="A1188" i="56"/>
  <c r="A1187" i="56"/>
  <c r="A1186" i="56"/>
  <c r="A1185" i="56"/>
  <c r="A1184" i="56"/>
  <c r="A1183" i="56"/>
  <c r="A1182" i="56"/>
  <c r="A1181" i="56"/>
  <c r="A1180" i="56"/>
  <c r="A1179" i="56"/>
  <c r="A1178" i="56"/>
  <c r="A1177" i="56"/>
  <c r="A1176" i="56"/>
  <c r="A1175" i="56"/>
  <c r="A1174" i="56"/>
  <c r="A1173" i="56"/>
  <c r="A1172" i="56"/>
  <c r="A1170" i="56"/>
  <c r="A1169" i="56"/>
  <c r="A1168" i="56"/>
  <c r="A1167" i="56"/>
  <c r="A1166" i="56"/>
  <c r="A1165" i="56"/>
  <c r="A1164" i="56"/>
  <c r="A1163" i="56"/>
  <c r="A1161" i="56"/>
  <c r="A1160" i="56"/>
  <c r="A1158" i="56"/>
  <c r="A1157" i="56"/>
  <c r="A1156" i="56"/>
  <c r="A1155" i="56"/>
  <c r="A1154" i="56"/>
  <c r="A1153" i="56"/>
  <c r="A1152" i="56"/>
  <c r="A1151" i="56"/>
  <c r="A1150" i="56"/>
  <c r="A1149" i="56"/>
  <c r="A1148" i="56"/>
  <c r="A1147" i="56"/>
  <c r="A1146" i="56"/>
  <c r="A1145" i="56"/>
  <c r="A1144" i="56"/>
  <c r="A1143" i="56"/>
  <c r="A1142" i="56"/>
  <c r="A1141" i="56"/>
  <c r="A1140" i="56"/>
  <c r="A1139" i="56"/>
  <c r="A1138" i="56"/>
  <c r="A1137" i="56"/>
  <c r="A1136" i="56"/>
  <c r="A1135" i="56"/>
  <c r="A1134" i="56"/>
  <c r="A1133" i="56"/>
  <c r="A1132" i="56"/>
  <c r="A1131" i="56"/>
  <c r="A1130" i="56"/>
  <c r="A1129" i="56"/>
  <c r="A1128" i="56"/>
  <c r="A1127" i="56"/>
  <c r="A1126" i="56"/>
  <c r="A1125" i="56"/>
  <c r="A1124" i="56"/>
  <c r="A1123" i="56"/>
  <c r="A1122" i="56"/>
  <c r="A1121" i="56"/>
  <c r="A1120" i="56"/>
  <c r="A1119" i="56"/>
  <c r="A1118" i="56"/>
  <c r="A1117" i="56"/>
  <c r="A1116" i="56"/>
  <c r="A1115" i="56"/>
  <c r="A1114" i="56"/>
  <c r="A1113" i="56"/>
  <c r="A1112" i="56"/>
  <c r="A1111" i="56"/>
  <c r="A1110" i="56"/>
  <c r="A1109" i="56"/>
  <c r="A1108" i="56"/>
  <c r="A1107" i="56"/>
  <c r="A1106" i="56"/>
  <c r="A1105" i="56"/>
  <c r="A1104" i="56"/>
  <c r="A1103" i="56"/>
  <c r="A1102" i="56"/>
  <c r="A1101" i="56"/>
  <c r="A1100" i="56"/>
  <c r="A1099" i="56"/>
  <c r="A1098" i="56"/>
  <c r="A1097" i="56"/>
  <c r="A1096" i="56"/>
  <c r="A1095" i="56"/>
  <c r="A1094" i="56"/>
  <c r="A1093" i="56"/>
  <c r="A1092" i="56"/>
  <c r="A1091" i="56"/>
  <c r="A1090" i="56"/>
  <c r="A1089" i="56"/>
  <c r="A1088" i="56"/>
  <c r="A1087" i="56"/>
  <c r="A1086" i="56"/>
  <c r="A1085" i="56"/>
  <c r="A1084" i="56"/>
  <c r="A1083" i="56"/>
  <c r="A1082" i="56"/>
  <c r="A1081" i="56"/>
  <c r="A1080" i="56"/>
  <c r="A1079" i="56"/>
  <c r="A1078" i="56"/>
  <c r="A1077" i="56"/>
  <c r="A1076" i="56"/>
  <c r="A1075" i="56"/>
  <c r="A1074" i="56"/>
  <c r="A1073" i="56"/>
  <c r="A1072" i="56"/>
  <c r="A1071" i="56"/>
  <c r="A1070" i="56"/>
  <c r="A1069" i="56"/>
  <c r="A1068" i="56"/>
  <c r="A1067" i="56"/>
  <c r="A1066" i="56"/>
  <c r="A1065" i="56"/>
  <c r="A1064" i="56"/>
  <c r="A1063" i="56"/>
  <c r="A1062" i="56"/>
  <c r="A1061" i="56"/>
  <c r="A1060" i="56"/>
  <c r="A1059" i="56"/>
  <c r="A1058" i="56"/>
  <c r="A1057" i="56"/>
  <c r="A1056" i="56"/>
  <c r="A1055" i="56"/>
  <c r="A1054" i="56"/>
  <c r="A1053" i="56"/>
  <c r="A1052" i="56"/>
  <c r="A1051" i="56"/>
  <c r="A1050" i="56"/>
  <c r="A1049" i="56"/>
  <c r="A1048" i="56"/>
  <c r="A1047" i="56"/>
  <c r="A1046" i="56"/>
  <c r="A1045" i="56"/>
  <c r="A1044" i="56"/>
  <c r="A1043" i="56"/>
  <c r="A1042" i="56"/>
  <c r="A1041" i="56"/>
  <c r="A1040" i="56"/>
  <c r="A1039" i="56"/>
  <c r="A1038" i="56"/>
  <c r="A1037" i="56"/>
  <c r="A1036" i="56"/>
  <c r="A1035" i="56"/>
  <c r="A1034" i="56"/>
  <c r="A1033" i="56"/>
  <c r="A1032" i="56"/>
  <c r="A1031" i="56"/>
  <c r="A1030" i="56"/>
  <c r="A1029" i="56"/>
  <c r="A1028" i="56"/>
  <c r="A1027" i="56"/>
  <c r="A1026" i="56"/>
  <c r="A1025" i="56"/>
  <c r="A1024" i="56"/>
  <c r="A1023" i="56"/>
  <c r="A1022" i="56"/>
  <c r="A1021" i="56"/>
  <c r="A1020" i="56"/>
  <c r="A1019" i="56"/>
  <c r="A1018" i="56"/>
  <c r="A1017" i="56"/>
  <c r="A1016" i="56"/>
  <c r="A1015" i="56"/>
  <c r="A1014" i="56"/>
  <c r="A1013" i="56"/>
  <c r="A1012" i="56"/>
  <c r="A1011" i="56"/>
  <c r="A1010" i="56"/>
  <c r="A1009" i="56"/>
  <c r="A1008" i="56"/>
  <c r="A1007" i="56"/>
  <c r="A1006" i="56"/>
  <c r="A1005" i="56"/>
  <c r="A1004" i="56"/>
  <c r="A1003" i="56"/>
  <c r="A1002" i="56"/>
  <c r="A1001" i="56"/>
  <c r="A1000" i="56"/>
  <c r="A999" i="56"/>
  <c r="A998" i="56"/>
  <c r="A997" i="56"/>
  <c r="A996" i="56"/>
  <c r="A995" i="56"/>
  <c r="A994" i="56"/>
  <c r="A993" i="56"/>
  <c r="A992" i="56"/>
  <c r="A991" i="56"/>
  <c r="A990" i="56"/>
  <c r="A989" i="56"/>
  <c r="A988" i="56"/>
  <c r="A987" i="56"/>
  <c r="A986" i="56"/>
  <c r="A985" i="56"/>
  <c r="A984" i="56"/>
  <c r="A983" i="56"/>
  <c r="A982" i="56"/>
  <c r="A981" i="56"/>
  <c r="A980" i="56"/>
  <c r="A979" i="56"/>
  <c r="A978" i="56"/>
  <c r="A977" i="56"/>
  <c r="A976" i="56"/>
  <c r="A975" i="56"/>
  <c r="A974" i="56"/>
  <c r="A973" i="56"/>
  <c r="A972" i="56"/>
  <c r="A971" i="56"/>
  <c r="A970" i="56"/>
  <c r="A969" i="56"/>
  <c r="A968" i="56"/>
  <c r="A967" i="56"/>
  <c r="A966" i="56"/>
  <c r="A965" i="56"/>
  <c r="A964" i="56"/>
  <c r="A963" i="56"/>
  <c r="A962" i="56"/>
  <c r="A961" i="56"/>
  <c r="A960" i="56"/>
  <c r="A959" i="56"/>
  <c r="A958" i="56"/>
  <c r="A957" i="56"/>
  <c r="A956" i="56"/>
  <c r="A955" i="56"/>
  <c r="A954" i="56"/>
  <c r="A953" i="56"/>
  <c r="A952" i="56"/>
  <c r="A951" i="56"/>
  <c r="A950" i="56"/>
  <c r="A949" i="56"/>
  <c r="A948" i="56"/>
  <c r="A947" i="56"/>
  <c r="A946" i="56"/>
  <c r="A945" i="56"/>
  <c r="A944" i="56"/>
  <c r="A943" i="56"/>
  <c r="A942" i="56"/>
  <c r="A941" i="56"/>
  <c r="A940" i="56"/>
  <c r="A939" i="56"/>
  <c r="A938" i="56"/>
  <c r="A937" i="56"/>
  <c r="A936" i="56"/>
  <c r="A935" i="56"/>
  <c r="A934" i="56"/>
  <c r="A933" i="56"/>
  <c r="A932" i="56"/>
  <c r="A931" i="56"/>
  <c r="A930" i="56"/>
  <c r="A929" i="56"/>
  <c r="A928" i="56"/>
  <c r="A927" i="56"/>
  <c r="A926" i="56"/>
  <c r="A925" i="56"/>
  <c r="A924" i="56"/>
  <c r="A923" i="56"/>
  <c r="A922" i="56"/>
  <c r="A921" i="56"/>
  <c r="A920" i="56"/>
  <c r="A919" i="56"/>
  <c r="A918" i="56"/>
  <c r="A917" i="56"/>
  <c r="A916" i="56"/>
  <c r="A915" i="56"/>
  <c r="A914" i="56"/>
  <c r="A913" i="56"/>
  <c r="A912" i="56"/>
  <c r="A911" i="56"/>
  <c r="A910" i="56"/>
  <c r="A909" i="56"/>
  <c r="A908" i="56"/>
  <c r="A907" i="56"/>
  <c r="A906" i="56"/>
  <c r="A905" i="56"/>
  <c r="A904" i="56"/>
  <c r="A903" i="56"/>
  <c r="A902" i="56"/>
  <c r="A901" i="56"/>
  <c r="A900" i="56"/>
  <c r="A899" i="56"/>
  <c r="A898" i="56"/>
  <c r="A897" i="56"/>
  <c r="A896" i="56"/>
  <c r="A895" i="56"/>
  <c r="A894" i="56"/>
  <c r="A893" i="56"/>
  <c r="A892" i="56"/>
  <c r="A891" i="56"/>
  <c r="A890" i="56"/>
  <c r="A889" i="56"/>
  <c r="A888" i="56"/>
  <c r="A887" i="56"/>
  <c r="A886" i="56"/>
  <c r="A885" i="56"/>
  <c r="A884" i="56"/>
  <c r="A883" i="56"/>
  <c r="A882" i="56"/>
  <c r="A881" i="56"/>
  <c r="A880" i="56"/>
  <c r="A879" i="56"/>
  <c r="A878" i="56"/>
  <c r="A877" i="56"/>
  <c r="A876" i="56"/>
  <c r="A875" i="56"/>
  <c r="A874" i="56"/>
  <c r="A873" i="56"/>
  <c r="A872" i="56"/>
  <c r="A871" i="56"/>
  <c r="A870" i="56"/>
  <c r="A869" i="56"/>
  <c r="A868" i="56"/>
  <c r="A867" i="56"/>
  <c r="A866" i="56"/>
  <c r="A865" i="56"/>
  <c r="A864" i="56"/>
  <c r="A863" i="56"/>
  <c r="A862" i="56"/>
  <c r="A861" i="56"/>
  <c r="A860" i="56"/>
  <c r="A859" i="56"/>
  <c r="A858" i="56"/>
  <c r="A857" i="56"/>
  <c r="A856" i="56"/>
  <c r="A855" i="56"/>
  <c r="A854" i="56"/>
  <c r="A853" i="56"/>
  <c r="A852" i="56"/>
  <c r="A851" i="56"/>
  <c r="A850" i="56"/>
  <c r="A849" i="56"/>
  <c r="A848" i="56"/>
  <c r="A847" i="56"/>
  <c r="A846" i="56"/>
  <c r="A845" i="56"/>
  <c r="A844" i="56"/>
  <c r="A843" i="56"/>
  <c r="A842" i="56"/>
  <c r="A841" i="56"/>
  <c r="A840" i="56"/>
  <c r="A839" i="56"/>
  <c r="A838" i="56"/>
  <c r="A837" i="56"/>
  <c r="A836" i="56"/>
  <c r="A835" i="56"/>
  <c r="A834" i="56"/>
  <c r="A833" i="56"/>
  <c r="A832" i="56"/>
  <c r="A831" i="56"/>
  <c r="A830" i="56"/>
  <c r="A829" i="56"/>
  <c r="A828" i="56"/>
  <c r="A827" i="56"/>
  <c r="A826" i="56"/>
  <c r="A825" i="56"/>
  <c r="A824" i="56"/>
  <c r="A823" i="56"/>
  <c r="A822" i="56"/>
  <c r="A821" i="56"/>
  <c r="A820" i="56"/>
  <c r="A819" i="56"/>
  <c r="A818" i="56"/>
  <c r="A817" i="56"/>
  <c r="A816" i="56"/>
  <c r="A815" i="56"/>
  <c r="A814" i="56"/>
  <c r="A813" i="56"/>
  <c r="A812" i="56"/>
  <c r="A811" i="56"/>
  <c r="A810" i="56"/>
  <c r="A809" i="56"/>
  <c r="A808" i="56"/>
  <c r="A807" i="56"/>
  <c r="A806" i="56"/>
  <c r="A805" i="56"/>
  <c r="A804" i="56"/>
  <c r="A803" i="56"/>
  <c r="A802" i="56"/>
  <c r="A801" i="56"/>
  <c r="A800" i="56"/>
  <c r="A799" i="56"/>
  <c r="A798" i="56"/>
  <c r="A797" i="56"/>
  <c r="A796" i="56"/>
  <c r="A795" i="56"/>
  <c r="A794" i="56"/>
  <c r="A793" i="56"/>
  <c r="A792" i="56"/>
  <c r="A791" i="56"/>
  <c r="A790" i="56"/>
  <c r="A789" i="56"/>
  <c r="A788" i="56"/>
  <c r="A787" i="56"/>
  <c r="A786" i="56"/>
  <c r="A785" i="56"/>
  <c r="A784" i="56"/>
  <c r="A783" i="56"/>
  <c r="A782" i="56"/>
  <c r="A781" i="56"/>
  <c r="A780" i="56"/>
  <c r="A779" i="56"/>
  <c r="A778" i="56"/>
  <c r="A777" i="56"/>
  <c r="A776" i="56"/>
  <c r="A775" i="56"/>
  <c r="A774" i="56"/>
  <c r="A773" i="56"/>
  <c r="A772" i="56"/>
  <c r="A771" i="56"/>
  <c r="A770" i="56"/>
  <c r="A769" i="56"/>
  <c r="A768" i="56"/>
  <c r="A767" i="56"/>
  <c r="A766" i="56"/>
  <c r="A765" i="56"/>
  <c r="A764" i="56"/>
  <c r="A763" i="56"/>
  <c r="A762" i="56"/>
  <c r="A761" i="56"/>
  <c r="A760" i="56"/>
  <c r="A759" i="56"/>
  <c r="A758" i="56"/>
  <c r="A757" i="56"/>
  <c r="A756" i="56"/>
  <c r="A755" i="56"/>
  <c r="A754" i="56"/>
  <c r="A753" i="56"/>
  <c r="A752" i="56"/>
  <c r="A751" i="56"/>
  <c r="A750" i="56"/>
  <c r="A749" i="56"/>
  <c r="A748" i="56"/>
  <c r="A747" i="56"/>
  <c r="A746" i="56"/>
  <c r="A745" i="56"/>
  <c r="A744" i="56"/>
  <c r="A743" i="56"/>
  <c r="A742" i="56"/>
  <c r="A741" i="56"/>
  <c r="A740" i="56"/>
  <c r="A739" i="56"/>
  <c r="A738" i="56"/>
  <c r="A737" i="56"/>
  <c r="A736" i="56"/>
  <c r="A735" i="56"/>
  <c r="A734" i="56"/>
  <c r="A733" i="56"/>
  <c r="A732" i="56"/>
  <c r="A731" i="56"/>
  <c r="A730" i="56"/>
  <c r="A729" i="56"/>
  <c r="A728" i="56"/>
  <c r="A727" i="56"/>
  <c r="A726" i="56"/>
  <c r="A725" i="56"/>
  <c r="A724" i="56"/>
  <c r="A723" i="56"/>
  <c r="A722" i="56"/>
  <c r="A721" i="56"/>
  <c r="A720" i="56"/>
  <c r="A719" i="56"/>
  <c r="A718" i="56"/>
  <c r="A717" i="56"/>
  <c r="A716" i="56"/>
  <c r="A715" i="56"/>
  <c r="A714" i="56"/>
  <c r="A713" i="56"/>
  <c r="A712" i="56"/>
  <c r="A711" i="56"/>
  <c r="A710" i="56"/>
  <c r="A709" i="56"/>
  <c r="A708" i="56"/>
  <c r="A707" i="56"/>
  <c r="A706" i="56"/>
  <c r="A705" i="56"/>
  <c r="A704" i="56"/>
  <c r="A703" i="56"/>
  <c r="A702" i="56"/>
  <c r="A701" i="56"/>
  <c r="A700" i="56"/>
  <c r="A699" i="56"/>
  <c r="A698" i="56"/>
  <c r="A697" i="56"/>
  <c r="A696" i="56"/>
  <c r="A695" i="56"/>
  <c r="A694" i="56"/>
  <c r="A693" i="56"/>
  <c r="A692" i="56"/>
  <c r="A691" i="56"/>
  <c r="A690" i="56"/>
  <c r="A689" i="56"/>
  <c r="A688" i="56"/>
  <c r="A687" i="56"/>
  <c r="A686" i="56"/>
  <c r="A685" i="56"/>
  <c r="A684" i="56"/>
  <c r="A683" i="56"/>
  <c r="A682" i="56"/>
  <c r="A681" i="56"/>
  <c r="A680" i="56"/>
  <c r="A679" i="56"/>
  <c r="A678" i="56"/>
  <c r="A677" i="56"/>
  <c r="A676" i="56"/>
  <c r="A675" i="56"/>
  <c r="A674" i="56"/>
  <c r="A673" i="56"/>
  <c r="A672" i="56"/>
  <c r="A671" i="56"/>
  <c r="A670" i="56"/>
  <c r="A669" i="56"/>
  <c r="A668" i="56"/>
  <c r="A667" i="56"/>
  <c r="A666" i="56"/>
  <c r="A665" i="56"/>
  <c r="A664" i="56"/>
  <c r="A663" i="56"/>
  <c r="A662" i="56"/>
  <c r="A661" i="56"/>
  <c r="A660" i="56"/>
  <c r="A659" i="56"/>
  <c r="A658" i="56"/>
  <c r="A657" i="56"/>
  <c r="A656" i="56"/>
  <c r="A655" i="56"/>
  <c r="A654" i="56"/>
  <c r="A653" i="56"/>
  <c r="A652" i="56"/>
  <c r="A651" i="56"/>
  <c r="A650" i="56"/>
  <c r="A649" i="56"/>
  <c r="A648" i="56"/>
  <c r="A647" i="56"/>
  <c r="A646" i="56"/>
  <c r="A645" i="56"/>
  <c r="A644" i="56"/>
  <c r="A643" i="56"/>
  <c r="A642" i="56"/>
  <c r="A641" i="56"/>
  <c r="A640" i="56"/>
  <c r="A639" i="56"/>
  <c r="A638" i="56"/>
  <c r="A637" i="56"/>
  <c r="A636" i="56"/>
  <c r="A635" i="56"/>
  <c r="A634" i="56"/>
  <c r="A633" i="56"/>
  <c r="A632" i="56"/>
  <c r="A631" i="56"/>
  <c r="A630" i="56"/>
  <c r="A629" i="56"/>
  <c r="A628" i="56"/>
  <c r="A627" i="56"/>
  <c r="A626" i="56"/>
  <c r="A625" i="56"/>
  <c r="A624" i="56"/>
  <c r="A623" i="56"/>
  <c r="A622" i="56"/>
  <c r="A621" i="56"/>
  <c r="A620" i="56"/>
  <c r="A619" i="56"/>
  <c r="A618" i="56"/>
  <c r="A617" i="56"/>
  <c r="A616" i="56"/>
  <c r="A615" i="56"/>
  <c r="A614" i="56"/>
  <c r="A613" i="56"/>
  <c r="A612" i="56"/>
  <c r="A611" i="56"/>
  <c r="A610" i="56"/>
  <c r="A609" i="56"/>
  <c r="A608" i="56"/>
  <c r="A607" i="56"/>
  <c r="A606" i="56"/>
  <c r="A605" i="56"/>
  <c r="A604" i="56"/>
  <c r="A603" i="56"/>
  <c r="A602" i="56"/>
  <c r="A601" i="56"/>
  <c r="A600" i="56"/>
  <c r="A599" i="56"/>
  <c r="A598" i="56"/>
  <c r="A597" i="56"/>
  <c r="A596" i="56"/>
  <c r="A595" i="56"/>
  <c r="A594" i="56"/>
  <c r="A593" i="56"/>
  <c r="A592" i="56"/>
  <c r="A591" i="56"/>
  <c r="A590" i="56"/>
  <c r="A589" i="56"/>
  <c r="A588" i="56"/>
  <c r="A587" i="56"/>
  <c r="A586" i="56"/>
  <c r="A585" i="56"/>
  <c r="A584" i="56"/>
  <c r="A583" i="56"/>
  <c r="A582" i="56"/>
  <c r="A581" i="56"/>
  <c r="A580" i="56"/>
  <c r="A579" i="56"/>
  <c r="A578" i="56"/>
  <c r="A577" i="56"/>
  <c r="A576" i="56"/>
  <c r="A575" i="56"/>
  <c r="A574" i="56"/>
  <c r="A573" i="56"/>
  <c r="A572" i="56"/>
  <c r="A571" i="56"/>
  <c r="A570" i="56"/>
  <c r="A569" i="56"/>
  <c r="A568" i="56"/>
  <c r="A567" i="56"/>
  <c r="A566" i="56"/>
  <c r="A565" i="56"/>
  <c r="A564" i="56"/>
  <c r="A563" i="56"/>
  <c r="A562" i="56"/>
  <c r="A561" i="56"/>
  <c r="A560" i="56"/>
  <c r="A559" i="56"/>
  <c r="A558" i="56"/>
  <c r="A557" i="56"/>
  <c r="A556" i="56"/>
  <c r="A555" i="56"/>
  <c r="A554" i="56"/>
  <c r="A553" i="56"/>
  <c r="A552" i="56"/>
  <c r="A551" i="56"/>
  <c r="A550" i="56"/>
  <c r="A549" i="56"/>
  <c r="A548" i="56"/>
  <c r="A547" i="56"/>
  <c r="A546" i="56"/>
  <c r="A545" i="56"/>
  <c r="A544" i="56"/>
  <c r="A543" i="56"/>
  <c r="A542" i="56"/>
  <c r="A541" i="56"/>
  <c r="A540" i="56"/>
  <c r="A539" i="56"/>
  <c r="A538" i="56"/>
  <c r="A537" i="56"/>
  <c r="A536" i="56"/>
  <c r="A535" i="56"/>
  <c r="A534" i="56"/>
  <c r="A533" i="56"/>
  <c r="A532" i="56"/>
  <c r="A531" i="56"/>
  <c r="A530" i="56"/>
  <c r="A529" i="56"/>
  <c r="A528" i="56"/>
  <c r="A527" i="56"/>
  <c r="A526" i="56"/>
  <c r="A525" i="56"/>
  <c r="A524" i="56"/>
  <c r="A523" i="56"/>
  <c r="A522" i="56"/>
  <c r="A521" i="56"/>
  <c r="A520" i="56"/>
  <c r="A519" i="56"/>
  <c r="A518" i="56"/>
  <c r="A517" i="56"/>
  <c r="A516" i="56"/>
  <c r="A515" i="56"/>
  <c r="A514" i="56"/>
  <c r="A513" i="56"/>
  <c r="A512" i="56"/>
  <c r="A511" i="56"/>
  <c r="A510" i="56"/>
  <c r="A509" i="56"/>
  <c r="A508" i="56"/>
  <c r="A507" i="56"/>
  <c r="A506" i="56"/>
  <c r="A505" i="56"/>
  <c r="A504" i="56"/>
  <c r="A503" i="56"/>
  <c r="A502" i="56"/>
  <c r="A501" i="56"/>
  <c r="A500" i="56"/>
  <c r="A499" i="56"/>
  <c r="A498" i="56"/>
  <c r="A497" i="56"/>
  <c r="A496" i="56"/>
  <c r="A495" i="56"/>
  <c r="A494" i="56"/>
  <c r="A493" i="56"/>
  <c r="A492" i="56"/>
  <c r="A491" i="56"/>
  <c r="A490" i="56"/>
  <c r="A489" i="56"/>
  <c r="A488" i="56"/>
  <c r="A487" i="56"/>
  <c r="A486" i="56"/>
  <c r="A485" i="56"/>
  <c r="A484" i="56"/>
  <c r="A483" i="56"/>
  <c r="A482" i="56"/>
  <c r="A481" i="56"/>
  <c r="A480" i="56"/>
  <c r="A479" i="56"/>
  <c r="A478" i="56"/>
  <c r="A477" i="56"/>
  <c r="A476" i="56"/>
  <c r="A475" i="56"/>
  <c r="A474" i="56"/>
  <c r="A473" i="56"/>
  <c r="A472" i="56"/>
  <c r="A471" i="56"/>
  <c r="A470" i="56"/>
  <c r="A469" i="56"/>
  <c r="A468" i="56"/>
  <c r="A467" i="56"/>
  <c r="A466" i="56"/>
  <c r="A465" i="56"/>
  <c r="A464" i="56"/>
  <c r="A463" i="56"/>
  <c r="A462" i="56"/>
  <c r="A461" i="56"/>
  <c r="A460" i="56"/>
  <c r="A459" i="56"/>
  <c r="A458" i="56"/>
  <c r="A457" i="56"/>
  <c r="A456" i="56"/>
  <c r="A455" i="56"/>
  <c r="A454" i="56"/>
  <c r="A453" i="56"/>
  <c r="A452" i="56"/>
  <c r="A451" i="56"/>
  <c r="A450" i="56"/>
  <c r="A449" i="56"/>
  <c r="A448" i="56"/>
  <c r="A447" i="56"/>
  <c r="A446" i="56"/>
  <c r="A445" i="56"/>
  <c r="A444" i="56"/>
  <c r="A443" i="56"/>
  <c r="A442" i="56"/>
  <c r="A441" i="56"/>
  <c r="A440" i="56"/>
  <c r="A439" i="56"/>
  <c r="A438" i="56"/>
  <c r="A437" i="56"/>
  <c r="A436" i="56"/>
  <c r="A435" i="56"/>
  <c r="A434" i="56"/>
  <c r="A433" i="56"/>
  <c r="A432" i="56"/>
  <c r="A431" i="56"/>
  <c r="A430" i="56"/>
  <c r="A429" i="56"/>
  <c r="A428" i="56"/>
  <c r="A427" i="56"/>
  <c r="A426" i="56"/>
  <c r="A425" i="56"/>
  <c r="A424" i="56"/>
  <c r="A423" i="56"/>
  <c r="A422" i="56"/>
  <c r="A421" i="56"/>
  <c r="A420" i="56"/>
  <c r="A419" i="56"/>
  <c r="A418" i="56"/>
  <c r="A417" i="56"/>
  <c r="A416" i="56"/>
  <c r="A415" i="56"/>
  <c r="A414" i="56"/>
  <c r="A413" i="56"/>
  <c r="A412" i="56"/>
  <c r="A411" i="56"/>
  <c r="A410" i="56"/>
  <c r="A409" i="56"/>
  <c r="A408" i="56"/>
  <c r="A407" i="56"/>
  <c r="A406" i="56"/>
  <c r="A405" i="56"/>
  <c r="A404" i="56"/>
  <c r="A403" i="56"/>
  <c r="A402" i="56"/>
  <c r="A401" i="56"/>
  <c r="A400" i="56"/>
  <c r="A399" i="56"/>
  <c r="A398" i="56"/>
  <c r="A397" i="56"/>
  <c r="A396" i="56"/>
  <c r="A395" i="56"/>
  <c r="A394" i="56"/>
  <c r="A393" i="56"/>
  <c r="A392" i="56"/>
  <c r="A391" i="56"/>
  <c r="A390" i="56"/>
  <c r="A389" i="56"/>
  <c r="A388" i="56"/>
  <c r="A387" i="56"/>
  <c r="A386" i="56"/>
  <c r="A385" i="56"/>
  <c r="A384" i="56"/>
  <c r="A383" i="56"/>
  <c r="A382" i="56"/>
  <c r="A381" i="56"/>
  <c r="A380" i="56"/>
  <c r="A379" i="56"/>
  <c r="A378" i="56"/>
  <c r="A377" i="56"/>
  <c r="A376" i="56"/>
  <c r="A375" i="56"/>
  <c r="A374" i="56"/>
  <c r="A373" i="56"/>
  <c r="A372" i="56"/>
  <c r="A371" i="56"/>
  <c r="A370" i="56"/>
  <c r="A369" i="56"/>
  <c r="A368" i="56"/>
  <c r="A367" i="56"/>
  <c r="A366" i="56"/>
  <c r="A365" i="56"/>
  <c r="A364" i="56"/>
  <c r="A363" i="56"/>
  <c r="A362" i="56"/>
  <c r="A361" i="56"/>
  <c r="A360" i="56"/>
  <c r="A359" i="56"/>
  <c r="A358" i="56"/>
  <c r="A357" i="56"/>
  <c r="A356" i="56"/>
  <c r="A355" i="56"/>
  <c r="A354" i="56"/>
  <c r="A353" i="56"/>
  <c r="A352" i="56"/>
  <c r="A351" i="56"/>
  <c r="A350" i="56"/>
  <c r="A349" i="56"/>
  <c r="A348" i="56"/>
  <c r="A347" i="56"/>
  <c r="A346" i="56"/>
  <c r="A345" i="56"/>
  <c r="A344" i="56"/>
  <c r="A343" i="56"/>
  <c r="A342" i="56"/>
  <c r="A341" i="56"/>
  <c r="A340" i="56"/>
  <c r="A339" i="56"/>
  <c r="A338" i="56"/>
  <c r="A337" i="56"/>
  <c r="A336" i="56"/>
  <c r="A335" i="56"/>
  <c r="A334" i="56"/>
  <c r="A333" i="56"/>
  <c r="A332" i="56"/>
  <c r="A331" i="56"/>
  <c r="A330" i="56"/>
  <c r="A329" i="56"/>
  <c r="A328" i="56"/>
  <c r="A327" i="56"/>
  <c r="A326" i="56"/>
  <c r="A325" i="56"/>
  <c r="A324" i="56"/>
  <c r="A323" i="56"/>
  <c r="A322" i="56"/>
  <c r="A321" i="56"/>
  <c r="A320" i="56"/>
  <c r="A319" i="56"/>
  <c r="A318" i="56"/>
  <c r="A317" i="56"/>
  <c r="A316" i="56"/>
  <c r="A315" i="56"/>
  <c r="A314" i="56"/>
  <c r="A313" i="56"/>
  <c r="A312" i="56"/>
  <c r="A311" i="56"/>
  <c r="A310" i="56"/>
  <c r="A309" i="56"/>
  <c r="A308" i="56"/>
  <c r="A307" i="56"/>
  <c r="A306" i="56"/>
  <c r="A305" i="56"/>
  <c r="A304" i="56"/>
  <c r="A303" i="56"/>
  <c r="A302" i="56"/>
  <c r="A301" i="56"/>
  <c r="A300" i="56"/>
  <c r="A299" i="56"/>
  <c r="A298" i="56"/>
  <c r="A297" i="56"/>
  <c r="A296" i="56"/>
  <c r="A295" i="56"/>
  <c r="A294" i="56"/>
  <c r="A293" i="56"/>
  <c r="A292" i="56"/>
  <c r="A291" i="56"/>
  <c r="A290" i="56"/>
  <c r="A289" i="56"/>
  <c r="A288" i="56"/>
  <c r="A287" i="56"/>
  <c r="A286" i="56"/>
  <c r="A285" i="56"/>
  <c r="A284" i="56"/>
  <c r="A283" i="56"/>
  <c r="A282" i="56"/>
  <c r="A281" i="56"/>
  <c r="A280" i="56"/>
  <c r="A279" i="56"/>
  <c r="A278" i="56"/>
  <c r="A277" i="56"/>
  <c r="A276" i="56"/>
  <c r="A275" i="56"/>
  <c r="A274" i="56"/>
  <c r="A273" i="56"/>
  <c r="A272" i="56"/>
  <c r="A271" i="56"/>
  <c r="A270" i="56"/>
  <c r="A269" i="56"/>
  <c r="A268" i="56"/>
  <c r="A267" i="56"/>
  <c r="A266" i="56"/>
  <c r="A265" i="56"/>
  <c r="A264" i="56"/>
  <c r="A263" i="56"/>
  <c r="A262" i="56"/>
  <c r="A261" i="56"/>
  <c r="A260" i="56"/>
  <c r="A259" i="56"/>
  <c r="A258" i="56"/>
  <c r="A257" i="56"/>
  <c r="A256" i="56"/>
  <c r="A255" i="56"/>
  <c r="A254" i="56"/>
  <c r="A253" i="56"/>
  <c r="A252" i="56"/>
  <c r="A251" i="56"/>
  <c r="A250" i="56"/>
  <c r="A249" i="56"/>
  <c r="A248" i="56"/>
  <c r="A247" i="56"/>
  <c r="A246" i="56"/>
  <c r="A245" i="56"/>
  <c r="A244" i="56"/>
  <c r="A243" i="56"/>
  <c r="A242" i="56"/>
  <c r="A241" i="56"/>
  <c r="A240" i="56"/>
  <c r="A239" i="56"/>
  <c r="A238" i="56"/>
  <c r="A237" i="56"/>
  <c r="A236" i="56"/>
  <c r="A235" i="56"/>
  <c r="A234" i="56"/>
  <c r="A233" i="56"/>
  <c r="A232" i="56"/>
  <c r="A231" i="56"/>
  <c r="A230" i="56"/>
  <c r="A229" i="56"/>
  <c r="A228" i="56"/>
  <c r="A227" i="56"/>
  <c r="A226" i="56"/>
  <c r="A225" i="56"/>
  <c r="A224" i="56"/>
  <c r="A223" i="56"/>
  <c r="A222" i="56"/>
  <c r="A221" i="56"/>
  <c r="A220" i="56"/>
  <c r="A219" i="56"/>
  <c r="A218" i="56"/>
  <c r="A217" i="56"/>
  <c r="A216" i="56"/>
  <c r="A215" i="56"/>
  <c r="A214" i="56"/>
  <c r="A213" i="56"/>
  <c r="A212" i="56"/>
  <c r="A211" i="56"/>
  <c r="A210" i="56"/>
  <c r="A209" i="56"/>
  <c r="A208" i="56"/>
  <c r="A207" i="56"/>
  <c r="A206" i="56"/>
  <c r="A205" i="56"/>
  <c r="A204" i="56"/>
  <c r="A203" i="56"/>
  <c r="A202" i="56"/>
  <c r="A201" i="56"/>
  <c r="A200" i="56"/>
  <c r="A199" i="56"/>
  <c r="A198" i="56"/>
  <c r="A197" i="56"/>
  <c r="A196" i="56"/>
  <c r="A195" i="56"/>
  <c r="A194" i="56"/>
  <c r="A193" i="56"/>
  <c r="A192" i="56"/>
  <c r="A191" i="56"/>
  <c r="A190" i="56"/>
  <c r="A189" i="56"/>
  <c r="A188" i="56"/>
  <c r="A187" i="56"/>
  <c r="A186" i="56"/>
  <c r="A185" i="56"/>
  <c r="A184" i="56"/>
  <c r="A183" i="56"/>
  <c r="A182" i="56"/>
  <c r="A181" i="56"/>
  <c r="A180" i="56"/>
  <c r="A179" i="56"/>
  <c r="A178" i="56"/>
  <c r="A177" i="56"/>
  <c r="A176" i="56"/>
  <c r="A175" i="56"/>
  <c r="A174" i="56"/>
  <c r="A173" i="56"/>
  <c r="A172" i="56"/>
  <c r="A171" i="56"/>
  <c r="A170" i="56"/>
  <c r="A169" i="56"/>
  <c r="A168" i="56"/>
  <c r="A167" i="56"/>
  <c r="A166" i="56"/>
  <c r="A165" i="56"/>
  <c r="A164" i="56"/>
  <c r="A163" i="56"/>
  <c r="A162" i="56"/>
  <c r="A161" i="56"/>
  <c r="A160" i="56"/>
  <c r="A159" i="56"/>
  <c r="A158" i="56"/>
  <c r="A157" i="56"/>
  <c r="A156" i="56"/>
  <c r="A155" i="56"/>
  <c r="A154" i="56"/>
  <c r="A153" i="56"/>
  <c r="A152" i="56"/>
  <c r="A151" i="56"/>
  <c r="A150" i="56"/>
  <c r="A149" i="56"/>
  <c r="A148" i="56"/>
  <c r="A147" i="56"/>
  <c r="A146" i="56"/>
  <c r="A145" i="56"/>
  <c r="A144" i="56"/>
  <c r="A143" i="56"/>
  <c r="A142" i="56"/>
  <c r="A141" i="56"/>
  <c r="A140" i="56"/>
  <c r="A139" i="56"/>
  <c r="A138" i="56"/>
  <c r="A137" i="56"/>
  <c r="A136" i="56"/>
  <c r="A135" i="56"/>
  <c r="A134" i="56"/>
  <c r="A133" i="56"/>
  <c r="A132" i="56"/>
  <c r="A131" i="56"/>
  <c r="A130" i="56"/>
  <c r="A129" i="56"/>
  <c r="A128" i="56"/>
  <c r="A127" i="56"/>
  <c r="A126" i="56"/>
  <c r="A125" i="56"/>
  <c r="A124" i="56"/>
  <c r="A123" i="56"/>
  <c r="A122" i="56"/>
  <c r="A121" i="56"/>
  <c r="A120" i="56"/>
  <c r="A119" i="56"/>
  <c r="A118" i="56"/>
  <c r="A117" i="56"/>
  <c r="A116" i="56"/>
  <c r="A115" i="56"/>
  <c r="A114" i="56"/>
  <c r="A113" i="56"/>
  <c r="A112" i="56"/>
  <c r="A111" i="56"/>
  <c r="A110" i="56"/>
  <c r="A109" i="56"/>
  <c r="A108" i="56"/>
  <c r="A107" i="56"/>
  <c r="A106" i="56"/>
  <c r="A105" i="56"/>
  <c r="A104" i="56"/>
  <c r="A103" i="56"/>
  <c r="A102" i="56"/>
  <c r="A101" i="56"/>
  <c r="A100" i="56"/>
  <c r="A99" i="56"/>
  <c r="A98" i="56"/>
  <c r="A97" i="56"/>
  <c r="A96" i="56"/>
  <c r="A95" i="56"/>
  <c r="A94" i="56"/>
  <c r="A93" i="56"/>
  <c r="A92" i="56"/>
  <c r="A91" i="56"/>
  <c r="A90" i="56"/>
  <c r="A89" i="56"/>
  <c r="A88" i="56"/>
  <c r="A87" i="56"/>
  <c r="A86" i="56"/>
  <c r="A85" i="56"/>
  <c r="A84" i="56"/>
  <c r="A83" i="56"/>
  <c r="A82" i="56"/>
  <c r="A81" i="56"/>
  <c r="A80" i="56"/>
  <c r="A79" i="56"/>
  <c r="A78" i="56"/>
  <c r="A77" i="56"/>
  <c r="A76" i="56"/>
  <c r="A75" i="56"/>
  <c r="A74" i="56"/>
  <c r="A73" i="56"/>
  <c r="A72" i="56"/>
  <c r="A71" i="56"/>
  <c r="A70" i="56"/>
  <c r="A69" i="56"/>
  <c r="A68" i="56"/>
  <c r="A67" i="56"/>
  <c r="A66" i="56"/>
  <c r="A65" i="56"/>
  <c r="A64" i="56"/>
  <c r="A63" i="56"/>
  <c r="A62" i="56"/>
  <c r="A61" i="56"/>
  <c r="A60" i="56"/>
  <c r="A59" i="56"/>
  <c r="A58" i="56"/>
  <c r="A57" i="56"/>
  <c r="A56" i="56"/>
  <c r="A55" i="56"/>
  <c r="A54" i="56"/>
  <c r="A53" i="56"/>
  <c r="A52" i="56"/>
  <c r="A51" i="56"/>
  <c r="A50" i="56"/>
  <c r="A49" i="56"/>
  <c r="A48" i="56"/>
  <c r="A47" i="56"/>
  <c r="A46" i="56"/>
  <c r="A45" i="56"/>
  <c r="A44" i="56"/>
  <c r="A43" i="56"/>
  <c r="A42" i="56"/>
  <c r="A41" i="56"/>
  <c r="A40" i="56"/>
  <c r="A39" i="56"/>
  <c r="A38" i="56"/>
  <c r="A37" i="56"/>
  <c r="A36" i="56"/>
  <c r="A35" i="56"/>
  <c r="A34" i="56"/>
  <c r="A33" i="56"/>
  <c r="A32" i="56"/>
  <c r="A31" i="56"/>
  <c r="A30" i="56"/>
  <c r="A29" i="56"/>
  <c r="A28" i="56"/>
  <c r="A27" i="56"/>
  <c r="A26" i="56"/>
  <c r="A25" i="56"/>
  <c r="A24" i="56"/>
  <c r="A23" i="56"/>
  <c r="A22" i="56"/>
  <c r="A21" i="56"/>
  <c r="A20" i="56"/>
  <c r="A19" i="56"/>
  <c r="A18" i="56"/>
  <c r="A17" i="56"/>
  <c r="A16" i="56"/>
  <c r="A15" i="56"/>
  <c r="A14" i="56"/>
  <c r="A13" i="56"/>
  <c r="A12" i="56"/>
  <c r="A11" i="56"/>
  <c r="A10" i="56"/>
  <c r="A9" i="56"/>
  <c r="A8" i="56"/>
  <c r="A7" i="56"/>
  <c r="A6" i="56"/>
  <c r="A5" i="56"/>
  <c r="A4" i="56"/>
  <c r="O22" i="57" l="1"/>
  <c r="P22" i="57"/>
  <c r="R22" i="57"/>
  <c r="E22" i="57"/>
  <c r="H23" i="57" l="1"/>
  <c r="K23" i="57" s="1"/>
  <c r="N23" i="57" l="1"/>
  <c r="Q23" i="57" s="1"/>
  <c r="T23" i="57" s="1"/>
  <c r="U23" i="57"/>
  <c r="E8" i="52"/>
  <c r="I26" i="54" s="1"/>
  <c r="R21" i="57"/>
  <c r="P21" i="57"/>
  <c r="O21" i="57"/>
  <c r="D55" i="53"/>
  <c r="C51" i="53" s="1"/>
  <c r="C46" i="53"/>
  <c r="C41" i="53"/>
  <c r="C36" i="53"/>
  <c r="C33" i="53"/>
  <c r="C31" i="53"/>
  <c r="C28" i="53"/>
  <c r="C26" i="53"/>
  <c r="D25" i="53"/>
  <c r="C23" i="53" s="1"/>
  <c r="C21" i="53"/>
  <c r="C19" i="53"/>
  <c r="D18" i="53"/>
  <c r="C16" i="53" s="1"/>
  <c r="D15" i="53"/>
  <c r="C10" i="53" s="1"/>
  <c r="D9" i="53"/>
  <c r="C3" i="53" s="1"/>
  <c r="AD23" i="34"/>
  <c r="AF23" i="34"/>
  <c r="AG23" i="34"/>
  <c r="AD22" i="34"/>
  <c r="AF22" i="34"/>
  <c r="AG22" i="34"/>
  <c r="AD21" i="34"/>
  <c r="AF21" i="34"/>
  <c r="AG21" i="34"/>
  <c r="AD20" i="34"/>
  <c r="AF20" i="34"/>
  <c r="AG20" i="34"/>
  <c r="AD19" i="34"/>
  <c r="AF19" i="34"/>
  <c r="AG19" i="34"/>
  <c r="AD18" i="34"/>
  <c r="AF18" i="34"/>
  <c r="AG18" i="34"/>
  <c r="AD17" i="34"/>
  <c r="AF17" i="34"/>
  <c r="AG17" i="34"/>
  <c r="AD16" i="34"/>
  <c r="AF16" i="34"/>
  <c r="AG16" i="34"/>
  <c r="AF215" i="34"/>
  <c r="AJ215" i="34" s="1"/>
  <c r="AQ215" i="34" s="1"/>
  <c r="AF214" i="34"/>
  <c r="AI214" i="34" s="1"/>
  <c r="AF213" i="34"/>
  <c r="AF212" i="34"/>
  <c r="AF211" i="34"/>
  <c r="AF210" i="34"/>
  <c r="AF209" i="34"/>
  <c r="AF208" i="34"/>
  <c r="AF207" i="34"/>
  <c r="AF206" i="34"/>
  <c r="AF205" i="34"/>
  <c r="AF204" i="34"/>
  <c r="AF203" i="34"/>
  <c r="AF202" i="34"/>
  <c r="AF201" i="34"/>
  <c r="AF200" i="34"/>
  <c r="AF199" i="34"/>
  <c r="AF198" i="34"/>
  <c r="AJ198" i="34" s="1"/>
  <c r="AT198" i="34" s="1"/>
  <c r="AF197" i="34"/>
  <c r="AF196" i="34"/>
  <c r="AF195" i="34"/>
  <c r="AF194" i="34"/>
  <c r="AF193" i="34"/>
  <c r="AF192" i="34"/>
  <c r="AI192" i="34" s="1"/>
  <c r="AF191" i="34"/>
  <c r="AF190" i="34"/>
  <c r="AF189" i="34"/>
  <c r="AF188" i="34"/>
  <c r="AI188" i="34" s="1"/>
  <c r="AF187" i="34"/>
  <c r="AI187" i="34" s="1"/>
  <c r="AF186" i="34"/>
  <c r="AF185" i="34"/>
  <c r="AF184" i="34"/>
  <c r="AF183" i="34"/>
  <c r="AF182" i="34"/>
  <c r="AF181" i="34"/>
  <c r="AF180" i="34"/>
  <c r="AF179" i="34"/>
  <c r="AF178" i="34"/>
  <c r="AF177" i="34"/>
  <c r="AF176" i="34"/>
  <c r="AF175" i="34"/>
  <c r="AF174" i="34"/>
  <c r="AI174" i="34" s="1"/>
  <c r="AF173" i="34"/>
  <c r="AF172" i="34"/>
  <c r="AF171" i="34"/>
  <c r="AJ171" i="34" s="1"/>
  <c r="AV171" i="34" s="1"/>
  <c r="AF170" i="34"/>
  <c r="AF169" i="34"/>
  <c r="AF168" i="34"/>
  <c r="AF167" i="34"/>
  <c r="AF166" i="34"/>
  <c r="AF165" i="34"/>
  <c r="AF164" i="34"/>
  <c r="AF163" i="34"/>
  <c r="AF162" i="34"/>
  <c r="AF161" i="34"/>
  <c r="AF160" i="34"/>
  <c r="AF159" i="34"/>
  <c r="AF158" i="34"/>
  <c r="AF157" i="34"/>
  <c r="AF156" i="34"/>
  <c r="AF155" i="34"/>
  <c r="AF154" i="34"/>
  <c r="AF153" i="34"/>
  <c r="AF152" i="34"/>
  <c r="AF151" i="34"/>
  <c r="AF150" i="34"/>
  <c r="AF149" i="34"/>
  <c r="AF148" i="34"/>
  <c r="AF147" i="34"/>
  <c r="AF146" i="34"/>
  <c r="AF145" i="34"/>
  <c r="AF144" i="34"/>
  <c r="AF143" i="34"/>
  <c r="AF142" i="34"/>
  <c r="AF141" i="34"/>
  <c r="AF140" i="34"/>
  <c r="AF139" i="34"/>
  <c r="AF138" i="34"/>
  <c r="AF137" i="34"/>
  <c r="AF136" i="34"/>
  <c r="AF135" i="34"/>
  <c r="AF134" i="34"/>
  <c r="AF133" i="34"/>
  <c r="AF132" i="34"/>
  <c r="AF131" i="34"/>
  <c r="AF130" i="34"/>
  <c r="AF129" i="34"/>
  <c r="AF128" i="34"/>
  <c r="AF127" i="34"/>
  <c r="AF126" i="34"/>
  <c r="AF125" i="34"/>
  <c r="AF124" i="34"/>
  <c r="AF123" i="34"/>
  <c r="AF122" i="34"/>
  <c r="AF121" i="34"/>
  <c r="AF120" i="34"/>
  <c r="AF119" i="34"/>
  <c r="AF118" i="34"/>
  <c r="AF117" i="34"/>
  <c r="AF116" i="34"/>
  <c r="AF115" i="34"/>
  <c r="AF114" i="34"/>
  <c r="AF113" i="34"/>
  <c r="AF112" i="34"/>
  <c r="AF111" i="34"/>
  <c r="AF110" i="34"/>
  <c r="AI110" i="34" s="1"/>
  <c r="AF109" i="34"/>
  <c r="AF108" i="34"/>
  <c r="AF107" i="34"/>
  <c r="AF106" i="34"/>
  <c r="AF105" i="34"/>
  <c r="AF104" i="34"/>
  <c r="AF103" i="34"/>
  <c r="AF102" i="34"/>
  <c r="AF101" i="34"/>
  <c r="AF100" i="34"/>
  <c r="AF99" i="34"/>
  <c r="AF98" i="34"/>
  <c r="AF97" i="34"/>
  <c r="AF96" i="34"/>
  <c r="AF95" i="34"/>
  <c r="AF94" i="34"/>
  <c r="AF93" i="34"/>
  <c r="AF92" i="34"/>
  <c r="AF91" i="34"/>
  <c r="AF90" i="34"/>
  <c r="AF89" i="34"/>
  <c r="AF88" i="34"/>
  <c r="AF87" i="34"/>
  <c r="AF86" i="34"/>
  <c r="AF85" i="34"/>
  <c r="AF84" i="34"/>
  <c r="AF83" i="34"/>
  <c r="AF82" i="34"/>
  <c r="AF81" i="34"/>
  <c r="AF80" i="34"/>
  <c r="AF79" i="34"/>
  <c r="AF78" i="34"/>
  <c r="AF77" i="34"/>
  <c r="AF76" i="34"/>
  <c r="AF75" i="34"/>
  <c r="AF74" i="34"/>
  <c r="AF73" i="34"/>
  <c r="AI73" i="34" s="1"/>
  <c r="AF72" i="34"/>
  <c r="AF71" i="34"/>
  <c r="AF70" i="34"/>
  <c r="AF69" i="34"/>
  <c r="AF68" i="34"/>
  <c r="AF67" i="34"/>
  <c r="AF66" i="34"/>
  <c r="AF65" i="34"/>
  <c r="AF64" i="34"/>
  <c r="AF63" i="34"/>
  <c r="AF62" i="34"/>
  <c r="AF61" i="34"/>
  <c r="AF60" i="34"/>
  <c r="AF59" i="34"/>
  <c r="AF58" i="34"/>
  <c r="AF57" i="34"/>
  <c r="AF56" i="34"/>
  <c r="AF55" i="34"/>
  <c r="AF54" i="34"/>
  <c r="AJ54" i="34" s="1"/>
  <c r="AQ54" i="34" s="1"/>
  <c r="AF53" i="34"/>
  <c r="AF52" i="34"/>
  <c r="AF51" i="34"/>
  <c r="AF50" i="34"/>
  <c r="AF49" i="34"/>
  <c r="AJ49" i="34" s="1"/>
  <c r="AU49" i="34" s="1"/>
  <c r="AF48" i="34"/>
  <c r="AF47" i="34"/>
  <c r="AF46" i="34"/>
  <c r="AF45" i="34"/>
  <c r="AF44" i="34"/>
  <c r="AF43" i="34"/>
  <c r="AF42" i="34"/>
  <c r="AF41" i="34"/>
  <c r="AF40" i="34"/>
  <c r="AF39" i="34"/>
  <c r="AF38" i="34"/>
  <c r="AF37" i="34"/>
  <c r="AF36" i="34"/>
  <c r="AF35" i="34"/>
  <c r="AF34" i="34"/>
  <c r="AF33" i="34"/>
  <c r="AF32" i="34"/>
  <c r="AJ32" i="34" s="1"/>
  <c r="AT32" i="34" s="1"/>
  <c r="AF31" i="34"/>
  <c r="AF30" i="34"/>
  <c r="AF29" i="34"/>
  <c r="AF28" i="34"/>
  <c r="AF27" i="34"/>
  <c r="AF26" i="34"/>
  <c r="AF25" i="34"/>
  <c r="AF24" i="34"/>
  <c r="AD215" i="34"/>
  <c r="AG215" i="34"/>
  <c r="AD214" i="34"/>
  <c r="AG214" i="34"/>
  <c r="AD213" i="34"/>
  <c r="AG213" i="34"/>
  <c r="AD212" i="34"/>
  <c r="AG212" i="34"/>
  <c r="AD211" i="34"/>
  <c r="AG211" i="34"/>
  <c r="AD210" i="34"/>
  <c r="AG210" i="34"/>
  <c r="AD209" i="34"/>
  <c r="AG209" i="34"/>
  <c r="AD208" i="34"/>
  <c r="AG208" i="34"/>
  <c r="AD207" i="34"/>
  <c r="AG207" i="34"/>
  <c r="AD206" i="34"/>
  <c r="AG206" i="34"/>
  <c r="AD205" i="34"/>
  <c r="AG205" i="34"/>
  <c r="AD204" i="34"/>
  <c r="AG204" i="34"/>
  <c r="AD203" i="34"/>
  <c r="AG203" i="34"/>
  <c r="AD202" i="34"/>
  <c r="AG202" i="34"/>
  <c r="AD201" i="34"/>
  <c r="AG201" i="34"/>
  <c r="AD200" i="34"/>
  <c r="AG200" i="34"/>
  <c r="AD199" i="34"/>
  <c r="AG199" i="34"/>
  <c r="AD198" i="34"/>
  <c r="AG198" i="34"/>
  <c r="AD197" i="34"/>
  <c r="AG197" i="34"/>
  <c r="AD196" i="34"/>
  <c r="AG196" i="34"/>
  <c r="AD195" i="34"/>
  <c r="AG195" i="34"/>
  <c r="AD194" i="34"/>
  <c r="AG194" i="34"/>
  <c r="AD193" i="34"/>
  <c r="AG193" i="34"/>
  <c r="AD192" i="34"/>
  <c r="AG192" i="34"/>
  <c r="AD191" i="34"/>
  <c r="AG191" i="34"/>
  <c r="AD190" i="34"/>
  <c r="AG190" i="34"/>
  <c r="AD189" i="34"/>
  <c r="AG189" i="34"/>
  <c r="AD188" i="34"/>
  <c r="AG188" i="34"/>
  <c r="AD187" i="34"/>
  <c r="AG187" i="34"/>
  <c r="AD186" i="34"/>
  <c r="AG186" i="34"/>
  <c r="AD185" i="34"/>
  <c r="AG185" i="34"/>
  <c r="AD184" i="34"/>
  <c r="AG184" i="34"/>
  <c r="AD183" i="34"/>
  <c r="AG183" i="34"/>
  <c r="AD182" i="34"/>
  <c r="AG182" i="34"/>
  <c r="AD181" i="34"/>
  <c r="AG181" i="34"/>
  <c r="AD180" i="34"/>
  <c r="AG180" i="34"/>
  <c r="AD179" i="34"/>
  <c r="AG179" i="34"/>
  <c r="AD178" i="34"/>
  <c r="AG178" i="34"/>
  <c r="AD177" i="34"/>
  <c r="AG177" i="34"/>
  <c r="AD176" i="34"/>
  <c r="AG176" i="34"/>
  <c r="AD175" i="34"/>
  <c r="AG175" i="34"/>
  <c r="AD174" i="34"/>
  <c r="AG174" i="34"/>
  <c r="AD173" i="34"/>
  <c r="AG173" i="34"/>
  <c r="AD172" i="34"/>
  <c r="AG172" i="34"/>
  <c r="AD171" i="34"/>
  <c r="AG171" i="34"/>
  <c r="AD170" i="34"/>
  <c r="AG170" i="34"/>
  <c r="AD169" i="34"/>
  <c r="AG169" i="34"/>
  <c r="AD168" i="34"/>
  <c r="AG168" i="34"/>
  <c r="AD167" i="34"/>
  <c r="AG167" i="34"/>
  <c r="AD166" i="34"/>
  <c r="AG166" i="34"/>
  <c r="AD165" i="34"/>
  <c r="AG165" i="34"/>
  <c r="AD164" i="34"/>
  <c r="AG164" i="34"/>
  <c r="AD163" i="34"/>
  <c r="AG163" i="34"/>
  <c r="AD162" i="34"/>
  <c r="AG162" i="34"/>
  <c r="AD161" i="34"/>
  <c r="AG161" i="34"/>
  <c r="AD160" i="34"/>
  <c r="AG160" i="34"/>
  <c r="AD159" i="34"/>
  <c r="AG159" i="34"/>
  <c r="AD158" i="34"/>
  <c r="AG158" i="34"/>
  <c r="AD157" i="34"/>
  <c r="AG157" i="34"/>
  <c r="AD156" i="34"/>
  <c r="AG156" i="34"/>
  <c r="AD155" i="34"/>
  <c r="AG155" i="34"/>
  <c r="AD154" i="34"/>
  <c r="AG154" i="34"/>
  <c r="AD153" i="34"/>
  <c r="AG153" i="34"/>
  <c r="AD152" i="34"/>
  <c r="AG152" i="34"/>
  <c r="AD151" i="34"/>
  <c r="AG151" i="34"/>
  <c r="AD150" i="34"/>
  <c r="AG150" i="34"/>
  <c r="AD149" i="34"/>
  <c r="AG149" i="34"/>
  <c r="AD148" i="34"/>
  <c r="AG148" i="34"/>
  <c r="AD147" i="34"/>
  <c r="AG147" i="34"/>
  <c r="AD146" i="34"/>
  <c r="AG146" i="34"/>
  <c r="AD145" i="34"/>
  <c r="AG145" i="34"/>
  <c r="AD144" i="34"/>
  <c r="AG144" i="34"/>
  <c r="AD143" i="34"/>
  <c r="AG143" i="34"/>
  <c r="AD142" i="34"/>
  <c r="AG142" i="34"/>
  <c r="AD141" i="34"/>
  <c r="AG141" i="34"/>
  <c r="AD140" i="34"/>
  <c r="AG140" i="34"/>
  <c r="AD139" i="34"/>
  <c r="AG139" i="34"/>
  <c r="AD138" i="34"/>
  <c r="AG138" i="34"/>
  <c r="AD137" i="34"/>
  <c r="AG137" i="34"/>
  <c r="AD136" i="34"/>
  <c r="AG136" i="34"/>
  <c r="AD135" i="34"/>
  <c r="AG135" i="34"/>
  <c r="AD134" i="34"/>
  <c r="AG134" i="34"/>
  <c r="AD133" i="34"/>
  <c r="AG133" i="34"/>
  <c r="AD132" i="34"/>
  <c r="AG132" i="34"/>
  <c r="AD131" i="34"/>
  <c r="AG131" i="34"/>
  <c r="AD130" i="34"/>
  <c r="AG130" i="34"/>
  <c r="AD129" i="34"/>
  <c r="AG129" i="34"/>
  <c r="AD128" i="34"/>
  <c r="AG128" i="34"/>
  <c r="AD127" i="34"/>
  <c r="AG127" i="34"/>
  <c r="AD126" i="34"/>
  <c r="AG126" i="34"/>
  <c r="AD125" i="34"/>
  <c r="AG125" i="34"/>
  <c r="AD124" i="34"/>
  <c r="AG124" i="34"/>
  <c r="AD123" i="34"/>
  <c r="AG123" i="34"/>
  <c r="AD122" i="34"/>
  <c r="AG122" i="34"/>
  <c r="AD121" i="34"/>
  <c r="AG121" i="34"/>
  <c r="AD120" i="34"/>
  <c r="AG120" i="34"/>
  <c r="AD119" i="34"/>
  <c r="AG119" i="34"/>
  <c r="AD118" i="34"/>
  <c r="AG118" i="34"/>
  <c r="AD117" i="34"/>
  <c r="AG117" i="34"/>
  <c r="AD116" i="34"/>
  <c r="AG116" i="34"/>
  <c r="AD115" i="34"/>
  <c r="AG115" i="34"/>
  <c r="AD114" i="34"/>
  <c r="AG114" i="34"/>
  <c r="AD113" i="34"/>
  <c r="AG113" i="34"/>
  <c r="AD112" i="34"/>
  <c r="AG112" i="34"/>
  <c r="AD111" i="34"/>
  <c r="AG111" i="34"/>
  <c r="AD110" i="34"/>
  <c r="AG110" i="34"/>
  <c r="AD109" i="34"/>
  <c r="AG109" i="34"/>
  <c r="AD108" i="34"/>
  <c r="AG108" i="34"/>
  <c r="AD107" i="34"/>
  <c r="AG107" i="34"/>
  <c r="AD106" i="34"/>
  <c r="AG106" i="34"/>
  <c r="AD105" i="34"/>
  <c r="AG105" i="34"/>
  <c r="AD104" i="34"/>
  <c r="AG104" i="34"/>
  <c r="AD103" i="34"/>
  <c r="AG103" i="34"/>
  <c r="AD102" i="34"/>
  <c r="AG102" i="34"/>
  <c r="AD101" i="34"/>
  <c r="AG101" i="34"/>
  <c r="AD100" i="34"/>
  <c r="AG100" i="34"/>
  <c r="AD99" i="34"/>
  <c r="AG99" i="34"/>
  <c r="AD98" i="34"/>
  <c r="AG98" i="34"/>
  <c r="AD97" i="34"/>
  <c r="AG97" i="34"/>
  <c r="AD96" i="34"/>
  <c r="AG96" i="34"/>
  <c r="AD95" i="34"/>
  <c r="AG95" i="34"/>
  <c r="AD94" i="34"/>
  <c r="AG94" i="34"/>
  <c r="AD93" i="34"/>
  <c r="AG93" i="34"/>
  <c r="AD92" i="34"/>
  <c r="AG92" i="34"/>
  <c r="AD91" i="34"/>
  <c r="AG91" i="34"/>
  <c r="AD90" i="34"/>
  <c r="AG90" i="34"/>
  <c r="AD89" i="34"/>
  <c r="AG89" i="34"/>
  <c r="AD88" i="34"/>
  <c r="AG88" i="34"/>
  <c r="AD87" i="34"/>
  <c r="AG87" i="34"/>
  <c r="AD86" i="34"/>
  <c r="AG86" i="34"/>
  <c r="AD85" i="34"/>
  <c r="AG85" i="34"/>
  <c r="AD84" i="34"/>
  <c r="AG84" i="34"/>
  <c r="AD83" i="34"/>
  <c r="AG83" i="34"/>
  <c r="AD82" i="34"/>
  <c r="AG82" i="34"/>
  <c r="AD81" i="34"/>
  <c r="AG81" i="34"/>
  <c r="AD80" i="34"/>
  <c r="AG80" i="34"/>
  <c r="AD79" i="34"/>
  <c r="AG79" i="34"/>
  <c r="AD78" i="34"/>
  <c r="AG78" i="34"/>
  <c r="AD77" i="34"/>
  <c r="AG77" i="34"/>
  <c r="AD76" i="34"/>
  <c r="AG76" i="34"/>
  <c r="AD75" i="34"/>
  <c r="AG75" i="34"/>
  <c r="AD74" i="34"/>
  <c r="AG74" i="34"/>
  <c r="AD73" i="34"/>
  <c r="AG73" i="34"/>
  <c r="AD72" i="34"/>
  <c r="AG72" i="34"/>
  <c r="AD71" i="34"/>
  <c r="AG71" i="34"/>
  <c r="AD70" i="34"/>
  <c r="AG70" i="34"/>
  <c r="AD69" i="34"/>
  <c r="AR69" i="34"/>
  <c r="AG69" i="34"/>
  <c r="AD68" i="34"/>
  <c r="AR68" i="34"/>
  <c r="AG68" i="34"/>
  <c r="AD67" i="34"/>
  <c r="AG67" i="34"/>
  <c r="AD66" i="34"/>
  <c r="AG66" i="34"/>
  <c r="AD65" i="34"/>
  <c r="AG65" i="34"/>
  <c r="AD64" i="34"/>
  <c r="AG64" i="34"/>
  <c r="AD63" i="34"/>
  <c r="AG63" i="34"/>
  <c r="AD62" i="34"/>
  <c r="AG62" i="34"/>
  <c r="AD61" i="34"/>
  <c r="AG61" i="34"/>
  <c r="AD60" i="34"/>
  <c r="AG60" i="34"/>
  <c r="AD59" i="34"/>
  <c r="AG59" i="34"/>
  <c r="AD58" i="34"/>
  <c r="AG58" i="34"/>
  <c r="AD57" i="34"/>
  <c r="AG57" i="34"/>
  <c r="AD56" i="34"/>
  <c r="AG56" i="34"/>
  <c r="AD55" i="34"/>
  <c r="AG55" i="34"/>
  <c r="AD54" i="34"/>
  <c r="AG54" i="34"/>
  <c r="AD53" i="34"/>
  <c r="AG53" i="34"/>
  <c r="AD52" i="34"/>
  <c r="AG52" i="34"/>
  <c r="AD51" i="34"/>
  <c r="AG51" i="34"/>
  <c r="AD50" i="34"/>
  <c r="AG50" i="34"/>
  <c r="AD49" i="34"/>
  <c r="AG49" i="34"/>
  <c r="AD48" i="34"/>
  <c r="AG48" i="34"/>
  <c r="AD47" i="34"/>
  <c r="AG47" i="34"/>
  <c r="AD46" i="34"/>
  <c r="AG46" i="34"/>
  <c r="AD45" i="34"/>
  <c r="AG45" i="34"/>
  <c r="AD44" i="34"/>
  <c r="AG44" i="34"/>
  <c r="AD43" i="34"/>
  <c r="AG43" i="34"/>
  <c r="AD42" i="34"/>
  <c r="AG42" i="34"/>
  <c r="AD41" i="34"/>
  <c r="AG41" i="34"/>
  <c r="AD40" i="34"/>
  <c r="AG40" i="34"/>
  <c r="AD39" i="34"/>
  <c r="AG39" i="34"/>
  <c r="AD38" i="34"/>
  <c r="AG38" i="34"/>
  <c r="AD37" i="34"/>
  <c r="AG37" i="34"/>
  <c r="AD36" i="34"/>
  <c r="AG36" i="34"/>
  <c r="AD35" i="34"/>
  <c r="AG35" i="34"/>
  <c r="AD34" i="34"/>
  <c r="AG34" i="34"/>
  <c r="AD33" i="34"/>
  <c r="AG33" i="34"/>
  <c r="AD32" i="34"/>
  <c r="AG32" i="34"/>
  <c r="AD31" i="34"/>
  <c r="AG31" i="34"/>
  <c r="AD30" i="34"/>
  <c r="AG30" i="34"/>
  <c r="AD29" i="34"/>
  <c r="AG29" i="34"/>
  <c r="AD28" i="34"/>
  <c r="AG28" i="34"/>
  <c r="AD27" i="34"/>
  <c r="AG27" i="34"/>
  <c r="AD26" i="34"/>
  <c r="AG26" i="34"/>
  <c r="AD25" i="34"/>
  <c r="AG25" i="34"/>
  <c r="AD24" i="34"/>
  <c r="AG24" i="34"/>
  <c r="AW16" i="34"/>
  <c r="AW17" i="34"/>
  <c r="AW18" i="34"/>
  <c r="AW19" i="34"/>
  <c r="AW20" i="34"/>
  <c r="AW21" i="34"/>
  <c r="AW22" i="34"/>
  <c r="AW23" i="34"/>
  <c r="AW24" i="34"/>
  <c r="AW25" i="34"/>
  <c r="AW26" i="34"/>
  <c r="AW27" i="34"/>
  <c r="AW28" i="34"/>
  <c r="AW29" i="34"/>
  <c r="AW30" i="34"/>
  <c r="AW31" i="34"/>
  <c r="AW32" i="34"/>
  <c r="AW33" i="34"/>
  <c r="AW34" i="34"/>
  <c r="AW35" i="34"/>
  <c r="AW36" i="34"/>
  <c r="AW37" i="34"/>
  <c r="AW38" i="34"/>
  <c r="AW39" i="34"/>
  <c r="AW40" i="34"/>
  <c r="AW41" i="34"/>
  <c r="AW42" i="34"/>
  <c r="AW43" i="34"/>
  <c r="AW44" i="34"/>
  <c r="AW45" i="34"/>
  <c r="AW46" i="34"/>
  <c r="AW47" i="34"/>
  <c r="AW48" i="34"/>
  <c r="AW49" i="34"/>
  <c r="AW50" i="34"/>
  <c r="AW51" i="34"/>
  <c r="AW52" i="34"/>
  <c r="AW53" i="34"/>
  <c r="AW54" i="34"/>
  <c r="AW55" i="34"/>
  <c r="AW56" i="34"/>
  <c r="AW57" i="34"/>
  <c r="AW58" i="34"/>
  <c r="AW59" i="34"/>
  <c r="AW60" i="34"/>
  <c r="AW61" i="34"/>
  <c r="AW62" i="34"/>
  <c r="AW63" i="34"/>
  <c r="AW64" i="34"/>
  <c r="AW65" i="34"/>
  <c r="AW66" i="34"/>
  <c r="AW67" i="34"/>
  <c r="AW70" i="34"/>
  <c r="AW71" i="34"/>
  <c r="AW72" i="34"/>
  <c r="AW73" i="34"/>
  <c r="AW74" i="34"/>
  <c r="AW75" i="34"/>
  <c r="AW76" i="34"/>
  <c r="AW77" i="34"/>
  <c r="AW78" i="34"/>
  <c r="AW79" i="34"/>
  <c r="AW80" i="34"/>
  <c r="AW81" i="34"/>
  <c r="AW82" i="34"/>
  <c r="AW83" i="34"/>
  <c r="AW84" i="34"/>
  <c r="AW85" i="34"/>
  <c r="AW86" i="34"/>
  <c r="AW87" i="34"/>
  <c r="AW88" i="34"/>
  <c r="AW89" i="34"/>
  <c r="AW90" i="34"/>
  <c r="AW91" i="34"/>
  <c r="AW92" i="34"/>
  <c r="AW93" i="34"/>
  <c r="AW94" i="34"/>
  <c r="AW95" i="34"/>
  <c r="AW96" i="34"/>
  <c r="AW97" i="34"/>
  <c r="AW98" i="34"/>
  <c r="AW99" i="34"/>
  <c r="AW100" i="34"/>
  <c r="AW101" i="34"/>
  <c r="AW102" i="34"/>
  <c r="AW103" i="34"/>
  <c r="AW104" i="34"/>
  <c r="AW105" i="34"/>
  <c r="AW106" i="34"/>
  <c r="AW107" i="34"/>
  <c r="AW108" i="34"/>
  <c r="AW109" i="34"/>
  <c r="AW110" i="34"/>
  <c r="AW111" i="34"/>
  <c r="AW112" i="34"/>
  <c r="AW113" i="34"/>
  <c r="AW114" i="34"/>
  <c r="AW115" i="34"/>
  <c r="AW116" i="34"/>
  <c r="AW117" i="34"/>
  <c r="AW118" i="34"/>
  <c r="AW119" i="34"/>
  <c r="AW120" i="34"/>
  <c r="AW121" i="34"/>
  <c r="AW122" i="34"/>
  <c r="AW123" i="34"/>
  <c r="AW124" i="34"/>
  <c r="AW125" i="34"/>
  <c r="AW126" i="34"/>
  <c r="AW127" i="34"/>
  <c r="AW128" i="34"/>
  <c r="AW129" i="34"/>
  <c r="AW130" i="34"/>
  <c r="AW131" i="34"/>
  <c r="AW132" i="34"/>
  <c r="AW133" i="34"/>
  <c r="AW134" i="34"/>
  <c r="AW135" i="34"/>
  <c r="AW136" i="34"/>
  <c r="AW137" i="34"/>
  <c r="AW138" i="34"/>
  <c r="AW139" i="34"/>
  <c r="AW140" i="34"/>
  <c r="AW141" i="34"/>
  <c r="AW142" i="34"/>
  <c r="AW143" i="34"/>
  <c r="AW144" i="34"/>
  <c r="AW145" i="34"/>
  <c r="AW146" i="34"/>
  <c r="AW147" i="34"/>
  <c r="AW148" i="34"/>
  <c r="AW149" i="34"/>
  <c r="AW150" i="34"/>
  <c r="AW151" i="34"/>
  <c r="AW152" i="34"/>
  <c r="AW153" i="34"/>
  <c r="AW154" i="34"/>
  <c r="AW155" i="34"/>
  <c r="AW156" i="34"/>
  <c r="AW157" i="34"/>
  <c r="AW158" i="34"/>
  <c r="AW159" i="34"/>
  <c r="AW160" i="34"/>
  <c r="AW161" i="34"/>
  <c r="AW162" i="34"/>
  <c r="AW163" i="34"/>
  <c r="AW164" i="34"/>
  <c r="AW165" i="34"/>
  <c r="AW166" i="34"/>
  <c r="AW167" i="34"/>
  <c r="AW168" i="34"/>
  <c r="AW169" i="34"/>
  <c r="AW170" i="34"/>
  <c r="AW171" i="34"/>
  <c r="AW172" i="34"/>
  <c r="AW173" i="34"/>
  <c r="AW174" i="34"/>
  <c r="AW175" i="34"/>
  <c r="AW176" i="34"/>
  <c r="AW177" i="34"/>
  <c r="AW178" i="34"/>
  <c r="AW179" i="34"/>
  <c r="AW180" i="34"/>
  <c r="AW181" i="34"/>
  <c r="AW182" i="34"/>
  <c r="AW183" i="34"/>
  <c r="AW184" i="34"/>
  <c r="AW185" i="34"/>
  <c r="AW186" i="34"/>
  <c r="AW187" i="34"/>
  <c r="AW188" i="34"/>
  <c r="AW189" i="34"/>
  <c r="AW190" i="34"/>
  <c r="AW191" i="34"/>
  <c r="AW192" i="34"/>
  <c r="AW193" i="34"/>
  <c r="AW194" i="34"/>
  <c r="AW195" i="34"/>
  <c r="AW196" i="34"/>
  <c r="AW197" i="34"/>
  <c r="AW198" i="34"/>
  <c r="AW199" i="34"/>
  <c r="AW200" i="34"/>
  <c r="AW201" i="34"/>
  <c r="AW202" i="34"/>
  <c r="AW203" i="34"/>
  <c r="AW204" i="34"/>
  <c r="AW205" i="34"/>
  <c r="AW206" i="34"/>
  <c r="AW207" i="34"/>
  <c r="AW208" i="34"/>
  <c r="AW209" i="34"/>
  <c r="AW210" i="34"/>
  <c r="AW211" i="34"/>
  <c r="AW212" i="34"/>
  <c r="AW213" i="34"/>
  <c r="AW214" i="34"/>
  <c r="AW215" i="34"/>
  <c r="AH16" i="34"/>
  <c r="AA16" i="34"/>
  <c r="AY16" i="34"/>
  <c r="AZ16" i="34"/>
  <c r="AB16" i="34"/>
  <c r="AC16" i="34"/>
  <c r="AE16" i="34"/>
  <c r="AH17" i="34"/>
  <c r="AA17" i="34"/>
  <c r="AB17" i="34"/>
  <c r="AC17" i="34"/>
  <c r="AE17" i="34"/>
  <c r="AY17" i="34"/>
  <c r="AZ17" i="34"/>
  <c r="BB17" i="34"/>
  <c r="AH18" i="34"/>
  <c r="AA18" i="34"/>
  <c r="AB18" i="34"/>
  <c r="AC18" i="34"/>
  <c r="AE18" i="34"/>
  <c r="AY18" i="34"/>
  <c r="AZ18" i="34"/>
  <c r="BB18" i="34"/>
  <c r="AH19" i="34"/>
  <c r="AA19" i="34"/>
  <c r="AB19" i="34"/>
  <c r="AC19" i="34"/>
  <c r="AE19" i="34"/>
  <c r="AY19" i="34"/>
  <c r="AZ19" i="34"/>
  <c r="BB19" i="34"/>
  <c r="AH20" i="34"/>
  <c r="AA20" i="34"/>
  <c r="AB20" i="34"/>
  <c r="AC20" i="34"/>
  <c r="AE20" i="34"/>
  <c r="AY20" i="34"/>
  <c r="AZ20" i="34"/>
  <c r="BB20" i="34"/>
  <c r="AH21" i="34"/>
  <c r="AA21" i="34"/>
  <c r="AB21" i="34"/>
  <c r="AC21" i="34"/>
  <c r="AE21" i="34"/>
  <c r="AY21" i="34"/>
  <c r="AZ21" i="34"/>
  <c r="BB21" i="34"/>
  <c r="AH22" i="34"/>
  <c r="AA22" i="34"/>
  <c r="AB22" i="34"/>
  <c r="AC22" i="34"/>
  <c r="AE22" i="34"/>
  <c r="AY22" i="34"/>
  <c r="AZ22" i="34"/>
  <c r="BB22" i="34"/>
  <c r="AH23" i="34"/>
  <c r="AA23" i="34"/>
  <c r="AB23" i="34"/>
  <c r="AC23" i="34"/>
  <c r="AE23" i="34"/>
  <c r="AY23" i="34"/>
  <c r="AZ23" i="34"/>
  <c r="BB23" i="34"/>
  <c r="AH24" i="34"/>
  <c r="AA24" i="34"/>
  <c r="AB24" i="34"/>
  <c r="AC24" i="34"/>
  <c r="AE24" i="34"/>
  <c r="AY24" i="34"/>
  <c r="AZ24" i="34"/>
  <c r="BB24" i="34"/>
  <c r="AH25" i="34"/>
  <c r="AA25" i="34"/>
  <c r="AB25" i="34"/>
  <c r="AC25" i="34"/>
  <c r="AE25" i="34"/>
  <c r="AY25" i="34"/>
  <c r="AZ25" i="34"/>
  <c r="BB25" i="34"/>
  <c r="AH26" i="34"/>
  <c r="AA26" i="34"/>
  <c r="AB26" i="34"/>
  <c r="AC26" i="34"/>
  <c r="AE26" i="34"/>
  <c r="AY26" i="34"/>
  <c r="AZ26" i="34"/>
  <c r="BB26" i="34"/>
  <c r="AH27" i="34"/>
  <c r="AA27" i="34"/>
  <c r="AB27" i="34"/>
  <c r="AC27" i="34"/>
  <c r="AE27" i="34"/>
  <c r="AY27" i="34"/>
  <c r="AZ27" i="34"/>
  <c r="BB27" i="34"/>
  <c r="AH28" i="34"/>
  <c r="AA28" i="34"/>
  <c r="AB28" i="34"/>
  <c r="AC28" i="34"/>
  <c r="AE28" i="34"/>
  <c r="AY28" i="34"/>
  <c r="AZ28" i="34"/>
  <c r="BB28" i="34"/>
  <c r="AH29" i="34"/>
  <c r="AA29" i="34"/>
  <c r="AB29" i="34"/>
  <c r="AC29" i="34"/>
  <c r="AE29" i="34"/>
  <c r="AY29" i="34"/>
  <c r="AZ29" i="34"/>
  <c r="BB29" i="34"/>
  <c r="AH30" i="34"/>
  <c r="AA30" i="34"/>
  <c r="AB30" i="34"/>
  <c r="AC30" i="34"/>
  <c r="AE30" i="34"/>
  <c r="AY30" i="34"/>
  <c r="AZ30" i="34"/>
  <c r="BB30" i="34"/>
  <c r="AH31" i="34"/>
  <c r="AA31" i="34"/>
  <c r="AB31" i="34"/>
  <c r="AC31" i="34"/>
  <c r="AE31" i="34"/>
  <c r="AY31" i="34"/>
  <c r="AZ31" i="34"/>
  <c r="BB31" i="34"/>
  <c r="AH32" i="34"/>
  <c r="AA32" i="34"/>
  <c r="AB32" i="34"/>
  <c r="AC32" i="34"/>
  <c r="AE32" i="34"/>
  <c r="AY32" i="34"/>
  <c r="AZ32" i="34"/>
  <c r="BB32" i="34"/>
  <c r="AH33" i="34"/>
  <c r="AA33" i="34"/>
  <c r="AB33" i="34"/>
  <c r="AC33" i="34"/>
  <c r="AE33" i="34"/>
  <c r="AY33" i="34"/>
  <c r="AZ33" i="34"/>
  <c r="BB33" i="34"/>
  <c r="AH34" i="34"/>
  <c r="AA34" i="34"/>
  <c r="AB34" i="34"/>
  <c r="AC34" i="34"/>
  <c r="AE34" i="34"/>
  <c r="AY34" i="34"/>
  <c r="AZ34" i="34"/>
  <c r="BB34" i="34"/>
  <c r="AH35" i="34"/>
  <c r="AA35" i="34"/>
  <c r="AB35" i="34"/>
  <c r="AC35" i="34"/>
  <c r="AE35" i="34"/>
  <c r="AY35" i="34"/>
  <c r="AZ35" i="34"/>
  <c r="BB35" i="34"/>
  <c r="AH36" i="34"/>
  <c r="AA36" i="34"/>
  <c r="AB36" i="34"/>
  <c r="AC36" i="34"/>
  <c r="AE36" i="34"/>
  <c r="AY36" i="34"/>
  <c r="AZ36" i="34"/>
  <c r="BB36" i="34"/>
  <c r="AH37" i="34"/>
  <c r="AA37" i="34"/>
  <c r="AB37" i="34"/>
  <c r="AC37" i="34"/>
  <c r="AE37" i="34"/>
  <c r="AY37" i="34"/>
  <c r="AZ37" i="34"/>
  <c r="BB37" i="34"/>
  <c r="AH38" i="34"/>
  <c r="AA38" i="34"/>
  <c r="AB38" i="34"/>
  <c r="AC38" i="34"/>
  <c r="AE38" i="34"/>
  <c r="AY38" i="34"/>
  <c r="AZ38" i="34"/>
  <c r="BB38" i="34"/>
  <c r="AH39" i="34"/>
  <c r="AA39" i="34"/>
  <c r="AB39" i="34"/>
  <c r="AC39" i="34"/>
  <c r="AE39" i="34"/>
  <c r="AY39" i="34"/>
  <c r="AZ39" i="34"/>
  <c r="BB39" i="34"/>
  <c r="AH40" i="34"/>
  <c r="AA40" i="34"/>
  <c r="AB40" i="34"/>
  <c r="AC40" i="34"/>
  <c r="AE40" i="34"/>
  <c r="AY40" i="34"/>
  <c r="AZ40" i="34"/>
  <c r="BB40" i="34"/>
  <c r="AH41" i="34"/>
  <c r="AA41" i="34"/>
  <c r="AB41" i="34"/>
  <c r="AC41" i="34"/>
  <c r="AE41" i="34"/>
  <c r="AY41" i="34"/>
  <c r="AZ41" i="34"/>
  <c r="BB41" i="34"/>
  <c r="AH42" i="34"/>
  <c r="AA42" i="34"/>
  <c r="AB42" i="34"/>
  <c r="AC42" i="34"/>
  <c r="AE42" i="34"/>
  <c r="AY42" i="34"/>
  <c r="AZ42" i="34"/>
  <c r="BB42" i="34"/>
  <c r="AH43" i="34"/>
  <c r="AA43" i="34"/>
  <c r="AB43" i="34"/>
  <c r="AC43" i="34"/>
  <c r="AE43" i="34"/>
  <c r="AY43" i="34"/>
  <c r="AZ43" i="34"/>
  <c r="BB43" i="34"/>
  <c r="AH44" i="34"/>
  <c r="AA44" i="34"/>
  <c r="AB44" i="34"/>
  <c r="AC44" i="34"/>
  <c r="AE44" i="34"/>
  <c r="AY44" i="34"/>
  <c r="AZ44" i="34"/>
  <c r="BB44" i="34"/>
  <c r="AH45" i="34"/>
  <c r="AA45" i="34"/>
  <c r="AB45" i="34"/>
  <c r="AC45" i="34"/>
  <c r="AE45" i="34"/>
  <c r="AY45" i="34"/>
  <c r="AZ45" i="34"/>
  <c r="BB45" i="34"/>
  <c r="AH46" i="34"/>
  <c r="AA46" i="34"/>
  <c r="AB46" i="34"/>
  <c r="AC46" i="34"/>
  <c r="AE46" i="34"/>
  <c r="AY46" i="34"/>
  <c r="AZ46" i="34"/>
  <c r="BB46" i="34"/>
  <c r="AH47" i="34"/>
  <c r="AA47" i="34"/>
  <c r="AB47" i="34"/>
  <c r="AC47" i="34"/>
  <c r="AE47" i="34"/>
  <c r="AY47" i="34"/>
  <c r="AZ47" i="34"/>
  <c r="BB47" i="34"/>
  <c r="AH48" i="34"/>
  <c r="AA48" i="34"/>
  <c r="AB48" i="34"/>
  <c r="AC48" i="34"/>
  <c r="AE48" i="34"/>
  <c r="AY48" i="34"/>
  <c r="AZ48" i="34"/>
  <c r="BB48" i="34"/>
  <c r="AH49" i="34"/>
  <c r="AA49" i="34"/>
  <c r="AB49" i="34"/>
  <c r="AC49" i="34"/>
  <c r="AE49" i="34"/>
  <c r="AY49" i="34"/>
  <c r="AZ49" i="34"/>
  <c r="BB49" i="34"/>
  <c r="AH50" i="34"/>
  <c r="AA50" i="34"/>
  <c r="AB50" i="34"/>
  <c r="AC50" i="34"/>
  <c r="AE50" i="34"/>
  <c r="AY50" i="34"/>
  <c r="AZ50" i="34"/>
  <c r="BB50" i="34"/>
  <c r="AH51" i="34"/>
  <c r="AA51" i="34"/>
  <c r="AB51" i="34"/>
  <c r="AC51" i="34"/>
  <c r="AE51" i="34"/>
  <c r="AY51" i="34"/>
  <c r="AZ51" i="34"/>
  <c r="BB51" i="34"/>
  <c r="AH52" i="34"/>
  <c r="AA52" i="34"/>
  <c r="AB52" i="34"/>
  <c r="AC52" i="34"/>
  <c r="AE52" i="34"/>
  <c r="AY52" i="34"/>
  <c r="AZ52" i="34"/>
  <c r="BB52" i="34"/>
  <c r="AH53" i="34"/>
  <c r="AA53" i="34"/>
  <c r="AB53" i="34"/>
  <c r="AC53" i="34"/>
  <c r="AE53" i="34"/>
  <c r="AY53" i="34"/>
  <c r="AZ53" i="34"/>
  <c r="BB53" i="34"/>
  <c r="AH54" i="34"/>
  <c r="AA54" i="34"/>
  <c r="AB54" i="34"/>
  <c r="AC54" i="34"/>
  <c r="AE54" i="34"/>
  <c r="AY54" i="34"/>
  <c r="AZ54" i="34"/>
  <c r="BB54" i="34"/>
  <c r="AH55" i="34"/>
  <c r="AA55" i="34"/>
  <c r="AB55" i="34"/>
  <c r="AC55" i="34"/>
  <c r="AE55" i="34"/>
  <c r="AY55" i="34"/>
  <c r="AZ55" i="34"/>
  <c r="BB55" i="34"/>
  <c r="AH56" i="34"/>
  <c r="AA56" i="34"/>
  <c r="AB56" i="34"/>
  <c r="AC56" i="34"/>
  <c r="AE56" i="34"/>
  <c r="AY56" i="34"/>
  <c r="AZ56" i="34"/>
  <c r="BB56" i="34"/>
  <c r="AH57" i="34"/>
  <c r="AA57" i="34"/>
  <c r="AB57" i="34"/>
  <c r="AC57" i="34"/>
  <c r="AE57" i="34"/>
  <c r="AY57" i="34"/>
  <c r="AZ57" i="34"/>
  <c r="BB57" i="34"/>
  <c r="AH58" i="34"/>
  <c r="AA58" i="34"/>
  <c r="AB58" i="34"/>
  <c r="AC58" i="34"/>
  <c r="AE58" i="34"/>
  <c r="AY58" i="34"/>
  <c r="AZ58" i="34"/>
  <c r="BB58" i="34"/>
  <c r="AH59" i="34"/>
  <c r="AA59" i="34"/>
  <c r="AB59" i="34"/>
  <c r="AC59" i="34"/>
  <c r="AE59" i="34"/>
  <c r="AY59" i="34"/>
  <c r="AZ59" i="34"/>
  <c r="BB59" i="34"/>
  <c r="AH60" i="34"/>
  <c r="AA60" i="34"/>
  <c r="AB60" i="34"/>
  <c r="AC60" i="34"/>
  <c r="AE60" i="34"/>
  <c r="AY60" i="34"/>
  <c r="AZ60" i="34"/>
  <c r="BB60" i="34"/>
  <c r="AH61" i="34"/>
  <c r="AA61" i="34"/>
  <c r="AB61" i="34"/>
  <c r="AC61" i="34"/>
  <c r="AE61" i="34"/>
  <c r="AY61" i="34"/>
  <c r="AZ61" i="34"/>
  <c r="BB61" i="34"/>
  <c r="AH62" i="34"/>
  <c r="AA62" i="34"/>
  <c r="AB62" i="34"/>
  <c r="AC62" i="34"/>
  <c r="AE62" i="34"/>
  <c r="AY62" i="34"/>
  <c r="AZ62" i="34"/>
  <c r="BB62" i="34"/>
  <c r="AH63" i="34"/>
  <c r="AA63" i="34"/>
  <c r="AB63" i="34"/>
  <c r="AC63" i="34"/>
  <c r="AE63" i="34"/>
  <c r="AY63" i="34"/>
  <c r="AZ63" i="34"/>
  <c r="BB63" i="34"/>
  <c r="AH64" i="34"/>
  <c r="AA64" i="34"/>
  <c r="AB64" i="34"/>
  <c r="AC64" i="34"/>
  <c r="AE64" i="34"/>
  <c r="AY64" i="34"/>
  <c r="AZ64" i="34"/>
  <c r="BB64" i="34"/>
  <c r="AH65" i="34"/>
  <c r="AA65" i="34"/>
  <c r="AB65" i="34"/>
  <c r="AC65" i="34"/>
  <c r="AE65" i="34"/>
  <c r="AY65" i="34"/>
  <c r="AZ65" i="34"/>
  <c r="BB65" i="34"/>
  <c r="AH66" i="34"/>
  <c r="AA66" i="34"/>
  <c r="AB66" i="34"/>
  <c r="AC66" i="34"/>
  <c r="AE66" i="34"/>
  <c r="AY66" i="34"/>
  <c r="AZ66" i="34"/>
  <c r="BB66" i="34"/>
  <c r="AH67" i="34"/>
  <c r="AA67" i="34"/>
  <c r="AB67" i="34"/>
  <c r="AC67" i="34"/>
  <c r="AE67" i="34"/>
  <c r="AY67" i="34"/>
  <c r="AZ67" i="34"/>
  <c r="BB67" i="34"/>
  <c r="AH68" i="34"/>
  <c r="AA68" i="34"/>
  <c r="AB68" i="34"/>
  <c r="AC68" i="34"/>
  <c r="AE68" i="34"/>
  <c r="AY68" i="34"/>
  <c r="AZ68" i="34"/>
  <c r="BB68" i="34"/>
  <c r="AH69" i="34"/>
  <c r="AA69" i="34"/>
  <c r="AB69" i="34"/>
  <c r="AC69" i="34"/>
  <c r="AE69" i="34"/>
  <c r="AY69" i="34"/>
  <c r="AZ69" i="34"/>
  <c r="BB69" i="34"/>
  <c r="AH70" i="34"/>
  <c r="AA70" i="34"/>
  <c r="AB70" i="34"/>
  <c r="AC70" i="34"/>
  <c r="AE70" i="34"/>
  <c r="AY70" i="34"/>
  <c r="AZ70" i="34"/>
  <c r="BB70" i="34"/>
  <c r="AH71" i="34"/>
  <c r="AA71" i="34"/>
  <c r="AB71" i="34"/>
  <c r="AC71" i="34"/>
  <c r="AE71" i="34"/>
  <c r="AY71" i="34"/>
  <c r="AZ71" i="34"/>
  <c r="BB71" i="34"/>
  <c r="AH72" i="34"/>
  <c r="AA72" i="34"/>
  <c r="AB72" i="34"/>
  <c r="AC72" i="34"/>
  <c r="AE72" i="34"/>
  <c r="AY72" i="34"/>
  <c r="AZ72" i="34"/>
  <c r="BB72" i="34"/>
  <c r="AH73" i="34"/>
  <c r="AA73" i="34"/>
  <c r="AB73" i="34"/>
  <c r="AC73" i="34"/>
  <c r="AE73" i="34"/>
  <c r="AY73" i="34"/>
  <c r="AZ73" i="34"/>
  <c r="BB73" i="34"/>
  <c r="AH74" i="34"/>
  <c r="AA74" i="34"/>
  <c r="AB74" i="34"/>
  <c r="AC74" i="34"/>
  <c r="AE74" i="34"/>
  <c r="AY74" i="34"/>
  <c r="AZ74" i="34"/>
  <c r="BB74" i="34"/>
  <c r="AH75" i="34"/>
  <c r="AA75" i="34"/>
  <c r="AB75" i="34"/>
  <c r="AC75" i="34"/>
  <c r="AE75" i="34"/>
  <c r="AY75" i="34"/>
  <c r="AZ75" i="34"/>
  <c r="BB75" i="34"/>
  <c r="AH76" i="34"/>
  <c r="AA76" i="34"/>
  <c r="AB76" i="34"/>
  <c r="AC76" i="34"/>
  <c r="AE76" i="34"/>
  <c r="AY76" i="34"/>
  <c r="AZ76" i="34"/>
  <c r="BB76" i="34"/>
  <c r="AH77" i="34"/>
  <c r="AA77" i="34"/>
  <c r="AB77" i="34"/>
  <c r="AC77" i="34"/>
  <c r="AE77" i="34"/>
  <c r="AY77" i="34"/>
  <c r="AZ77" i="34"/>
  <c r="BB77" i="34"/>
  <c r="AH78" i="34"/>
  <c r="AA78" i="34"/>
  <c r="AB78" i="34"/>
  <c r="AC78" i="34"/>
  <c r="AE78" i="34"/>
  <c r="AY78" i="34"/>
  <c r="AZ78" i="34"/>
  <c r="BB78" i="34"/>
  <c r="AH79" i="34"/>
  <c r="AA79" i="34"/>
  <c r="AB79" i="34"/>
  <c r="AC79" i="34"/>
  <c r="AE79" i="34"/>
  <c r="AY79" i="34"/>
  <c r="AZ79" i="34"/>
  <c r="BB79" i="34"/>
  <c r="AH80" i="34"/>
  <c r="AA80" i="34"/>
  <c r="AB80" i="34"/>
  <c r="AC80" i="34"/>
  <c r="AE80" i="34"/>
  <c r="AY80" i="34"/>
  <c r="AZ80" i="34"/>
  <c r="BB80" i="34"/>
  <c r="AH81" i="34"/>
  <c r="AA81" i="34"/>
  <c r="AB81" i="34"/>
  <c r="AC81" i="34"/>
  <c r="AE81" i="34"/>
  <c r="AY81" i="34"/>
  <c r="AZ81" i="34"/>
  <c r="BB81" i="34"/>
  <c r="AH82" i="34"/>
  <c r="AA82" i="34"/>
  <c r="AB82" i="34"/>
  <c r="AC82" i="34"/>
  <c r="AE82" i="34"/>
  <c r="AY82" i="34"/>
  <c r="AZ82" i="34"/>
  <c r="BB82" i="34"/>
  <c r="AH83" i="34"/>
  <c r="AA83" i="34"/>
  <c r="AB83" i="34"/>
  <c r="AC83" i="34"/>
  <c r="AE83" i="34"/>
  <c r="AY83" i="34"/>
  <c r="AZ83" i="34"/>
  <c r="BB83" i="34"/>
  <c r="AH84" i="34"/>
  <c r="AA84" i="34"/>
  <c r="AB84" i="34"/>
  <c r="AC84" i="34"/>
  <c r="AE84" i="34"/>
  <c r="AY84" i="34"/>
  <c r="AZ84" i="34"/>
  <c r="BB84" i="34"/>
  <c r="AH85" i="34"/>
  <c r="AA85" i="34"/>
  <c r="AB85" i="34"/>
  <c r="AC85" i="34"/>
  <c r="AE85" i="34"/>
  <c r="AY85" i="34"/>
  <c r="AZ85" i="34"/>
  <c r="BB85" i="34"/>
  <c r="AH86" i="34"/>
  <c r="AA86" i="34"/>
  <c r="AB86" i="34"/>
  <c r="AC86" i="34"/>
  <c r="AE86" i="34"/>
  <c r="AY86" i="34"/>
  <c r="AZ86" i="34"/>
  <c r="BB86" i="34"/>
  <c r="AH87" i="34"/>
  <c r="AA87" i="34"/>
  <c r="AB87" i="34"/>
  <c r="AC87" i="34"/>
  <c r="AE87" i="34"/>
  <c r="AY87" i="34"/>
  <c r="AZ87" i="34"/>
  <c r="BB87" i="34"/>
  <c r="AH88" i="34"/>
  <c r="AA88" i="34"/>
  <c r="AB88" i="34"/>
  <c r="AC88" i="34"/>
  <c r="AE88" i="34"/>
  <c r="AY88" i="34"/>
  <c r="AZ88" i="34"/>
  <c r="BB88" i="34"/>
  <c r="AH89" i="34"/>
  <c r="AA89" i="34"/>
  <c r="AB89" i="34"/>
  <c r="AC89" i="34"/>
  <c r="AE89" i="34"/>
  <c r="AY89" i="34"/>
  <c r="AZ89" i="34"/>
  <c r="BB89" i="34"/>
  <c r="AH90" i="34"/>
  <c r="AA90" i="34"/>
  <c r="AB90" i="34"/>
  <c r="AC90" i="34"/>
  <c r="AE90" i="34"/>
  <c r="AY90" i="34"/>
  <c r="AZ90" i="34"/>
  <c r="BB90" i="34"/>
  <c r="AH91" i="34"/>
  <c r="AA91" i="34"/>
  <c r="AB91" i="34"/>
  <c r="AC91" i="34"/>
  <c r="AE91" i="34"/>
  <c r="AY91" i="34"/>
  <c r="AZ91" i="34"/>
  <c r="BB91" i="34"/>
  <c r="AH92" i="34"/>
  <c r="AA92" i="34"/>
  <c r="AB92" i="34"/>
  <c r="AC92" i="34"/>
  <c r="AE92" i="34"/>
  <c r="AY92" i="34"/>
  <c r="AZ92" i="34"/>
  <c r="BB92" i="34"/>
  <c r="AH93" i="34"/>
  <c r="AA93" i="34"/>
  <c r="AB93" i="34"/>
  <c r="AC93" i="34"/>
  <c r="AE93" i="34"/>
  <c r="AY93" i="34"/>
  <c r="AZ93" i="34"/>
  <c r="BB93" i="34"/>
  <c r="AH94" i="34"/>
  <c r="AA94" i="34"/>
  <c r="AB94" i="34"/>
  <c r="AC94" i="34"/>
  <c r="AE94" i="34"/>
  <c r="AY94" i="34"/>
  <c r="AZ94" i="34"/>
  <c r="BB94" i="34"/>
  <c r="AH95" i="34"/>
  <c r="AA95" i="34"/>
  <c r="AB95" i="34"/>
  <c r="AC95" i="34"/>
  <c r="AE95" i="34"/>
  <c r="AY95" i="34"/>
  <c r="AZ95" i="34"/>
  <c r="BB95" i="34"/>
  <c r="AH96" i="34"/>
  <c r="AA96" i="34"/>
  <c r="AB96" i="34"/>
  <c r="AC96" i="34"/>
  <c r="AE96" i="34"/>
  <c r="AY96" i="34"/>
  <c r="AZ96" i="34"/>
  <c r="BB96" i="34"/>
  <c r="AH97" i="34"/>
  <c r="AA97" i="34"/>
  <c r="AB97" i="34"/>
  <c r="AC97" i="34"/>
  <c r="AE97" i="34"/>
  <c r="AY97" i="34"/>
  <c r="AZ97" i="34"/>
  <c r="BB97" i="34"/>
  <c r="AH98" i="34"/>
  <c r="AA98" i="34"/>
  <c r="AB98" i="34"/>
  <c r="AC98" i="34"/>
  <c r="AE98" i="34"/>
  <c r="AY98" i="34"/>
  <c r="AZ98" i="34"/>
  <c r="BB98" i="34"/>
  <c r="AH99" i="34"/>
  <c r="AA99" i="34"/>
  <c r="AB99" i="34"/>
  <c r="AC99" i="34"/>
  <c r="AE99" i="34"/>
  <c r="AY99" i="34"/>
  <c r="AZ99" i="34"/>
  <c r="BB99" i="34"/>
  <c r="AH100" i="34"/>
  <c r="AA100" i="34"/>
  <c r="AB100" i="34"/>
  <c r="AC100" i="34"/>
  <c r="AE100" i="34"/>
  <c r="AY100" i="34"/>
  <c r="AZ100" i="34"/>
  <c r="BB100" i="34"/>
  <c r="AH101" i="34"/>
  <c r="AA101" i="34"/>
  <c r="AB101" i="34"/>
  <c r="AC101" i="34"/>
  <c r="AE101" i="34"/>
  <c r="AY101" i="34"/>
  <c r="AZ101" i="34"/>
  <c r="BB101" i="34"/>
  <c r="AH102" i="34"/>
  <c r="AA102" i="34"/>
  <c r="AB102" i="34"/>
  <c r="AC102" i="34"/>
  <c r="AE102" i="34"/>
  <c r="AY102" i="34"/>
  <c r="AZ102" i="34"/>
  <c r="BB102" i="34"/>
  <c r="AH103" i="34"/>
  <c r="AA103" i="34"/>
  <c r="AB103" i="34"/>
  <c r="AC103" i="34"/>
  <c r="AE103" i="34"/>
  <c r="AY103" i="34"/>
  <c r="AZ103" i="34"/>
  <c r="BB103" i="34"/>
  <c r="AH104" i="34"/>
  <c r="AA104" i="34"/>
  <c r="AB104" i="34"/>
  <c r="AC104" i="34"/>
  <c r="AE104" i="34"/>
  <c r="AY104" i="34"/>
  <c r="AZ104" i="34"/>
  <c r="BB104" i="34"/>
  <c r="AH105" i="34"/>
  <c r="AA105" i="34"/>
  <c r="AB105" i="34"/>
  <c r="AC105" i="34"/>
  <c r="AE105" i="34"/>
  <c r="AY105" i="34"/>
  <c r="AZ105" i="34"/>
  <c r="BB105" i="34"/>
  <c r="AH106" i="34"/>
  <c r="AA106" i="34"/>
  <c r="AB106" i="34"/>
  <c r="AC106" i="34"/>
  <c r="AE106" i="34"/>
  <c r="AY106" i="34"/>
  <c r="AZ106" i="34"/>
  <c r="BB106" i="34"/>
  <c r="AH107" i="34"/>
  <c r="AA107" i="34"/>
  <c r="AB107" i="34"/>
  <c r="AC107" i="34"/>
  <c r="AE107" i="34"/>
  <c r="AY107" i="34"/>
  <c r="AZ107" i="34"/>
  <c r="BB107" i="34"/>
  <c r="AH108" i="34"/>
  <c r="AA108" i="34"/>
  <c r="AB108" i="34"/>
  <c r="AC108" i="34"/>
  <c r="AE108" i="34"/>
  <c r="AY108" i="34"/>
  <c r="AZ108" i="34"/>
  <c r="BB108" i="34"/>
  <c r="AH109" i="34"/>
  <c r="AA109" i="34"/>
  <c r="AB109" i="34"/>
  <c r="AC109" i="34"/>
  <c r="AE109" i="34"/>
  <c r="AY109" i="34"/>
  <c r="AZ109" i="34"/>
  <c r="BB109" i="34"/>
  <c r="AH110" i="34"/>
  <c r="AA110" i="34"/>
  <c r="AB110" i="34"/>
  <c r="AC110" i="34"/>
  <c r="AE110" i="34"/>
  <c r="AY110" i="34"/>
  <c r="AZ110" i="34"/>
  <c r="BB110" i="34"/>
  <c r="AH111" i="34"/>
  <c r="AA111" i="34"/>
  <c r="AB111" i="34"/>
  <c r="AC111" i="34"/>
  <c r="AE111" i="34"/>
  <c r="AY111" i="34"/>
  <c r="AZ111" i="34"/>
  <c r="BB111" i="34"/>
  <c r="AH112" i="34"/>
  <c r="AA112" i="34"/>
  <c r="AB112" i="34"/>
  <c r="AC112" i="34"/>
  <c r="AE112" i="34"/>
  <c r="AY112" i="34"/>
  <c r="AZ112" i="34"/>
  <c r="BB112" i="34"/>
  <c r="AH113" i="34"/>
  <c r="AA113" i="34"/>
  <c r="AB113" i="34"/>
  <c r="AC113" i="34"/>
  <c r="AE113" i="34"/>
  <c r="AY113" i="34"/>
  <c r="AZ113" i="34"/>
  <c r="BB113" i="34"/>
  <c r="AH114" i="34"/>
  <c r="AA114" i="34"/>
  <c r="AB114" i="34"/>
  <c r="AC114" i="34"/>
  <c r="AE114" i="34"/>
  <c r="AY114" i="34"/>
  <c r="AZ114" i="34"/>
  <c r="BB114" i="34"/>
  <c r="AH115" i="34"/>
  <c r="AA115" i="34"/>
  <c r="AB115" i="34"/>
  <c r="AC115" i="34"/>
  <c r="AE115" i="34"/>
  <c r="AY115" i="34"/>
  <c r="AZ115" i="34"/>
  <c r="BB115" i="34"/>
  <c r="AH116" i="34"/>
  <c r="AA116" i="34"/>
  <c r="AB116" i="34"/>
  <c r="AC116" i="34"/>
  <c r="AE116" i="34"/>
  <c r="AY116" i="34"/>
  <c r="AZ116" i="34"/>
  <c r="BB116" i="34"/>
  <c r="AH117" i="34"/>
  <c r="AA117" i="34"/>
  <c r="AB117" i="34"/>
  <c r="AC117" i="34"/>
  <c r="AE117" i="34"/>
  <c r="AY117" i="34"/>
  <c r="AZ117" i="34"/>
  <c r="BB117" i="34"/>
  <c r="AH118" i="34"/>
  <c r="AA118" i="34"/>
  <c r="AB118" i="34"/>
  <c r="AC118" i="34"/>
  <c r="AE118" i="34"/>
  <c r="AY118" i="34"/>
  <c r="AZ118" i="34"/>
  <c r="BB118" i="34"/>
  <c r="AH119" i="34"/>
  <c r="AA119" i="34"/>
  <c r="AB119" i="34"/>
  <c r="AC119" i="34"/>
  <c r="AE119" i="34"/>
  <c r="AY119" i="34"/>
  <c r="AZ119" i="34"/>
  <c r="BB119" i="34"/>
  <c r="AH120" i="34"/>
  <c r="AA120" i="34"/>
  <c r="AB120" i="34"/>
  <c r="AC120" i="34"/>
  <c r="AE120" i="34"/>
  <c r="AY120" i="34"/>
  <c r="AZ120" i="34"/>
  <c r="BB120" i="34"/>
  <c r="AH121" i="34"/>
  <c r="AA121" i="34"/>
  <c r="AB121" i="34"/>
  <c r="AC121" i="34"/>
  <c r="AE121" i="34"/>
  <c r="AY121" i="34"/>
  <c r="AZ121" i="34"/>
  <c r="BB121" i="34"/>
  <c r="AH122" i="34"/>
  <c r="AA122" i="34"/>
  <c r="AB122" i="34"/>
  <c r="AC122" i="34"/>
  <c r="AE122" i="34"/>
  <c r="AY122" i="34"/>
  <c r="AZ122" i="34"/>
  <c r="BB122" i="34"/>
  <c r="AH123" i="34"/>
  <c r="AA123" i="34"/>
  <c r="AB123" i="34"/>
  <c r="AC123" i="34"/>
  <c r="AE123" i="34"/>
  <c r="AY123" i="34"/>
  <c r="AZ123" i="34"/>
  <c r="BB123" i="34"/>
  <c r="AH124" i="34"/>
  <c r="AA124" i="34"/>
  <c r="AB124" i="34"/>
  <c r="AC124" i="34"/>
  <c r="AE124" i="34"/>
  <c r="AY124" i="34"/>
  <c r="AZ124" i="34"/>
  <c r="BB124" i="34"/>
  <c r="AH125" i="34"/>
  <c r="AA125" i="34"/>
  <c r="AB125" i="34"/>
  <c r="AC125" i="34"/>
  <c r="AE125" i="34"/>
  <c r="AY125" i="34"/>
  <c r="AZ125" i="34"/>
  <c r="BB125" i="34"/>
  <c r="AH126" i="34"/>
  <c r="AA126" i="34"/>
  <c r="AB126" i="34"/>
  <c r="AC126" i="34"/>
  <c r="AE126" i="34"/>
  <c r="AY126" i="34"/>
  <c r="AZ126" i="34"/>
  <c r="BB126" i="34"/>
  <c r="AH127" i="34"/>
  <c r="AA127" i="34"/>
  <c r="AB127" i="34"/>
  <c r="AC127" i="34"/>
  <c r="AE127" i="34"/>
  <c r="AY127" i="34"/>
  <c r="AZ127" i="34"/>
  <c r="BB127" i="34"/>
  <c r="AH128" i="34"/>
  <c r="AA128" i="34"/>
  <c r="AB128" i="34"/>
  <c r="AC128" i="34"/>
  <c r="AE128" i="34"/>
  <c r="AY128" i="34"/>
  <c r="AZ128" i="34"/>
  <c r="BB128" i="34"/>
  <c r="AH129" i="34"/>
  <c r="AA129" i="34"/>
  <c r="AB129" i="34"/>
  <c r="AC129" i="34"/>
  <c r="AE129" i="34"/>
  <c r="AY129" i="34"/>
  <c r="AZ129" i="34"/>
  <c r="BB129" i="34"/>
  <c r="AH130" i="34"/>
  <c r="AA130" i="34"/>
  <c r="AB130" i="34"/>
  <c r="AC130" i="34"/>
  <c r="AE130" i="34"/>
  <c r="AY130" i="34"/>
  <c r="AZ130" i="34"/>
  <c r="BB130" i="34"/>
  <c r="AH131" i="34"/>
  <c r="AA131" i="34"/>
  <c r="AB131" i="34"/>
  <c r="AC131" i="34"/>
  <c r="AE131" i="34"/>
  <c r="AY131" i="34"/>
  <c r="AZ131" i="34"/>
  <c r="BB131" i="34"/>
  <c r="AH132" i="34"/>
  <c r="AA132" i="34"/>
  <c r="AB132" i="34"/>
  <c r="AC132" i="34"/>
  <c r="AE132" i="34"/>
  <c r="AY132" i="34"/>
  <c r="AZ132" i="34"/>
  <c r="BB132" i="34"/>
  <c r="AH133" i="34"/>
  <c r="AA133" i="34"/>
  <c r="AB133" i="34"/>
  <c r="AC133" i="34"/>
  <c r="AE133" i="34"/>
  <c r="AY133" i="34"/>
  <c r="AZ133" i="34"/>
  <c r="BB133" i="34"/>
  <c r="AH134" i="34"/>
  <c r="AA134" i="34"/>
  <c r="AB134" i="34"/>
  <c r="AC134" i="34"/>
  <c r="AE134" i="34"/>
  <c r="AY134" i="34"/>
  <c r="AZ134" i="34"/>
  <c r="BB134" i="34"/>
  <c r="AH135" i="34"/>
  <c r="AA135" i="34"/>
  <c r="AB135" i="34"/>
  <c r="AC135" i="34"/>
  <c r="AE135" i="34"/>
  <c r="AY135" i="34"/>
  <c r="AZ135" i="34"/>
  <c r="BB135" i="34"/>
  <c r="AH136" i="34"/>
  <c r="AA136" i="34"/>
  <c r="AB136" i="34"/>
  <c r="AC136" i="34"/>
  <c r="AE136" i="34"/>
  <c r="AY136" i="34"/>
  <c r="AZ136" i="34"/>
  <c r="BB136" i="34"/>
  <c r="AH137" i="34"/>
  <c r="AA137" i="34"/>
  <c r="AB137" i="34"/>
  <c r="AC137" i="34"/>
  <c r="AE137" i="34"/>
  <c r="AY137" i="34"/>
  <c r="AZ137" i="34"/>
  <c r="BB137" i="34"/>
  <c r="AH138" i="34"/>
  <c r="AA138" i="34"/>
  <c r="AB138" i="34"/>
  <c r="AC138" i="34"/>
  <c r="AE138" i="34"/>
  <c r="AY138" i="34"/>
  <c r="AZ138" i="34"/>
  <c r="BB138" i="34"/>
  <c r="AH139" i="34"/>
  <c r="AA139" i="34"/>
  <c r="AB139" i="34"/>
  <c r="AC139" i="34"/>
  <c r="AE139" i="34"/>
  <c r="AY139" i="34"/>
  <c r="AZ139" i="34"/>
  <c r="BB139" i="34"/>
  <c r="AH140" i="34"/>
  <c r="AA140" i="34"/>
  <c r="AB140" i="34"/>
  <c r="AC140" i="34"/>
  <c r="AE140" i="34"/>
  <c r="AY140" i="34"/>
  <c r="AZ140" i="34"/>
  <c r="BB140" i="34"/>
  <c r="AH141" i="34"/>
  <c r="AA141" i="34"/>
  <c r="AB141" i="34"/>
  <c r="AC141" i="34"/>
  <c r="AE141" i="34"/>
  <c r="AY141" i="34"/>
  <c r="AZ141" i="34"/>
  <c r="BB141" i="34"/>
  <c r="AH142" i="34"/>
  <c r="AA142" i="34"/>
  <c r="AB142" i="34"/>
  <c r="AC142" i="34"/>
  <c r="AE142" i="34"/>
  <c r="AY142" i="34"/>
  <c r="AZ142" i="34"/>
  <c r="BB142" i="34"/>
  <c r="AH143" i="34"/>
  <c r="AA143" i="34"/>
  <c r="AB143" i="34"/>
  <c r="AC143" i="34"/>
  <c r="AE143" i="34"/>
  <c r="AY143" i="34"/>
  <c r="AZ143" i="34"/>
  <c r="BB143" i="34"/>
  <c r="AH144" i="34"/>
  <c r="AA144" i="34"/>
  <c r="AB144" i="34"/>
  <c r="AC144" i="34"/>
  <c r="AE144" i="34"/>
  <c r="AY144" i="34"/>
  <c r="AZ144" i="34"/>
  <c r="BB144" i="34"/>
  <c r="AH145" i="34"/>
  <c r="AA145" i="34"/>
  <c r="AB145" i="34"/>
  <c r="AC145" i="34"/>
  <c r="AE145" i="34"/>
  <c r="AY145" i="34"/>
  <c r="AZ145" i="34"/>
  <c r="BB145" i="34"/>
  <c r="AH146" i="34"/>
  <c r="AA146" i="34"/>
  <c r="AB146" i="34"/>
  <c r="AC146" i="34"/>
  <c r="AE146" i="34"/>
  <c r="AY146" i="34"/>
  <c r="AZ146" i="34"/>
  <c r="BB146" i="34"/>
  <c r="AH147" i="34"/>
  <c r="AA147" i="34"/>
  <c r="AB147" i="34"/>
  <c r="AC147" i="34"/>
  <c r="AE147" i="34"/>
  <c r="AY147" i="34"/>
  <c r="AZ147" i="34"/>
  <c r="BB147" i="34"/>
  <c r="AH148" i="34"/>
  <c r="AA148" i="34"/>
  <c r="AB148" i="34"/>
  <c r="AC148" i="34"/>
  <c r="AE148" i="34"/>
  <c r="AY148" i="34"/>
  <c r="AZ148" i="34"/>
  <c r="BB148" i="34"/>
  <c r="AH149" i="34"/>
  <c r="AA149" i="34"/>
  <c r="AB149" i="34"/>
  <c r="AC149" i="34"/>
  <c r="AE149" i="34"/>
  <c r="AY149" i="34"/>
  <c r="AZ149" i="34"/>
  <c r="BB149" i="34"/>
  <c r="AH150" i="34"/>
  <c r="AA150" i="34"/>
  <c r="AB150" i="34"/>
  <c r="AC150" i="34"/>
  <c r="AE150" i="34"/>
  <c r="AY150" i="34"/>
  <c r="AZ150" i="34"/>
  <c r="BB150" i="34"/>
  <c r="AH151" i="34"/>
  <c r="AA151" i="34"/>
  <c r="AB151" i="34"/>
  <c r="AC151" i="34"/>
  <c r="AE151" i="34"/>
  <c r="AY151" i="34"/>
  <c r="AZ151" i="34"/>
  <c r="BB151" i="34"/>
  <c r="AH152" i="34"/>
  <c r="AA152" i="34"/>
  <c r="AB152" i="34"/>
  <c r="AC152" i="34"/>
  <c r="AE152" i="34"/>
  <c r="AY152" i="34"/>
  <c r="AZ152" i="34"/>
  <c r="BB152" i="34"/>
  <c r="AH153" i="34"/>
  <c r="AA153" i="34"/>
  <c r="AB153" i="34"/>
  <c r="AC153" i="34"/>
  <c r="AE153" i="34"/>
  <c r="AY153" i="34"/>
  <c r="AZ153" i="34"/>
  <c r="BB153" i="34"/>
  <c r="AH154" i="34"/>
  <c r="AA154" i="34"/>
  <c r="AB154" i="34"/>
  <c r="AC154" i="34"/>
  <c r="AE154" i="34"/>
  <c r="AY154" i="34"/>
  <c r="AZ154" i="34"/>
  <c r="BB154" i="34"/>
  <c r="AH155" i="34"/>
  <c r="AA155" i="34"/>
  <c r="AB155" i="34"/>
  <c r="AC155" i="34"/>
  <c r="AE155" i="34"/>
  <c r="AY155" i="34"/>
  <c r="AZ155" i="34"/>
  <c r="BB155" i="34"/>
  <c r="AH156" i="34"/>
  <c r="AA156" i="34"/>
  <c r="AB156" i="34"/>
  <c r="AC156" i="34"/>
  <c r="AE156" i="34"/>
  <c r="AY156" i="34"/>
  <c r="AZ156" i="34"/>
  <c r="BB156" i="34"/>
  <c r="AH157" i="34"/>
  <c r="AA157" i="34"/>
  <c r="AB157" i="34"/>
  <c r="AC157" i="34"/>
  <c r="AE157" i="34"/>
  <c r="AY157" i="34"/>
  <c r="AZ157" i="34"/>
  <c r="BB157" i="34"/>
  <c r="AH158" i="34"/>
  <c r="AA158" i="34"/>
  <c r="AB158" i="34"/>
  <c r="AC158" i="34"/>
  <c r="AE158" i="34"/>
  <c r="AY158" i="34"/>
  <c r="AZ158" i="34"/>
  <c r="BB158" i="34"/>
  <c r="AH159" i="34"/>
  <c r="AA159" i="34"/>
  <c r="AB159" i="34"/>
  <c r="AC159" i="34"/>
  <c r="AE159" i="34"/>
  <c r="AY159" i="34"/>
  <c r="AZ159" i="34"/>
  <c r="BB159" i="34"/>
  <c r="AH160" i="34"/>
  <c r="AA160" i="34"/>
  <c r="AB160" i="34"/>
  <c r="AC160" i="34"/>
  <c r="AE160" i="34"/>
  <c r="AY160" i="34"/>
  <c r="AZ160" i="34"/>
  <c r="BB160" i="34"/>
  <c r="AH161" i="34"/>
  <c r="AA161" i="34"/>
  <c r="AB161" i="34"/>
  <c r="AC161" i="34"/>
  <c r="AE161" i="34"/>
  <c r="AY161" i="34"/>
  <c r="AZ161" i="34"/>
  <c r="BB161" i="34"/>
  <c r="AH162" i="34"/>
  <c r="AA162" i="34"/>
  <c r="AB162" i="34"/>
  <c r="AC162" i="34"/>
  <c r="AE162" i="34"/>
  <c r="AY162" i="34"/>
  <c r="AZ162" i="34"/>
  <c r="BB162" i="34"/>
  <c r="AH163" i="34"/>
  <c r="AA163" i="34"/>
  <c r="AB163" i="34"/>
  <c r="AC163" i="34"/>
  <c r="AE163" i="34"/>
  <c r="AY163" i="34"/>
  <c r="AZ163" i="34"/>
  <c r="BB163" i="34"/>
  <c r="AH164" i="34"/>
  <c r="AA164" i="34"/>
  <c r="AB164" i="34"/>
  <c r="AC164" i="34"/>
  <c r="AE164" i="34"/>
  <c r="AY164" i="34"/>
  <c r="AZ164" i="34"/>
  <c r="BB164" i="34"/>
  <c r="AH165" i="34"/>
  <c r="AA165" i="34"/>
  <c r="AB165" i="34"/>
  <c r="AC165" i="34"/>
  <c r="AE165" i="34"/>
  <c r="AY165" i="34"/>
  <c r="AZ165" i="34"/>
  <c r="BB165" i="34"/>
  <c r="AH166" i="34"/>
  <c r="AA166" i="34"/>
  <c r="AB166" i="34"/>
  <c r="AC166" i="34"/>
  <c r="AE166" i="34"/>
  <c r="AY166" i="34"/>
  <c r="AZ166" i="34"/>
  <c r="BB166" i="34"/>
  <c r="AH167" i="34"/>
  <c r="AA167" i="34"/>
  <c r="AB167" i="34"/>
  <c r="AC167" i="34"/>
  <c r="AE167" i="34"/>
  <c r="AY167" i="34"/>
  <c r="AZ167" i="34"/>
  <c r="BB167" i="34"/>
  <c r="AH168" i="34"/>
  <c r="AA168" i="34"/>
  <c r="AB168" i="34"/>
  <c r="AC168" i="34"/>
  <c r="AE168" i="34"/>
  <c r="AY168" i="34"/>
  <c r="AZ168" i="34"/>
  <c r="BB168" i="34"/>
  <c r="AH169" i="34"/>
  <c r="AA169" i="34"/>
  <c r="AB169" i="34"/>
  <c r="AC169" i="34"/>
  <c r="AE169" i="34"/>
  <c r="AY169" i="34"/>
  <c r="AZ169" i="34"/>
  <c r="BB169" i="34"/>
  <c r="AH170" i="34"/>
  <c r="AA170" i="34"/>
  <c r="AB170" i="34"/>
  <c r="AC170" i="34"/>
  <c r="AE170" i="34"/>
  <c r="AY170" i="34"/>
  <c r="AZ170" i="34"/>
  <c r="BB170" i="34"/>
  <c r="AH171" i="34"/>
  <c r="AA171" i="34"/>
  <c r="AB171" i="34"/>
  <c r="AC171" i="34"/>
  <c r="AE171" i="34"/>
  <c r="AY171" i="34"/>
  <c r="AZ171" i="34"/>
  <c r="BB171" i="34"/>
  <c r="AH172" i="34"/>
  <c r="AA172" i="34"/>
  <c r="AB172" i="34"/>
  <c r="AC172" i="34"/>
  <c r="AE172" i="34"/>
  <c r="AY172" i="34"/>
  <c r="AZ172" i="34"/>
  <c r="BB172" i="34"/>
  <c r="AH173" i="34"/>
  <c r="AA173" i="34"/>
  <c r="AB173" i="34"/>
  <c r="AC173" i="34"/>
  <c r="AE173" i="34"/>
  <c r="AY173" i="34"/>
  <c r="AZ173" i="34"/>
  <c r="BB173" i="34"/>
  <c r="AH174" i="34"/>
  <c r="AA174" i="34"/>
  <c r="AB174" i="34"/>
  <c r="AC174" i="34"/>
  <c r="AE174" i="34"/>
  <c r="AY174" i="34"/>
  <c r="AZ174" i="34"/>
  <c r="BB174" i="34"/>
  <c r="AH175" i="34"/>
  <c r="AA175" i="34"/>
  <c r="AB175" i="34"/>
  <c r="AC175" i="34"/>
  <c r="AE175" i="34"/>
  <c r="AY175" i="34"/>
  <c r="AZ175" i="34"/>
  <c r="BB175" i="34"/>
  <c r="AH176" i="34"/>
  <c r="AA176" i="34"/>
  <c r="AB176" i="34"/>
  <c r="AC176" i="34"/>
  <c r="AE176" i="34"/>
  <c r="AY176" i="34"/>
  <c r="AZ176" i="34"/>
  <c r="BB176" i="34"/>
  <c r="AH177" i="34"/>
  <c r="AA177" i="34"/>
  <c r="AB177" i="34"/>
  <c r="AC177" i="34"/>
  <c r="AE177" i="34"/>
  <c r="AY177" i="34"/>
  <c r="AZ177" i="34"/>
  <c r="BB177" i="34"/>
  <c r="AH178" i="34"/>
  <c r="AA178" i="34"/>
  <c r="AB178" i="34"/>
  <c r="AC178" i="34"/>
  <c r="AE178" i="34"/>
  <c r="AY178" i="34"/>
  <c r="AZ178" i="34"/>
  <c r="BB178" i="34"/>
  <c r="AH179" i="34"/>
  <c r="AA179" i="34"/>
  <c r="AB179" i="34"/>
  <c r="AC179" i="34"/>
  <c r="AE179" i="34"/>
  <c r="AY179" i="34"/>
  <c r="AZ179" i="34"/>
  <c r="BB179" i="34"/>
  <c r="AH180" i="34"/>
  <c r="AA180" i="34"/>
  <c r="AB180" i="34"/>
  <c r="AC180" i="34"/>
  <c r="AE180" i="34"/>
  <c r="AY180" i="34"/>
  <c r="AZ180" i="34"/>
  <c r="BB180" i="34"/>
  <c r="AH181" i="34"/>
  <c r="AA181" i="34"/>
  <c r="AB181" i="34"/>
  <c r="AC181" i="34"/>
  <c r="AE181" i="34"/>
  <c r="AY181" i="34"/>
  <c r="AZ181" i="34"/>
  <c r="BB181" i="34"/>
  <c r="AH182" i="34"/>
  <c r="AA182" i="34"/>
  <c r="AB182" i="34"/>
  <c r="AC182" i="34"/>
  <c r="AE182" i="34"/>
  <c r="AY182" i="34"/>
  <c r="AZ182" i="34"/>
  <c r="BB182" i="34"/>
  <c r="AH183" i="34"/>
  <c r="AA183" i="34"/>
  <c r="AB183" i="34"/>
  <c r="AC183" i="34"/>
  <c r="AE183" i="34"/>
  <c r="AY183" i="34"/>
  <c r="AZ183" i="34"/>
  <c r="BB183" i="34"/>
  <c r="AH184" i="34"/>
  <c r="AA184" i="34"/>
  <c r="AB184" i="34"/>
  <c r="AC184" i="34"/>
  <c r="AE184" i="34"/>
  <c r="AY184" i="34"/>
  <c r="AZ184" i="34"/>
  <c r="BB184" i="34"/>
  <c r="AH185" i="34"/>
  <c r="AA185" i="34"/>
  <c r="AB185" i="34"/>
  <c r="AC185" i="34"/>
  <c r="AE185" i="34"/>
  <c r="AY185" i="34"/>
  <c r="AZ185" i="34"/>
  <c r="BB185" i="34"/>
  <c r="AH186" i="34"/>
  <c r="AA186" i="34"/>
  <c r="AB186" i="34"/>
  <c r="AC186" i="34"/>
  <c r="AE186" i="34"/>
  <c r="AY186" i="34"/>
  <c r="AZ186" i="34"/>
  <c r="BB186" i="34"/>
  <c r="AH187" i="34"/>
  <c r="AA187" i="34"/>
  <c r="AB187" i="34"/>
  <c r="AC187" i="34"/>
  <c r="AE187" i="34"/>
  <c r="AY187" i="34"/>
  <c r="AZ187" i="34"/>
  <c r="BB187" i="34"/>
  <c r="AH188" i="34"/>
  <c r="AA188" i="34"/>
  <c r="AB188" i="34"/>
  <c r="AC188" i="34"/>
  <c r="AE188" i="34"/>
  <c r="AY188" i="34"/>
  <c r="AZ188" i="34"/>
  <c r="BB188" i="34"/>
  <c r="AH189" i="34"/>
  <c r="AA189" i="34"/>
  <c r="AB189" i="34"/>
  <c r="AC189" i="34"/>
  <c r="AE189" i="34"/>
  <c r="AY189" i="34"/>
  <c r="AZ189" i="34"/>
  <c r="BB189" i="34"/>
  <c r="AH190" i="34"/>
  <c r="AA190" i="34"/>
  <c r="AB190" i="34"/>
  <c r="AC190" i="34"/>
  <c r="AE190" i="34"/>
  <c r="AY190" i="34"/>
  <c r="AZ190" i="34"/>
  <c r="BB190" i="34"/>
  <c r="AH191" i="34"/>
  <c r="AA191" i="34"/>
  <c r="AB191" i="34"/>
  <c r="AC191" i="34"/>
  <c r="AE191" i="34"/>
  <c r="AY191" i="34"/>
  <c r="AZ191" i="34"/>
  <c r="BB191" i="34"/>
  <c r="AH192" i="34"/>
  <c r="AA192" i="34"/>
  <c r="AB192" i="34"/>
  <c r="AC192" i="34"/>
  <c r="AE192" i="34"/>
  <c r="AY192" i="34"/>
  <c r="AZ192" i="34"/>
  <c r="BB192" i="34"/>
  <c r="AH193" i="34"/>
  <c r="AA193" i="34"/>
  <c r="AB193" i="34"/>
  <c r="AC193" i="34"/>
  <c r="AE193" i="34"/>
  <c r="AY193" i="34"/>
  <c r="AZ193" i="34"/>
  <c r="BB193" i="34"/>
  <c r="AH194" i="34"/>
  <c r="AA194" i="34"/>
  <c r="AB194" i="34"/>
  <c r="AC194" i="34"/>
  <c r="AE194" i="34"/>
  <c r="AY194" i="34"/>
  <c r="AZ194" i="34"/>
  <c r="BB194" i="34"/>
  <c r="AH195" i="34"/>
  <c r="AA195" i="34"/>
  <c r="AB195" i="34"/>
  <c r="AC195" i="34"/>
  <c r="AE195" i="34"/>
  <c r="AY195" i="34"/>
  <c r="AZ195" i="34"/>
  <c r="BB195" i="34"/>
  <c r="AH196" i="34"/>
  <c r="AA196" i="34"/>
  <c r="AB196" i="34"/>
  <c r="AC196" i="34"/>
  <c r="AE196" i="34"/>
  <c r="AY196" i="34"/>
  <c r="AZ196" i="34"/>
  <c r="BB196" i="34"/>
  <c r="AH197" i="34"/>
  <c r="AA197" i="34"/>
  <c r="AB197" i="34"/>
  <c r="AC197" i="34"/>
  <c r="AE197" i="34"/>
  <c r="AY197" i="34"/>
  <c r="AZ197" i="34"/>
  <c r="BB197" i="34"/>
  <c r="AH198" i="34"/>
  <c r="AA198" i="34"/>
  <c r="AB198" i="34"/>
  <c r="AC198" i="34"/>
  <c r="AE198" i="34"/>
  <c r="AY198" i="34"/>
  <c r="AZ198" i="34"/>
  <c r="BB198" i="34"/>
  <c r="AH199" i="34"/>
  <c r="AA199" i="34"/>
  <c r="AB199" i="34"/>
  <c r="AC199" i="34"/>
  <c r="AE199" i="34"/>
  <c r="AY199" i="34"/>
  <c r="AZ199" i="34"/>
  <c r="BB199" i="34"/>
  <c r="AH200" i="34"/>
  <c r="AA200" i="34"/>
  <c r="AB200" i="34"/>
  <c r="AC200" i="34"/>
  <c r="AE200" i="34"/>
  <c r="AY200" i="34"/>
  <c r="AZ200" i="34"/>
  <c r="BB200" i="34"/>
  <c r="AH201" i="34"/>
  <c r="AA201" i="34"/>
  <c r="AB201" i="34"/>
  <c r="AC201" i="34"/>
  <c r="AE201" i="34"/>
  <c r="AY201" i="34"/>
  <c r="AZ201" i="34"/>
  <c r="BB201" i="34"/>
  <c r="AH202" i="34"/>
  <c r="AA202" i="34"/>
  <c r="AB202" i="34"/>
  <c r="AC202" i="34"/>
  <c r="AE202" i="34"/>
  <c r="AY202" i="34"/>
  <c r="AZ202" i="34"/>
  <c r="BB202" i="34"/>
  <c r="AH203" i="34"/>
  <c r="AA203" i="34"/>
  <c r="AB203" i="34"/>
  <c r="AC203" i="34"/>
  <c r="AE203" i="34"/>
  <c r="AY203" i="34"/>
  <c r="AZ203" i="34"/>
  <c r="BB203" i="34"/>
  <c r="AH204" i="34"/>
  <c r="AA204" i="34"/>
  <c r="AB204" i="34"/>
  <c r="AC204" i="34"/>
  <c r="AE204" i="34"/>
  <c r="AY204" i="34"/>
  <c r="AZ204" i="34"/>
  <c r="BB204" i="34"/>
  <c r="AH205" i="34"/>
  <c r="AA205" i="34"/>
  <c r="AB205" i="34"/>
  <c r="AC205" i="34"/>
  <c r="AE205" i="34"/>
  <c r="AY205" i="34"/>
  <c r="AZ205" i="34"/>
  <c r="BB205" i="34"/>
  <c r="AH206" i="34"/>
  <c r="AA206" i="34"/>
  <c r="AB206" i="34"/>
  <c r="AC206" i="34"/>
  <c r="AE206" i="34"/>
  <c r="AY206" i="34"/>
  <c r="AZ206" i="34"/>
  <c r="BB206" i="34"/>
  <c r="AH207" i="34"/>
  <c r="AA207" i="34"/>
  <c r="AB207" i="34"/>
  <c r="AC207" i="34"/>
  <c r="AE207" i="34"/>
  <c r="AY207" i="34"/>
  <c r="AZ207" i="34"/>
  <c r="BB207" i="34"/>
  <c r="AH208" i="34"/>
  <c r="AA208" i="34"/>
  <c r="AB208" i="34"/>
  <c r="AC208" i="34"/>
  <c r="AE208" i="34"/>
  <c r="AY208" i="34"/>
  <c r="AZ208" i="34"/>
  <c r="BB208" i="34"/>
  <c r="AH209" i="34"/>
  <c r="AA209" i="34"/>
  <c r="AB209" i="34"/>
  <c r="AC209" i="34"/>
  <c r="AE209" i="34"/>
  <c r="AY209" i="34"/>
  <c r="AZ209" i="34"/>
  <c r="BB209" i="34"/>
  <c r="AH210" i="34"/>
  <c r="AA210" i="34"/>
  <c r="AB210" i="34"/>
  <c r="AC210" i="34"/>
  <c r="AE210" i="34"/>
  <c r="AY210" i="34"/>
  <c r="AZ210" i="34"/>
  <c r="BB210" i="34"/>
  <c r="AH211" i="34"/>
  <c r="AA211" i="34"/>
  <c r="AB211" i="34"/>
  <c r="AC211" i="34"/>
  <c r="AE211" i="34"/>
  <c r="AY211" i="34"/>
  <c r="AZ211" i="34"/>
  <c r="BB211" i="34"/>
  <c r="AH212" i="34"/>
  <c r="AA212" i="34"/>
  <c r="AB212" i="34"/>
  <c r="AC212" i="34"/>
  <c r="AE212" i="34"/>
  <c r="AY212" i="34"/>
  <c r="AZ212" i="34"/>
  <c r="BB212" i="34"/>
  <c r="AH213" i="34"/>
  <c r="AA213" i="34"/>
  <c r="AB213" i="34"/>
  <c r="AC213" i="34"/>
  <c r="AE213" i="34"/>
  <c r="AY213" i="34"/>
  <c r="AZ213" i="34"/>
  <c r="BB213" i="34"/>
  <c r="AH214" i="34"/>
  <c r="AA214" i="34"/>
  <c r="AB214" i="34"/>
  <c r="AC214" i="34"/>
  <c r="AE214" i="34"/>
  <c r="AY214" i="34"/>
  <c r="AZ214" i="34"/>
  <c r="BB214" i="34"/>
  <c r="AA215" i="34"/>
  <c r="AY215" i="34"/>
  <c r="AZ215" i="34"/>
  <c r="AB215" i="34"/>
  <c r="AC215" i="34"/>
  <c r="AE215" i="34"/>
  <c r="AH215" i="34"/>
  <c r="BB215" i="34"/>
  <c r="AI48" i="34"/>
  <c r="AJ56" i="34"/>
  <c r="AV56" i="34" s="1"/>
  <c r="AJ192" i="34"/>
  <c r="AI104" i="34"/>
  <c r="AI124" i="34"/>
  <c r="AJ180" i="34"/>
  <c r="AQ180" i="34" s="1"/>
  <c r="AI196" i="34"/>
  <c r="AJ196" i="34"/>
  <c r="AT196" i="34" s="1"/>
  <c r="AJ165" i="34"/>
  <c r="AT165" i="34" s="1"/>
  <c r="AI168" i="34"/>
  <c r="AJ146" i="34"/>
  <c r="AV146" i="34" s="1"/>
  <c r="AI133" i="34"/>
  <c r="AI60" i="34"/>
  <c r="V28" i="34" l="1"/>
  <c r="V31" i="34"/>
  <c r="V30" i="34"/>
  <c r="V29" i="34"/>
  <c r="V27" i="34"/>
  <c r="V26" i="34"/>
  <c r="V25" i="34"/>
  <c r="V24" i="34"/>
  <c r="V23" i="34"/>
  <c r="V22" i="34"/>
  <c r="V21" i="34"/>
  <c r="V20" i="34"/>
  <c r="V19" i="34"/>
  <c r="V18" i="34"/>
  <c r="V213" i="34"/>
  <c r="V210" i="34"/>
  <c r="V207" i="34"/>
  <c r="V204" i="34"/>
  <c r="V202" i="34"/>
  <c r="V199" i="34"/>
  <c r="V196" i="34"/>
  <c r="V193" i="34"/>
  <c r="V190" i="34"/>
  <c r="V185" i="34"/>
  <c r="V184" i="34"/>
  <c r="V180" i="34"/>
  <c r="V176" i="34"/>
  <c r="V174" i="34"/>
  <c r="V171" i="34"/>
  <c r="V167" i="34"/>
  <c r="V164" i="34"/>
  <c r="V162" i="34"/>
  <c r="V158" i="34"/>
  <c r="V155" i="34"/>
  <c r="V153" i="34"/>
  <c r="V150" i="34"/>
  <c r="V147" i="34"/>
  <c r="V143" i="34"/>
  <c r="V140" i="34"/>
  <c r="V138" i="34"/>
  <c r="V135" i="34"/>
  <c r="V131" i="34"/>
  <c r="V128" i="34"/>
  <c r="V126" i="34"/>
  <c r="V122" i="34"/>
  <c r="V120" i="34"/>
  <c r="V116" i="34"/>
  <c r="V114" i="34"/>
  <c r="V111" i="34"/>
  <c r="V108" i="34"/>
  <c r="V106" i="34"/>
  <c r="V101" i="34"/>
  <c r="V98" i="34"/>
  <c r="V96" i="34"/>
  <c r="V92" i="34"/>
  <c r="V89" i="34"/>
  <c r="V86" i="34"/>
  <c r="V84" i="34"/>
  <c r="V81" i="34"/>
  <c r="V79" i="34"/>
  <c r="V75" i="34"/>
  <c r="V71" i="34"/>
  <c r="V68" i="34"/>
  <c r="V65" i="34"/>
  <c r="V63" i="34"/>
  <c r="V60" i="34"/>
  <c r="V58" i="34"/>
  <c r="V55" i="34"/>
  <c r="V52" i="34"/>
  <c r="V49" i="34"/>
  <c r="V46" i="34"/>
  <c r="V44" i="34"/>
  <c r="V42" i="34"/>
  <c r="V40" i="34"/>
  <c r="V38" i="34"/>
  <c r="V37" i="34"/>
  <c r="V35" i="34"/>
  <c r="V34" i="34"/>
  <c r="V33" i="34"/>
  <c r="V32" i="34"/>
  <c r="V212" i="34"/>
  <c r="V209" i="34"/>
  <c r="V206" i="34"/>
  <c r="V203" i="34"/>
  <c r="V200" i="34"/>
  <c r="V197" i="34"/>
  <c r="V194" i="34"/>
  <c r="V191" i="34"/>
  <c r="V188" i="34"/>
  <c r="V187" i="34"/>
  <c r="V182" i="34"/>
  <c r="V179" i="34"/>
  <c r="V177" i="34"/>
  <c r="V173" i="34"/>
  <c r="V170" i="34"/>
  <c r="V168" i="34"/>
  <c r="V165" i="34"/>
  <c r="V161" i="34"/>
  <c r="V159" i="34"/>
  <c r="V156" i="34"/>
  <c r="V152" i="34"/>
  <c r="V149" i="34"/>
  <c r="V146" i="34"/>
  <c r="V144" i="34"/>
  <c r="V141" i="34"/>
  <c r="V137" i="34"/>
  <c r="V134" i="34"/>
  <c r="V132" i="34"/>
  <c r="V129" i="34"/>
  <c r="V125" i="34"/>
  <c r="V123" i="34"/>
  <c r="V119" i="34"/>
  <c r="V117" i="34"/>
  <c r="V113" i="34"/>
  <c r="V110" i="34"/>
  <c r="V107" i="34"/>
  <c r="V104" i="34"/>
  <c r="V102" i="34"/>
  <c r="V99" i="34"/>
  <c r="V95" i="34"/>
  <c r="V93" i="34"/>
  <c r="V90" i="34"/>
  <c r="V87" i="34"/>
  <c r="V83" i="34"/>
  <c r="V80" i="34"/>
  <c r="V77" i="34"/>
  <c r="V74" i="34"/>
  <c r="V72" i="34"/>
  <c r="V69" i="34"/>
  <c r="V66" i="34"/>
  <c r="V62" i="34"/>
  <c r="V59" i="34"/>
  <c r="V56" i="34"/>
  <c r="V53" i="34"/>
  <c r="V50" i="34"/>
  <c r="V48" i="34"/>
  <c r="V45" i="34"/>
  <c r="V43" i="34"/>
  <c r="V41" i="34"/>
  <c r="V39" i="34"/>
  <c r="V36" i="34"/>
  <c r="V214" i="34"/>
  <c r="V211" i="34"/>
  <c r="V208" i="34"/>
  <c r="V205" i="34"/>
  <c r="V201" i="34"/>
  <c r="V198" i="34"/>
  <c r="V195" i="34"/>
  <c r="V192" i="34"/>
  <c r="V189" i="34"/>
  <c r="V186" i="34"/>
  <c r="V183" i="34"/>
  <c r="V181" i="34"/>
  <c r="V178" i="34"/>
  <c r="V175" i="34"/>
  <c r="V172" i="34"/>
  <c r="V169" i="34"/>
  <c r="V166" i="34"/>
  <c r="V163" i="34"/>
  <c r="V160" i="34"/>
  <c r="V157" i="34"/>
  <c r="V154" i="34"/>
  <c r="V151" i="34"/>
  <c r="V148" i="34"/>
  <c r="V145" i="34"/>
  <c r="V142" i="34"/>
  <c r="V139" i="34"/>
  <c r="V136" i="34"/>
  <c r="V133" i="34"/>
  <c r="V130" i="34"/>
  <c r="V127" i="34"/>
  <c r="V124" i="34"/>
  <c r="V121" i="34"/>
  <c r="V118" i="34"/>
  <c r="V115" i="34"/>
  <c r="V112" i="34"/>
  <c r="V109" i="34"/>
  <c r="V105" i="34"/>
  <c r="V103" i="34"/>
  <c r="V100" i="34"/>
  <c r="V97" i="34"/>
  <c r="V94" i="34"/>
  <c r="V91" i="34"/>
  <c r="V88" i="34"/>
  <c r="V85" i="34"/>
  <c r="V82" i="34"/>
  <c r="V78" i="34"/>
  <c r="V76" i="34"/>
  <c r="V73" i="34"/>
  <c r="V70" i="34"/>
  <c r="V67" i="34"/>
  <c r="V64" i="34"/>
  <c r="V61" i="34"/>
  <c r="V57" i="34"/>
  <c r="V54" i="34"/>
  <c r="V51" i="34"/>
  <c r="V47" i="34"/>
  <c r="V17" i="34"/>
  <c r="Y23" i="57"/>
  <c r="V215" i="34"/>
  <c r="V16" i="34"/>
  <c r="AJ71" i="34"/>
  <c r="AU71" i="34" s="1"/>
  <c r="AI75" i="34"/>
  <c r="AM75" i="34"/>
  <c r="AI79" i="34"/>
  <c r="AM79" i="34" s="1"/>
  <c r="AI83" i="34"/>
  <c r="AM83" i="34" s="1"/>
  <c r="AI87" i="34"/>
  <c r="AM87" i="34" s="1"/>
  <c r="AJ91" i="34"/>
  <c r="AU91" i="34" s="1"/>
  <c r="AI95" i="34"/>
  <c r="AM95" i="34" s="1"/>
  <c r="AI99" i="34"/>
  <c r="AM99" i="34"/>
  <c r="AI103" i="34"/>
  <c r="AM103" i="34" s="1"/>
  <c r="AI107" i="34"/>
  <c r="AM107" i="34" s="1"/>
  <c r="AJ111" i="34"/>
  <c r="AU111" i="34" s="1"/>
  <c r="AJ115" i="34"/>
  <c r="AV115" i="34" s="1"/>
  <c r="AI119" i="34"/>
  <c r="AM119" i="34" s="1"/>
  <c r="AJ123" i="34"/>
  <c r="AV123" i="34" s="1"/>
  <c r="AI127" i="34"/>
  <c r="AM127" i="34" s="1"/>
  <c r="AJ131" i="34"/>
  <c r="AV131" i="34" s="1"/>
  <c r="AI135" i="34"/>
  <c r="AM135" i="34" s="1"/>
  <c r="AJ139" i="34"/>
  <c r="AQ139" i="34" s="1"/>
  <c r="AJ143" i="34"/>
  <c r="AT143" i="34" s="1"/>
  <c r="AJ151" i="34"/>
  <c r="AQ151" i="34" s="1"/>
  <c r="AI155" i="34"/>
  <c r="AM155" i="34" s="1"/>
  <c r="AJ159" i="34"/>
  <c r="AT159" i="34" s="1"/>
  <c r="AI163" i="34"/>
  <c r="AM163" i="34"/>
  <c r="AJ167" i="34"/>
  <c r="AV167" i="34" s="1"/>
  <c r="AI171" i="34"/>
  <c r="AM171" i="34" s="1"/>
  <c r="AI175" i="34"/>
  <c r="AM175" i="34" s="1"/>
  <c r="AI179" i="34"/>
  <c r="AM179" i="34" s="1"/>
  <c r="AJ183" i="34"/>
  <c r="AV183" i="34" s="1"/>
  <c r="AJ187" i="34"/>
  <c r="AU187" i="34" s="1"/>
  <c r="AM187" i="34"/>
  <c r="AI195" i="34"/>
  <c r="AM195" i="34" s="1"/>
  <c r="AI199" i="34"/>
  <c r="AM199" i="34" s="1"/>
  <c r="AJ203" i="34"/>
  <c r="AU203" i="34" s="1"/>
  <c r="AJ207" i="34"/>
  <c r="AU207" i="34" s="1"/>
  <c r="AI211" i="34"/>
  <c r="AM211" i="34" s="1"/>
  <c r="AI215" i="34"/>
  <c r="AM215" i="34" s="1"/>
  <c r="AI72" i="34"/>
  <c r="AM72" i="34" s="1"/>
  <c r="AI76" i="34"/>
  <c r="AM76" i="34" s="1"/>
  <c r="AI80" i="34"/>
  <c r="AM80" i="34" s="1"/>
  <c r="AI84" i="34"/>
  <c r="AM84" i="34" s="1"/>
  <c r="AJ88" i="34"/>
  <c r="AQ88" i="34" s="1"/>
  <c r="AJ92" i="34"/>
  <c r="AV92" i="34" s="1"/>
  <c r="AI96" i="34"/>
  <c r="AM96" i="34" s="1"/>
  <c r="AJ104" i="34"/>
  <c r="AV104" i="34" s="1"/>
  <c r="AM104" i="34"/>
  <c r="AJ108" i="34"/>
  <c r="AN108" i="34" s="1"/>
  <c r="AI112" i="34"/>
  <c r="AM112" i="34"/>
  <c r="AJ116" i="34"/>
  <c r="AN116" i="34" s="1"/>
  <c r="AI120" i="34"/>
  <c r="AM120" i="34"/>
  <c r="AJ124" i="34"/>
  <c r="AT124" i="34" s="1"/>
  <c r="AM124" i="34"/>
  <c r="AI128" i="34"/>
  <c r="AM128" i="34"/>
  <c r="AJ144" i="34"/>
  <c r="AQ144" i="34" s="1"/>
  <c r="AI152" i="34"/>
  <c r="AM152" i="34" s="1"/>
  <c r="AJ156" i="34"/>
  <c r="AN156" i="34" s="1"/>
  <c r="AJ160" i="34"/>
  <c r="AV160" i="34" s="1"/>
  <c r="AJ164" i="34"/>
  <c r="AU164" i="34" s="1"/>
  <c r="AJ168" i="34"/>
  <c r="AU168" i="34" s="1"/>
  <c r="AM168" i="34"/>
  <c r="AI172" i="34"/>
  <c r="AM172" i="34"/>
  <c r="AI176" i="34"/>
  <c r="AM176" i="34"/>
  <c r="AJ188" i="34"/>
  <c r="AM188" i="34"/>
  <c r="AM192" i="34"/>
  <c r="AM196" i="34"/>
  <c r="AJ204" i="34"/>
  <c r="AQ204" i="34" s="1"/>
  <c r="AI212" i="34"/>
  <c r="AM212" i="34" s="1"/>
  <c r="AI144" i="34"/>
  <c r="AM144" i="34" s="1"/>
  <c r="AI180" i="34"/>
  <c r="AM180" i="34" s="1"/>
  <c r="AI92" i="34"/>
  <c r="AM92" i="34" s="1"/>
  <c r="AJ128" i="34"/>
  <c r="AQ128" i="34" s="1"/>
  <c r="AI108" i="34"/>
  <c r="AM108" i="34" s="1"/>
  <c r="AJ69" i="34"/>
  <c r="AN69" i="34" s="1"/>
  <c r="AM73" i="34"/>
  <c r="AJ77" i="34"/>
  <c r="AU77" i="34" s="1"/>
  <c r="AJ85" i="34"/>
  <c r="AN85" i="34" s="1"/>
  <c r="AJ89" i="34"/>
  <c r="AI93" i="34"/>
  <c r="AM93" i="34"/>
  <c r="AI101" i="34"/>
  <c r="AM101" i="34" s="1"/>
  <c r="AJ113" i="34"/>
  <c r="AT113" i="34" s="1"/>
  <c r="AI121" i="34"/>
  <c r="AM121" i="34"/>
  <c r="AI129" i="34"/>
  <c r="AM129" i="34" s="1"/>
  <c r="AJ133" i="34"/>
  <c r="AT133" i="34" s="1"/>
  <c r="AM133" i="34"/>
  <c r="AJ137" i="34"/>
  <c r="AU137" i="34" s="1"/>
  <c r="AJ141" i="34"/>
  <c r="AQ141" i="34" s="1"/>
  <c r="AJ145" i="34"/>
  <c r="AT145" i="34" s="1"/>
  <c r="AI149" i="34"/>
  <c r="AM149" i="34" s="1"/>
  <c r="AJ153" i="34"/>
  <c r="AN153" i="34" s="1"/>
  <c r="AI157" i="34"/>
  <c r="AM157" i="34" s="1"/>
  <c r="AI161" i="34"/>
  <c r="AM161" i="34" s="1"/>
  <c r="AI165" i="34"/>
  <c r="AM165" i="34" s="1"/>
  <c r="AJ169" i="34"/>
  <c r="AV169" i="34" s="1"/>
  <c r="AI173" i="34"/>
  <c r="AM173" i="34" s="1"/>
  <c r="AI177" i="34"/>
  <c r="AM177" i="34" s="1"/>
  <c r="AJ185" i="34"/>
  <c r="AU185" i="34" s="1"/>
  <c r="AJ193" i="34"/>
  <c r="AV193" i="34" s="1"/>
  <c r="AJ197" i="34"/>
  <c r="AV197" i="34" s="1"/>
  <c r="AJ201" i="34"/>
  <c r="AV201" i="34" s="1"/>
  <c r="AI205" i="34"/>
  <c r="AM205" i="34" s="1"/>
  <c r="AJ209" i="34"/>
  <c r="AV209" i="34" s="1"/>
  <c r="AI213" i="34"/>
  <c r="AM213" i="34" s="1"/>
  <c r="AI78" i="34"/>
  <c r="AM78" i="34"/>
  <c r="AI82" i="34"/>
  <c r="AM82" i="34" s="1"/>
  <c r="AJ86" i="34"/>
  <c r="AU86" i="34" s="1"/>
  <c r="AJ90" i="34"/>
  <c r="AV90" i="34" s="1"/>
  <c r="AI98" i="34"/>
  <c r="AM98" i="34" s="1"/>
  <c r="AI102" i="34"/>
  <c r="AM102" i="34" s="1"/>
  <c r="AI106" i="34"/>
  <c r="AM106" i="34" s="1"/>
  <c r="AJ110" i="34"/>
  <c r="AT110" i="34" s="1"/>
  <c r="AM110" i="34"/>
  <c r="AJ114" i="34"/>
  <c r="AT114" i="34" s="1"/>
  <c r="AI118" i="34"/>
  <c r="AM118" i="34" s="1"/>
  <c r="AI126" i="34"/>
  <c r="AM126" i="34"/>
  <c r="AI130" i="34"/>
  <c r="AM130" i="34"/>
  <c r="AI134" i="34"/>
  <c r="AM134" i="34"/>
  <c r="AI138" i="34"/>
  <c r="AM138" i="34"/>
  <c r="AI142" i="34"/>
  <c r="AM142" i="34"/>
  <c r="AI146" i="34"/>
  <c r="AM146" i="34"/>
  <c r="AI150" i="34"/>
  <c r="AM150" i="34"/>
  <c r="AI154" i="34"/>
  <c r="AM154" i="34"/>
  <c r="AJ162" i="34"/>
  <c r="AV162" i="34" s="1"/>
  <c r="AJ170" i="34"/>
  <c r="AT170" i="34" s="1"/>
  <c r="AJ174" i="34"/>
  <c r="AT174" i="34" s="1"/>
  <c r="AM174" i="34"/>
  <c r="AJ178" i="34"/>
  <c r="AN178" i="34" s="1"/>
  <c r="AI182" i="34"/>
  <c r="AM182" i="34" s="1"/>
  <c r="AJ190" i="34"/>
  <c r="AU190" i="34" s="1"/>
  <c r="AI198" i="34"/>
  <c r="AM198" i="34"/>
  <c r="AI202" i="34"/>
  <c r="AM202" i="34"/>
  <c r="AI206" i="34"/>
  <c r="AM206" i="34"/>
  <c r="AJ214" i="34"/>
  <c r="AQ214" i="34" s="1"/>
  <c r="AM214" i="34"/>
  <c r="AJ68" i="34"/>
  <c r="AT68" i="34" s="1"/>
  <c r="AJ29" i="34"/>
  <c r="AV29" i="34" s="1"/>
  <c r="AJ41" i="34"/>
  <c r="AU41" i="34" s="1"/>
  <c r="AJ53" i="34"/>
  <c r="AT53" i="34" s="1"/>
  <c r="AI65" i="34"/>
  <c r="AM65" i="34"/>
  <c r="BA36" i="34"/>
  <c r="AI26" i="34"/>
  <c r="AM26" i="34" s="1"/>
  <c r="AI30" i="34"/>
  <c r="AM30" i="34" s="1"/>
  <c r="AI34" i="34"/>
  <c r="AM34" i="34" s="1"/>
  <c r="AI38" i="34"/>
  <c r="AM38" i="34" s="1"/>
  <c r="AI42" i="34"/>
  <c r="AM42" i="34" s="1"/>
  <c r="AI46" i="34"/>
  <c r="AM46" i="34" s="1"/>
  <c r="AI54" i="34"/>
  <c r="AM54" i="34" s="1"/>
  <c r="AJ58" i="34"/>
  <c r="AT58" i="34" s="1"/>
  <c r="AJ62" i="34"/>
  <c r="AQ62" i="34" s="1"/>
  <c r="AI66" i="34"/>
  <c r="AM66" i="34" s="1"/>
  <c r="AI16" i="34"/>
  <c r="AM16" i="34" s="1"/>
  <c r="AJ17" i="34"/>
  <c r="AV17" i="34" s="1"/>
  <c r="AI18" i="34"/>
  <c r="AM18" i="34" s="1"/>
  <c r="AI19" i="34"/>
  <c r="AM19" i="34" s="1"/>
  <c r="AI20" i="34"/>
  <c r="AM20" i="34" s="1"/>
  <c r="AJ21" i="34"/>
  <c r="AU21" i="34" s="1"/>
  <c r="AI22" i="34"/>
  <c r="AM22" i="34" s="1"/>
  <c r="AI23" i="34"/>
  <c r="AM23" i="34" s="1"/>
  <c r="AI33" i="34"/>
  <c r="AM33" i="34" s="1"/>
  <c r="AJ57" i="34"/>
  <c r="AT57" i="34" s="1"/>
  <c r="AJ31" i="34"/>
  <c r="AU31" i="34" s="1"/>
  <c r="AI51" i="34"/>
  <c r="AM51" i="34" s="1"/>
  <c r="AI55" i="34"/>
  <c r="AM55" i="34" s="1"/>
  <c r="AI59" i="34"/>
  <c r="AM59" i="34" s="1"/>
  <c r="AI63" i="34"/>
  <c r="AM63" i="34" s="1"/>
  <c r="AJ25" i="34"/>
  <c r="AU25" i="34" s="1"/>
  <c r="AJ37" i="34"/>
  <c r="AU37" i="34" s="1"/>
  <c r="AJ45" i="34"/>
  <c r="AU45" i="34" s="1"/>
  <c r="AI49" i="34"/>
  <c r="AM49" i="34" s="1"/>
  <c r="AJ61" i="34"/>
  <c r="AU61" i="34" s="1"/>
  <c r="AJ24" i="34"/>
  <c r="AT24" i="34" s="1"/>
  <c r="AI32" i="34"/>
  <c r="AM32" i="34" s="1"/>
  <c r="AJ36" i="34"/>
  <c r="AU36" i="34" s="1"/>
  <c r="AJ40" i="34"/>
  <c r="AV40" i="34" s="1"/>
  <c r="AI44" i="34"/>
  <c r="AM44" i="34" s="1"/>
  <c r="AJ48" i="34"/>
  <c r="AU48" i="34" s="1"/>
  <c r="AM48" i="34"/>
  <c r="AI52" i="34"/>
  <c r="AM52" i="34" s="1"/>
  <c r="AI56" i="34"/>
  <c r="AM56" i="34" s="1"/>
  <c r="AJ60" i="34"/>
  <c r="AQ60" i="34" s="1"/>
  <c r="AM60" i="34"/>
  <c r="AI64" i="34"/>
  <c r="AM64" i="34" s="1"/>
  <c r="AJ22" i="34"/>
  <c r="AT22" i="34" s="1"/>
  <c r="AI21" i="34"/>
  <c r="AM21" i="34" s="1"/>
  <c r="AJ126" i="34"/>
  <c r="AU126" i="34" s="1"/>
  <c r="AJ78" i="34"/>
  <c r="AU78" i="34" s="1"/>
  <c r="AI170" i="34"/>
  <c r="AM170" i="34" s="1"/>
  <c r="AJ98" i="34"/>
  <c r="AT98" i="34" s="1"/>
  <c r="AJ102" i="34"/>
  <c r="AT102" i="34" s="1"/>
  <c r="AI162" i="34"/>
  <c r="AM162" i="34" s="1"/>
  <c r="AI62" i="34"/>
  <c r="AM62" i="34" s="1"/>
  <c r="AJ205" i="34"/>
  <c r="AQ205" i="34" s="1"/>
  <c r="AI178" i="34"/>
  <c r="AM178" i="34" s="1"/>
  <c r="AI143" i="34"/>
  <c r="AM143" i="34" s="1"/>
  <c r="AJ206" i="34"/>
  <c r="AT206" i="34" s="1"/>
  <c r="AJ51" i="34"/>
  <c r="AT51" i="34" s="1"/>
  <c r="AJ163" i="34"/>
  <c r="AT163" i="34" s="1"/>
  <c r="AJ155" i="34"/>
  <c r="AV155" i="34" s="1"/>
  <c r="AI88" i="34"/>
  <c r="AM88" i="34" s="1"/>
  <c r="AT108" i="34"/>
  <c r="AJ96" i="34"/>
  <c r="AT96" i="34" s="1"/>
  <c r="AJ202" i="34"/>
  <c r="AV202" i="34" s="1"/>
  <c r="AJ16" i="34"/>
  <c r="AU16" i="34" s="1"/>
  <c r="AI209" i="34"/>
  <c r="AM209" i="34" s="1"/>
  <c r="AJ112" i="34"/>
  <c r="AQ112" i="34" s="1"/>
  <c r="AU88" i="34"/>
  <c r="AJ120" i="34"/>
  <c r="AV120" i="34" s="1"/>
  <c r="AJ213" i="34"/>
  <c r="AN213" i="34" s="1"/>
  <c r="AS213" i="34" s="1"/>
  <c r="AR213" i="34" s="1"/>
  <c r="T213" i="34" s="1"/>
  <c r="X213" i="34" s="1"/>
  <c r="AI68" i="34"/>
  <c r="AM68" i="34" s="1"/>
  <c r="AI116" i="34"/>
  <c r="AM116" i="34" s="1"/>
  <c r="AJ18" i="34"/>
  <c r="AV18" i="34" s="1"/>
  <c r="BA185" i="34"/>
  <c r="AJ75" i="34"/>
  <c r="AU75" i="34" s="1"/>
  <c r="AI159" i="34"/>
  <c r="AM159" i="34" s="1"/>
  <c r="AI151" i="34"/>
  <c r="AM151" i="34" s="1"/>
  <c r="AI131" i="34"/>
  <c r="AM131" i="34" s="1"/>
  <c r="AJ173" i="34"/>
  <c r="AT173" i="34" s="1"/>
  <c r="AI201" i="34"/>
  <c r="AM201" i="34" s="1"/>
  <c r="BA167" i="34"/>
  <c r="AJ135" i="34"/>
  <c r="AV135" i="34" s="1"/>
  <c r="AJ87" i="34"/>
  <c r="AV87" i="34" s="1"/>
  <c r="AI185" i="34"/>
  <c r="AM185" i="34" s="1"/>
  <c r="AJ177" i="34"/>
  <c r="AT177" i="34" s="1"/>
  <c r="BA40" i="34"/>
  <c r="AI31" i="34"/>
  <c r="AM31" i="34" s="1"/>
  <c r="AJ59" i="34"/>
  <c r="AU59" i="34" s="1"/>
  <c r="AJ83" i="34"/>
  <c r="AQ83" i="34" s="1"/>
  <c r="AI139" i="34"/>
  <c r="AM139" i="34" s="1"/>
  <c r="BA25" i="34"/>
  <c r="AJ95" i="34"/>
  <c r="AV95" i="34" s="1"/>
  <c r="AJ63" i="34"/>
  <c r="AQ63" i="34" s="1"/>
  <c r="AJ19" i="34"/>
  <c r="AT19" i="34" s="1"/>
  <c r="AI17" i="34"/>
  <c r="AM17" i="34" s="1"/>
  <c r="AJ23" i="34"/>
  <c r="AT23" i="34" s="1"/>
  <c r="AJ20" i="34"/>
  <c r="AT20" i="34" s="1"/>
  <c r="AJ101" i="34"/>
  <c r="AN101" i="34" s="1"/>
  <c r="AP101" i="34" s="1"/>
  <c r="AO101" i="34" s="1"/>
  <c r="S101" i="34" s="1"/>
  <c r="W101" i="34" s="1"/>
  <c r="AI77" i="34"/>
  <c r="AM77" i="34" s="1"/>
  <c r="AJ121" i="34"/>
  <c r="AV121" i="34" s="1"/>
  <c r="AJ199" i="34"/>
  <c r="AV199" i="34" s="1"/>
  <c r="BA180" i="34"/>
  <c r="BA30" i="34"/>
  <c r="AJ195" i="34"/>
  <c r="AV195" i="34" s="1"/>
  <c r="AU133" i="34"/>
  <c r="AI113" i="34"/>
  <c r="AM113" i="34" s="1"/>
  <c r="AJ65" i="34"/>
  <c r="AV65" i="34" s="1"/>
  <c r="AI85" i="34"/>
  <c r="AM85" i="34" s="1"/>
  <c r="AI37" i="34"/>
  <c r="AM37" i="34" s="1"/>
  <c r="AJ157" i="34"/>
  <c r="AT157" i="34" s="1"/>
  <c r="AJ93" i="34"/>
  <c r="AT93" i="34" s="1"/>
  <c r="AI141" i="34"/>
  <c r="AM141" i="34" s="1"/>
  <c r="AI89" i="34"/>
  <c r="AM89" i="34" s="1"/>
  <c r="AJ175" i="34"/>
  <c r="AU175" i="34" s="1"/>
  <c r="AI153" i="34"/>
  <c r="AM153" i="34" s="1"/>
  <c r="AJ161" i="34"/>
  <c r="AV161" i="34" s="1"/>
  <c r="AJ129" i="34"/>
  <c r="AV129" i="34" s="1"/>
  <c r="AI137" i="34"/>
  <c r="AM137" i="34" s="1"/>
  <c r="AJ211" i="34"/>
  <c r="AT211" i="34" s="1"/>
  <c r="AJ138" i="34"/>
  <c r="AT138" i="34" s="1"/>
  <c r="AU121" i="34"/>
  <c r="AJ66" i="34"/>
  <c r="AQ66" i="34" s="1"/>
  <c r="AJ172" i="34"/>
  <c r="AU172" i="34" s="1"/>
  <c r="AJ34" i="34"/>
  <c r="AT34" i="34" s="1"/>
  <c r="AJ26" i="34"/>
  <c r="AQ26" i="34" s="1"/>
  <c r="AI114" i="34"/>
  <c r="AM114" i="34" s="1"/>
  <c r="AJ82" i="34"/>
  <c r="AU82" i="34" s="1"/>
  <c r="AJ106" i="34"/>
  <c r="AU106" i="34" s="1"/>
  <c r="AI86" i="34"/>
  <c r="AM86" i="34" s="1"/>
  <c r="AJ118" i="34"/>
  <c r="AN118" i="34" s="1"/>
  <c r="AI183" i="34"/>
  <c r="AM183" i="34" s="1"/>
  <c r="BA215" i="34"/>
  <c r="AN155" i="34"/>
  <c r="AP155" i="34" s="1"/>
  <c r="AO155" i="34" s="1"/>
  <c r="S155" i="34" s="1"/>
  <c r="W155" i="34" s="1"/>
  <c r="AU146" i="34"/>
  <c r="AN145" i="34"/>
  <c r="AP145" i="34" s="1"/>
  <c r="AO145" i="34" s="1"/>
  <c r="S145" i="34" s="1"/>
  <c r="W145" i="34" s="1"/>
  <c r="AI204" i="34"/>
  <c r="AM204" i="34" s="1"/>
  <c r="AI167" i="34"/>
  <c r="AM167" i="34" s="1"/>
  <c r="AJ99" i="34"/>
  <c r="AQ99" i="34" s="1"/>
  <c r="AI57" i="34"/>
  <c r="AM57" i="34" s="1"/>
  <c r="AV198" i="34"/>
  <c r="AN139" i="34"/>
  <c r="AS139" i="34" s="1"/>
  <c r="AR139" i="34" s="1"/>
  <c r="T139" i="34" s="1"/>
  <c r="X139" i="34" s="1"/>
  <c r="AI25" i="34"/>
  <c r="AM25" i="34" s="1"/>
  <c r="AI123" i="34"/>
  <c r="AM123" i="34" s="1"/>
  <c r="AJ176" i="34"/>
  <c r="AN176" i="34" s="1"/>
  <c r="AP176" i="34" s="1"/>
  <c r="AO176" i="34" s="1"/>
  <c r="S176" i="34" s="1"/>
  <c r="W176" i="34" s="1"/>
  <c r="AI41" i="34"/>
  <c r="AM41" i="34" s="1"/>
  <c r="AI111" i="34"/>
  <c r="AM111" i="34" s="1"/>
  <c r="AJ84" i="34"/>
  <c r="AT84" i="34" s="1"/>
  <c r="AJ182" i="34"/>
  <c r="AV182" i="34" s="1"/>
  <c r="AJ149" i="34"/>
  <c r="AU149" i="34" s="1"/>
  <c r="AI53" i="34"/>
  <c r="AM53" i="34" s="1"/>
  <c r="AI29" i="34"/>
  <c r="AM29" i="34" s="1"/>
  <c r="AI145" i="34"/>
  <c r="AM145" i="34" s="1"/>
  <c r="AJ76" i="34"/>
  <c r="AT76" i="34" s="1"/>
  <c r="AJ127" i="34"/>
  <c r="AT127" i="34" s="1"/>
  <c r="AJ103" i="34"/>
  <c r="AV103" i="34" s="1"/>
  <c r="AI197" i="34"/>
  <c r="AM197" i="34" s="1"/>
  <c r="AI91" i="34"/>
  <c r="AM91" i="34" s="1"/>
  <c r="AJ80" i="34"/>
  <c r="AT80" i="34" s="1"/>
  <c r="AJ119" i="34"/>
  <c r="AN119" i="34" s="1"/>
  <c r="AI115" i="34"/>
  <c r="AM115" i="34" s="1"/>
  <c r="AI160" i="34"/>
  <c r="AM160" i="34" s="1"/>
  <c r="AJ179" i="34"/>
  <c r="AT179" i="34" s="1"/>
  <c r="AJ134" i="34"/>
  <c r="AU134" i="34" s="1"/>
  <c r="AI45" i="34"/>
  <c r="AM45" i="34" s="1"/>
  <c r="AJ130" i="34"/>
  <c r="AT130" i="34" s="1"/>
  <c r="AJ107" i="34"/>
  <c r="AV107" i="34" s="1"/>
  <c r="AJ212" i="34"/>
  <c r="AQ212" i="34" s="1"/>
  <c r="AI193" i="34"/>
  <c r="AM193" i="34" s="1"/>
  <c r="AJ142" i="34"/>
  <c r="AU142" i="34" s="1"/>
  <c r="AJ186" i="34"/>
  <c r="AI186" i="34"/>
  <c r="AM186" i="34" s="1"/>
  <c r="AJ208" i="34"/>
  <c r="AU208" i="34" s="1"/>
  <c r="AI208" i="34"/>
  <c r="AM208" i="34" s="1"/>
  <c r="AN168" i="34"/>
  <c r="AS168" i="34" s="1"/>
  <c r="AJ27" i="34"/>
  <c r="AQ27" i="34" s="1"/>
  <c r="AI27" i="34"/>
  <c r="AM27" i="34" s="1"/>
  <c r="AJ39" i="34"/>
  <c r="AN39" i="34" s="1"/>
  <c r="AS39" i="34" s="1"/>
  <c r="AR39" i="34" s="1"/>
  <c r="T39" i="34" s="1"/>
  <c r="X39" i="34" s="1"/>
  <c r="AI39" i="34"/>
  <c r="AM39" i="34" s="1"/>
  <c r="AJ70" i="34"/>
  <c r="AQ70" i="34" s="1"/>
  <c r="AI70" i="34"/>
  <c r="AM70" i="34" s="1"/>
  <c r="AI74" i="34"/>
  <c r="AM74" i="34" s="1"/>
  <c r="AJ74" i="34"/>
  <c r="AQ74" i="34" s="1"/>
  <c r="AQ89" i="34"/>
  <c r="AV89" i="34"/>
  <c r="AN89" i="34"/>
  <c r="AX89" i="34" s="1"/>
  <c r="U89" i="34" s="1"/>
  <c r="Y89" i="34" s="1"/>
  <c r="AJ105" i="34"/>
  <c r="AV105" i="34" s="1"/>
  <c r="AI105" i="34"/>
  <c r="AM105" i="34" s="1"/>
  <c r="AI117" i="34"/>
  <c r="AM117" i="34" s="1"/>
  <c r="AJ117" i="34"/>
  <c r="AV117" i="34" s="1"/>
  <c r="AJ125" i="34"/>
  <c r="AI125" i="34"/>
  <c r="AM125" i="34" s="1"/>
  <c r="AJ136" i="34"/>
  <c r="AN136" i="34" s="1"/>
  <c r="AL136" i="34" s="1"/>
  <c r="CS136" i="34" s="1"/>
  <c r="AI136" i="34"/>
  <c r="AM136" i="34" s="1"/>
  <c r="AJ140" i="34"/>
  <c r="AT140" i="34" s="1"/>
  <c r="AI140" i="34"/>
  <c r="AM140" i="34" s="1"/>
  <c r="AJ147" i="34"/>
  <c r="AN147" i="34" s="1"/>
  <c r="AI147" i="34"/>
  <c r="AM147" i="34" s="1"/>
  <c r="AJ158" i="34"/>
  <c r="AV158" i="34" s="1"/>
  <c r="AI158" i="34"/>
  <c r="AM158" i="34" s="1"/>
  <c r="AI166" i="34"/>
  <c r="AM166" i="34" s="1"/>
  <c r="AJ166" i="34"/>
  <c r="AN166" i="34" s="1"/>
  <c r="AL166" i="34" s="1"/>
  <c r="CS166" i="34" s="1"/>
  <c r="AT192" i="34"/>
  <c r="AQ192" i="34"/>
  <c r="AN192" i="34"/>
  <c r="AS192" i="34" s="1"/>
  <c r="AU215" i="34"/>
  <c r="AT131" i="34"/>
  <c r="BA211" i="34"/>
  <c r="BA179" i="34"/>
  <c r="BA99" i="34"/>
  <c r="BA97" i="34"/>
  <c r="BA91" i="34"/>
  <c r="BA89" i="34"/>
  <c r="BA88" i="34"/>
  <c r="BA85" i="34"/>
  <c r="BA72" i="34"/>
  <c r="BA37" i="34"/>
  <c r="BA35" i="34"/>
  <c r="BA33" i="34"/>
  <c r="BA28" i="34"/>
  <c r="AT171" i="34"/>
  <c r="AQ171" i="34"/>
  <c r="AU198" i="34"/>
  <c r="AU171" i="34"/>
  <c r="AQ86" i="34"/>
  <c r="AV196" i="34"/>
  <c r="BA212" i="34"/>
  <c r="BA170" i="34"/>
  <c r="BA164" i="34"/>
  <c r="BA163" i="34"/>
  <c r="BA160" i="34"/>
  <c r="BA158" i="34"/>
  <c r="BA155" i="34"/>
  <c r="BA154" i="34"/>
  <c r="BA152" i="34"/>
  <c r="BA149" i="34"/>
  <c r="BA145" i="34"/>
  <c r="BA128" i="34"/>
  <c r="BA125" i="34"/>
  <c r="BA124" i="34"/>
  <c r="BA123" i="34"/>
  <c r="BA118" i="34"/>
  <c r="BA114" i="34"/>
  <c r="BA104" i="34"/>
  <c r="AU196" i="34"/>
  <c r="AT146" i="34"/>
  <c r="AT197" i="34"/>
  <c r="AT49" i="34"/>
  <c r="AQ196" i="34"/>
  <c r="AN180" i="34"/>
  <c r="AP180" i="34" s="1"/>
  <c r="AO180" i="34" s="1"/>
  <c r="S180" i="34" s="1"/>
  <c r="W180" i="34" s="1"/>
  <c r="AN165" i="34"/>
  <c r="AS165" i="34" s="1"/>
  <c r="AR165" i="34" s="1"/>
  <c r="T165" i="34" s="1"/>
  <c r="X165" i="34" s="1"/>
  <c r="AV32" i="34"/>
  <c r="AN86" i="34"/>
  <c r="AL86" i="34" s="1"/>
  <c r="CS86" i="34" s="1"/>
  <c r="AV180" i="34"/>
  <c r="AI207" i="34"/>
  <c r="AM207" i="34" s="1"/>
  <c r="BA207" i="34"/>
  <c r="BA201" i="34"/>
  <c r="BA189" i="34"/>
  <c r="BA186" i="34"/>
  <c r="BA182" i="34"/>
  <c r="AU165" i="34"/>
  <c r="AT77" i="34"/>
  <c r="BA120" i="34"/>
  <c r="BA106" i="34"/>
  <c r="BA102" i="34"/>
  <c r="BA100" i="34"/>
  <c r="AI203" i="34"/>
  <c r="AM203" i="34" s="1"/>
  <c r="AQ113" i="34"/>
  <c r="AU193" i="34"/>
  <c r="BA206" i="34"/>
  <c r="BA200" i="34"/>
  <c r="BA199" i="34"/>
  <c r="BA197" i="34"/>
  <c r="BA196" i="34"/>
  <c r="BA195" i="34"/>
  <c r="BA193" i="34"/>
  <c r="BA192" i="34"/>
  <c r="AI190" i="34"/>
  <c r="AM190" i="34" s="1"/>
  <c r="BA213" i="34"/>
  <c r="BA181" i="34"/>
  <c r="BA178" i="34"/>
  <c r="BA174" i="34"/>
  <c r="BA173" i="34"/>
  <c r="BA169" i="34"/>
  <c r="BA84" i="34"/>
  <c r="BA83" i="34"/>
  <c r="BA82" i="34"/>
  <c r="BA81" i="34"/>
  <c r="BA80" i="34"/>
  <c r="BA55" i="34"/>
  <c r="BA52" i="34"/>
  <c r="BA39" i="34"/>
  <c r="BA32" i="34"/>
  <c r="BA31" i="34"/>
  <c r="BA29" i="34"/>
  <c r="BA26" i="34"/>
  <c r="BA24" i="34"/>
  <c r="BA21" i="34"/>
  <c r="BA210" i="34"/>
  <c r="BA148" i="34"/>
  <c r="BA141" i="34"/>
  <c r="BA138" i="34"/>
  <c r="BA135" i="34"/>
  <c r="BA130" i="34"/>
  <c r="AJ152" i="34"/>
  <c r="AV152" i="34" s="1"/>
  <c r="AN146" i="34"/>
  <c r="AN215" i="34"/>
  <c r="AT215" i="34"/>
  <c r="AU56" i="34"/>
  <c r="AQ98" i="34"/>
  <c r="AV215" i="34"/>
  <c r="AI181" i="34"/>
  <c r="AM181" i="34" s="1"/>
  <c r="AJ181" i="34"/>
  <c r="AI189" i="34"/>
  <c r="AM189" i="34" s="1"/>
  <c r="AJ189" i="34"/>
  <c r="AN189" i="34" s="1"/>
  <c r="AI191" i="34"/>
  <c r="AM191" i="34" s="1"/>
  <c r="AJ191" i="34"/>
  <c r="AV165" i="34"/>
  <c r="AQ146" i="34"/>
  <c r="AT176" i="34"/>
  <c r="AN113" i="34"/>
  <c r="BA165" i="34"/>
  <c r="BA113" i="34"/>
  <c r="BA111" i="34"/>
  <c r="BA105" i="34"/>
  <c r="BA103" i="34"/>
  <c r="BA101" i="34"/>
  <c r="BA209" i="34"/>
  <c r="BA208" i="34"/>
  <c r="BA187" i="34"/>
  <c r="BA183" i="34"/>
  <c r="BA147" i="34"/>
  <c r="BA142" i="34"/>
  <c r="AN115" i="34"/>
  <c r="AL115" i="34" s="1"/>
  <c r="CS115" i="34" s="1"/>
  <c r="AI156" i="34"/>
  <c r="AM156" i="34" s="1"/>
  <c r="AI90" i="34"/>
  <c r="AM90" i="34" s="1"/>
  <c r="BA214" i="34"/>
  <c r="BA205" i="34"/>
  <c r="BA177" i="34"/>
  <c r="BA162" i="34"/>
  <c r="BA161" i="34"/>
  <c r="BA159" i="34"/>
  <c r="BA132" i="34"/>
  <c r="BA131" i="34"/>
  <c r="BA129" i="34"/>
  <c r="BA127" i="34"/>
  <c r="BA93" i="34"/>
  <c r="BA87" i="34"/>
  <c r="BA86" i="34"/>
  <c r="BA78" i="34"/>
  <c r="BA74" i="34"/>
  <c r="BA73" i="34"/>
  <c r="BA71" i="34"/>
  <c r="BA62" i="34"/>
  <c r="AN214" i="34"/>
  <c r="AQ32" i="34"/>
  <c r="AV49" i="34"/>
  <c r="AJ64" i="34"/>
  <c r="AN64" i="34" s="1"/>
  <c r="AT56" i="34"/>
  <c r="AI36" i="34"/>
  <c r="AM36" i="34" s="1"/>
  <c r="AQ56" i="34"/>
  <c r="BA61" i="34"/>
  <c r="BA57" i="34"/>
  <c r="BA56" i="34"/>
  <c r="BA54" i="34"/>
  <c r="BA48" i="34"/>
  <c r="AJ33" i="34"/>
  <c r="AN33" i="34" s="1"/>
  <c r="AJ46" i="34"/>
  <c r="AJ42" i="34"/>
  <c r="AV42" i="34" s="1"/>
  <c r="AJ52" i="34"/>
  <c r="AT52" i="34" s="1"/>
  <c r="AU32" i="34"/>
  <c r="AJ79" i="34"/>
  <c r="AU79" i="34" s="1"/>
  <c r="AT54" i="34"/>
  <c r="AQ49" i="34"/>
  <c r="AT71" i="34"/>
  <c r="AJ72" i="34"/>
  <c r="AU72" i="34" s="1"/>
  <c r="AJ30" i="34"/>
  <c r="AN30" i="34" s="1"/>
  <c r="AJ28" i="34"/>
  <c r="AN28" i="34" s="1"/>
  <c r="AI28" i="34"/>
  <c r="AM28" i="34" s="1"/>
  <c r="AJ44" i="34"/>
  <c r="AQ44" i="34" s="1"/>
  <c r="BA50" i="34"/>
  <c r="BA49" i="34"/>
  <c r="AI35" i="34"/>
  <c r="AM35" i="34" s="1"/>
  <c r="AJ38" i="34"/>
  <c r="AU38" i="34" s="1"/>
  <c r="AI67" i="34"/>
  <c r="AM67" i="34" s="1"/>
  <c r="AJ67" i="34"/>
  <c r="AI71" i="34"/>
  <c r="AM71" i="34" s="1"/>
  <c r="AN32" i="34"/>
  <c r="AP32" i="34" s="1"/>
  <c r="AO32" i="34" s="1"/>
  <c r="S32" i="34" s="1"/>
  <c r="W32" i="34" s="1"/>
  <c r="AV71" i="34"/>
  <c r="AQ71" i="34"/>
  <c r="AI40" i="34"/>
  <c r="AM40" i="34" s="1"/>
  <c r="AI24" i="34"/>
  <c r="AM24" i="34" s="1"/>
  <c r="AJ35" i="34"/>
  <c r="BA44" i="34"/>
  <c r="AI58" i="34"/>
  <c r="AM58" i="34" s="1"/>
  <c r="AI61" i="34"/>
  <c r="AM61" i="34" s="1"/>
  <c r="AJ55" i="34"/>
  <c r="AN55" i="34" s="1"/>
  <c r="AI69" i="34"/>
  <c r="AM69" i="34" s="1"/>
  <c r="AJ73" i="34"/>
  <c r="AN73" i="34" s="1"/>
  <c r="BA76" i="34"/>
  <c r="BA75" i="34"/>
  <c r="BA45" i="34"/>
  <c r="BA38" i="34"/>
  <c r="BA69" i="34"/>
  <c r="BA65" i="34"/>
  <c r="BA64" i="34"/>
  <c r="BA63" i="34"/>
  <c r="BA58" i="34"/>
  <c r="BA18" i="34"/>
  <c r="BA17" i="34"/>
  <c r="BA16" i="34"/>
  <c r="AQ198" i="34"/>
  <c r="AN198" i="34"/>
  <c r="AP198" i="34" s="1"/>
  <c r="AO198" i="34" s="1"/>
  <c r="S198" i="34" s="1"/>
  <c r="W198" i="34" s="1"/>
  <c r="AT180" i="34"/>
  <c r="AU180" i="34"/>
  <c r="AT167" i="34"/>
  <c r="BA204" i="34"/>
  <c r="BA188" i="34"/>
  <c r="BA176" i="34"/>
  <c r="BA166" i="34"/>
  <c r="BA157" i="34"/>
  <c r="BA156" i="34"/>
  <c r="BA144" i="34"/>
  <c r="BA143" i="34"/>
  <c r="BA134" i="34"/>
  <c r="BA96" i="34"/>
  <c r="BA95" i="34"/>
  <c r="BA77" i="34"/>
  <c r="BA194" i="34"/>
  <c r="BA191" i="34"/>
  <c r="BA190" i="34"/>
  <c r="BA172" i="34"/>
  <c r="BA171" i="34"/>
  <c r="BA153" i="34"/>
  <c r="BA151" i="34"/>
  <c r="BA150" i="34"/>
  <c r="BA146" i="34"/>
  <c r="BA139" i="34"/>
  <c r="BA137" i="34"/>
  <c r="BA136" i="34"/>
  <c r="BA117" i="34"/>
  <c r="BA116" i="34"/>
  <c r="BA115" i="34"/>
  <c r="BA110" i="34"/>
  <c r="BA109" i="34"/>
  <c r="BA108" i="34"/>
  <c r="BA107" i="34"/>
  <c r="AN49" i="34"/>
  <c r="AN54" i="34"/>
  <c r="AX54" i="34" s="1"/>
  <c r="U54" i="34" s="1"/>
  <c r="Y54" i="34" s="1"/>
  <c r="AN71" i="34"/>
  <c r="AL71" i="34" s="1"/>
  <c r="CS71" i="34" s="1"/>
  <c r="AN88" i="34"/>
  <c r="BA92" i="34"/>
  <c r="BA70" i="34"/>
  <c r="BA68" i="34"/>
  <c r="BA23" i="34"/>
  <c r="BA22" i="34"/>
  <c r="AN114" i="34"/>
  <c r="AN201" i="34"/>
  <c r="AL201" i="34" s="1"/>
  <c r="CS201" i="34" s="1"/>
  <c r="BA90" i="34"/>
  <c r="BA67" i="34"/>
  <c r="BA66" i="34"/>
  <c r="BA47" i="34"/>
  <c r="BA46" i="34"/>
  <c r="BA34" i="34"/>
  <c r="AN56" i="34"/>
  <c r="AL56" i="34" s="1"/>
  <c r="CS56" i="34" s="1"/>
  <c r="AN171" i="34"/>
  <c r="AP171" i="34" s="1"/>
  <c r="AO171" i="34" s="1"/>
  <c r="S171" i="34" s="1"/>
  <c r="W171" i="34" s="1"/>
  <c r="AJ150" i="34"/>
  <c r="AN150" i="34" s="1"/>
  <c r="AI164" i="34"/>
  <c r="AM164" i="34" s="1"/>
  <c r="AI169" i="34"/>
  <c r="AM169" i="34" s="1"/>
  <c r="AQ58" i="34"/>
  <c r="AN41" i="34"/>
  <c r="AN45" i="34"/>
  <c r="AN188" i="34"/>
  <c r="AJ184" i="34"/>
  <c r="AI184" i="34"/>
  <c r="AM184" i="34" s="1"/>
  <c r="AU202" i="34"/>
  <c r="AQ77" i="34"/>
  <c r="AV145" i="34"/>
  <c r="AV192" i="34"/>
  <c r="AU192" i="34"/>
  <c r="AT112" i="34"/>
  <c r="AJ43" i="34"/>
  <c r="AI43" i="34"/>
  <c r="AM43" i="34" s="1"/>
  <c r="AI81" i="34"/>
  <c r="AM81" i="34" s="1"/>
  <c r="AJ81" i="34"/>
  <c r="AI97" i="34"/>
  <c r="AM97" i="34" s="1"/>
  <c r="AJ97" i="34"/>
  <c r="AJ109" i="34"/>
  <c r="AI109" i="34"/>
  <c r="AM109" i="34" s="1"/>
  <c r="AU115" i="34"/>
  <c r="AI132" i="34"/>
  <c r="AM132" i="34" s="1"/>
  <c r="AJ132" i="34"/>
  <c r="AI148" i="34"/>
  <c r="AM148" i="34" s="1"/>
  <c r="AJ148" i="34"/>
  <c r="AJ194" i="34"/>
  <c r="AI194" i="34"/>
  <c r="AM194" i="34" s="1"/>
  <c r="AI200" i="34"/>
  <c r="AM200" i="34" s="1"/>
  <c r="AJ200" i="34"/>
  <c r="AJ210" i="34"/>
  <c r="AI210" i="34"/>
  <c r="AM210" i="34" s="1"/>
  <c r="AQ197" i="34"/>
  <c r="AQ165" i="34"/>
  <c r="AN197" i="34"/>
  <c r="AN58" i="34"/>
  <c r="AJ154" i="34"/>
  <c r="AU156" i="34"/>
  <c r="AU92" i="34"/>
  <c r="AT199" i="34"/>
  <c r="AQ199" i="34"/>
  <c r="AR168" i="34"/>
  <c r="T168" i="34" s="1"/>
  <c r="X168" i="34" s="1"/>
  <c r="AJ100" i="34"/>
  <c r="AI100" i="34"/>
  <c r="AM100" i="34" s="1"/>
  <c r="AN111" i="34"/>
  <c r="AI122" i="34"/>
  <c r="AM122" i="34" s="1"/>
  <c r="AJ122" i="34"/>
  <c r="J13" i="34"/>
  <c r="AU197" i="34"/>
  <c r="AR192" i="34"/>
  <c r="T192" i="34" s="1"/>
  <c r="X192" i="34" s="1"/>
  <c r="AU54" i="34"/>
  <c r="AV54" i="34"/>
  <c r="AN196" i="34"/>
  <c r="BA203" i="34"/>
  <c r="AN174" i="34"/>
  <c r="AN202" i="34"/>
  <c r="AI47" i="34"/>
  <c r="AM47" i="34" s="1"/>
  <c r="AJ47" i="34"/>
  <c r="AJ50" i="34"/>
  <c r="AI50" i="34"/>
  <c r="AM50" i="34" s="1"/>
  <c r="AT60" i="34"/>
  <c r="AJ94" i="34"/>
  <c r="AI94" i="34"/>
  <c r="AM94" i="34" s="1"/>
  <c r="BA175" i="34"/>
  <c r="BA122" i="34"/>
  <c r="BA20" i="34"/>
  <c r="BA19" i="34"/>
  <c r="BA184" i="34"/>
  <c r="BA140" i="34"/>
  <c r="BA133" i="34"/>
  <c r="BA112" i="34"/>
  <c r="BA98" i="34"/>
  <c r="BA94" i="34"/>
  <c r="BA60" i="34"/>
  <c r="BA59" i="34"/>
  <c r="BA53" i="34"/>
  <c r="BA51" i="34"/>
  <c r="BA41" i="34"/>
  <c r="BA202" i="34"/>
  <c r="BA198" i="34"/>
  <c r="BA168" i="34"/>
  <c r="BA126" i="34"/>
  <c r="BA121" i="34"/>
  <c r="BA119" i="34"/>
  <c r="BA79" i="34"/>
  <c r="BA43" i="34"/>
  <c r="BA42" i="34"/>
  <c r="BA27" i="34"/>
  <c r="AQ202" i="34" l="1"/>
  <c r="AQ96" i="34"/>
  <c r="AU114" i="34"/>
  <c r="AV153" i="34"/>
  <c r="AN96" i="34"/>
  <c r="AQ213" i="34"/>
  <c r="AQ93" i="34"/>
  <c r="AQ114" i="34"/>
  <c r="AV96" i="34"/>
  <c r="AU96" i="34"/>
  <c r="AQ41" i="34"/>
  <c r="AV114" i="34"/>
  <c r="AN48" i="34"/>
  <c r="AL48" i="34" s="1"/>
  <c r="CS48" i="34" s="1"/>
  <c r="AQ57" i="34"/>
  <c r="AL155" i="34"/>
  <c r="CS155" i="34" s="1"/>
  <c r="AV170" i="34"/>
  <c r="AU174" i="34"/>
  <c r="AT208" i="34"/>
  <c r="AV174" i="34"/>
  <c r="AT160" i="34"/>
  <c r="AQ203" i="34"/>
  <c r="AU139" i="34"/>
  <c r="AU116" i="34"/>
  <c r="AQ174" i="34"/>
  <c r="AT75" i="34"/>
  <c r="AT88" i="34"/>
  <c r="AV88" i="34"/>
  <c r="AQ24" i="34"/>
  <c r="AN19" i="34"/>
  <c r="AX19" i="34" s="1"/>
  <c r="U19" i="34" s="1"/>
  <c r="Y19" i="34" s="1"/>
  <c r="AN24" i="34"/>
  <c r="AS24" i="34" s="1"/>
  <c r="AR24" i="34" s="1"/>
  <c r="T24" i="34" s="1"/>
  <c r="X24" i="34" s="1"/>
  <c r="AU17" i="34"/>
  <c r="X37" i="52"/>
  <c r="X41" i="52"/>
  <c r="X45" i="52"/>
  <c r="W39" i="52"/>
  <c r="W43" i="52"/>
  <c r="V37" i="52"/>
  <c r="V41" i="52"/>
  <c r="V45" i="52"/>
  <c r="U39" i="52"/>
  <c r="U43" i="52"/>
  <c r="T37" i="52"/>
  <c r="T41" i="52"/>
  <c r="T45" i="52"/>
  <c r="S39" i="52"/>
  <c r="S43" i="52"/>
  <c r="R37" i="52"/>
  <c r="R41" i="52"/>
  <c r="R45" i="52"/>
  <c r="Q39" i="52"/>
  <c r="Q43" i="52"/>
  <c r="P37" i="52"/>
  <c r="P41" i="52"/>
  <c r="P45" i="52"/>
  <c r="O39" i="52"/>
  <c r="O43" i="52"/>
  <c r="N37" i="52"/>
  <c r="N41" i="52"/>
  <c r="N45" i="52"/>
  <c r="M39" i="52"/>
  <c r="M43" i="52"/>
  <c r="L37" i="52"/>
  <c r="L41" i="52"/>
  <c r="L45" i="52"/>
  <c r="K39" i="52"/>
  <c r="K43" i="52"/>
  <c r="J37" i="52"/>
  <c r="J41" i="52"/>
  <c r="J45" i="52"/>
  <c r="I39" i="52"/>
  <c r="I43" i="52"/>
  <c r="H37" i="52"/>
  <c r="H41" i="52"/>
  <c r="H45" i="52"/>
  <c r="G39" i="52"/>
  <c r="G43" i="52"/>
  <c r="F37" i="52"/>
  <c r="F41" i="52"/>
  <c r="F45" i="52"/>
  <c r="C39" i="52"/>
  <c r="C43" i="52"/>
  <c r="B37" i="52"/>
  <c r="B41" i="52"/>
  <c r="B45" i="52"/>
  <c r="G44" i="52"/>
  <c r="F42" i="52"/>
  <c r="C40" i="52"/>
  <c r="B38" i="52"/>
  <c r="B36" i="52"/>
  <c r="W42" i="52"/>
  <c r="U38" i="52"/>
  <c r="U36" i="52"/>
  <c r="S42" i="52"/>
  <c r="R40" i="52"/>
  <c r="Q42" i="52"/>
  <c r="P44" i="52"/>
  <c r="O36" i="52"/>
  <c r="M38" i="52"/>
  <c r="L40" i="52"/>
  <c r="K42" i="52"/>
  <c r="J44" i="52"/>
  <c r="I36" i="52"/>
  <c r="G38" i="52"/>
  <c r="F40" i="52"/>
  <c r="C42" i="52"/>
  <c r="B44" i="52"/>
  <c r="X38" i="52"/>
  <c r="X42" i="52"/>
  <c r="X36" i="52"/>
  <c r="W40" i="52"/>
  <c r="W44" i="52"/>
  <c r="V38" i="52"/>
  <c r="V42" i="52"/>
  <c r="V36" i="52"/>
  <c r="U40" i="52"/>
  <c r="U44" i="52"/>
  <c r="T38" i="52"/>
  <c r="T42" i="52"/>
  <c r="T36" i="52"/>
  <c r="S40" i="52"/>
  <c r="S44" i="52"/>
  <c r="R38" i="52"/>
  <c r="R42" i="52"/>
  <c r="R36" i="52"/>
  <c r="Q40" i="52"/>
  <c r="Q44" i="52"/>
  <c r="P38" i="52"/>
  <c r="P42" i="52"/>
  <c r="P36" i="52"/>
  <c r="O40" i="52"/>
  <c r="O44" i="52"/>
  <c r="N38" i="52"/>
  <c r="N42" i="52"/>
  <c r="N36" i="52"/>
  <c r="M40" i="52"/>
  <c r="M44" i="52"/>
  <c r="L38" i="52"/>
  <c r="L42" i="52"/>
  <c r="L36" i="52"/>
  <c r="K40" i="52"/>
  <c r="K44" i="52"/>
  <c r="J38" i="52"/>
  <c r="J42" i="52"/>
  <c r="J36" i="52"/>
  <c r="I40" i="52"/>
  <c r="I44" i="52"/>
  <c r="H38" i="52"/>
  <c r="H42" i="52"/>
  <c r="H36" i="52"/>
  <c r="G40" i="52"/>
  <c r="F38" i="52"/>
  <c r="F36" i="52"/>
  <c r="C44" i="52"/>
  <c r="B42" i="52"/>
  <c r="W36" i="52"/>
  <c r="V44" i="52"/>
  <c r="T40" i="52"/>
  <c r="S38" i="52"/>
  <c r="R44" i="52"/>
  <c r="Q36" i="52"/>
  <c r="O38" i="52"/>
  <c r="N40" i="52"/>
  <c r="M42" i="52"/>
  <c r="L44" i="52"/>
  <c r="K38" i="52"/>
  <c r="J40" i="52"/>
  <c r="I42" i="52"/>
  <c r="H44" i="52"/>
  <c r="G36" i="52"/>
  <c r="C38" i="52"/>
  <c r="B40" i="52"/>
  <c r="X39" i="52"/>
  <c r="X43" i="52"/>
  <c r="W37" i="52"/>
  <c r="W41" i="52"/>
  <c r="W45" i="52"/>
  <c r="V39" i="52"/>
  <c r="V43" i="52"/>
  <c r="U37" i="52"/>
  <c r="U41" i="52"/>
  <c r="U45" i="52"/>
  <c r="T39" i="52"/>
  <c r="T43" i="52"/>
  <c r="S37" i="52"/>
  <c r="S41" i="52"/>
  <c r="S45" i="52"/>
  <c r="R39" i="52"/>
  <c r="R43" i="52"/>
  <c r="Q37" i="52"/>
  <c r="Q41" i="52"/>
  <c r="Q45" i="52"/>
  <c r="P39" i="52"/>
  <c r="P43" i="52"/>
  <c r="O37" i="52"/>
  <c r="O41" i="52"/>
  <c r="O45" i="52"/>
  <c r="N39" i="52"/>
  <c r="N43" i="52"/>
  <c r="M37" i="52"/>
  <c r="M41" i="52"/>
  <c r="M45" i="52"/>
  <c r="L39" i="52"/>
  <c r="L43" i="52"/>
  <c r="K37" i="52"/>
  <c r="K41" i="52"/>
  <c r="K45" i="52"/>
  <c r="J39" i="52"/>
  <c r="J43" i="52"/>
  <c r="I37" i="52"/>
  <c r="I41" i="52"/>
  <c r="I45" i="52"/>
  <c r="H39" i="52"/>
  <c r="H43" i="52"/>
  <c r="G37" i="52"/>
  <c r="G41" i="52"/>
  <c r="G45" i="52"/>
  <c r="F39" i="52"/>
  <c r="F43" i="52"/>
  <c r="C37" i="52"/>
  <c r="C41" i="52"/>
  <c r="C45" i="52"/>
  <c r="B39" i="52"/>
  <c r="B43" i="52"/>
  <c r="X40" i="52"/>
  <c r="X44" i="52"/>
  <c r="W38" i="52"/>
  <c r="V40" i="52"/>
  <c r="U42" i="52"/>
  <c r="T44" i="52"/>
  <c r="S36" i="52"/>
  <c r="Q38" i="52"/>
  <c r="P40" i="52"/>
  <c r="O42" i="52"/>
  <c r="N44" i="52"/>
  <c r="M36" i="52"/>
  <c r="K36" i="52"/>
  <c r="I38" i="52"/>
  <c r="H40" i="52"/>
  <c r="G42" i="52"/>
  <c r="F44" i="52"/>
  <c r="C36" i="52"/>
  <c r="AV61" i="34"/>
  <c r="AN183" i="34"/>
  <c r="AX183" i="34" s="1"/>
  <c r="U183" i="34" s="1"/>
  <c r="Y183" i="34" s="1"/>
  <c r="AN127" i="34"/>
  <c r="AP127" i="34" s="1"/>
  <c r="AO127" i="34" s="1"/>
  <c r="S127" i="34" s="1"/>
  <c r="W127" i="34" s="1"/>
  <c r="AQ104" i="34"/>
  <c r="AQ157" i="34"/>
  <c r="AT147" i="34"/>
  <c r="AV124" i="34"/>
  <c r="AU144" i="34"/>
  <c r="AQ161" i="34"/>
  <c r="AQ101" i="34"/>
  <c r="AQ183" i="34"/>
  <c r="AN128" i="34"/>
  <c r="AP128" i="34" s="1"/>
  <c r="AO128" i="34" s="1"/>
  <c r="S128" i="34" s="1"/>
  <c r="W128" i="34" s="1"/>
  <c r="AN161" i="34"/>
  <c r="AX161" i="34" s="1"/>
  <c r="U161" i="34" s="1"/>
  <c r="Y161" i="34" s="1"/>
  <c r="AT204" i="34"/>
  <c r="AV208" i="34"/>
  <c r="AU204" i="34"/>
  <c r="AN204" i="34"/>
  <c r="AL204" i="34" s="1"/>
  <c r="CS204" i="34" s="1"/>
  <c r="AV204" i="34"/>
  <c r="AT205" i="34"/>
  <c r="AN205" i="34"/>
  <c r="AX205" i="34" s="1"/>
  <c r="U205" i="34" s="1"/>
  <c r="Y205" i="34" s="1"/>
  <c r="AU211" i="34"/>
  <c r="AN170" i="34"/>
  <c r="AS170" i="34" s="1"/>
  <c r="AR170" i="34" s="1"/>
  <c r="T170" i="34" s="1"/>
  <c r="X170" i="34" s="1"/>
  <c r="AN206" i="34"/>
  <c r="AL206" i="34" s="1"/>
  <c r="CS206" i="34" s="1"/>
  <c r="AU206" i="34"/>
  <c r="AU205" i="34"/>
  <c r="AN185" i="34"/>
  <c r="AL185" i="34" s="1"/>
  <c r="CS185" i="34" s="1"/>
  <c r="AT203" i="34"/>
  <c r="AV206" i="34"/>
  <c r="AQ169" i="34"/>
  <c r="AU167" i="34"/>
  <c r="AV205" i="34"/>
  <c r="AT202" i="34"/>
  <c r="AQ206" i="34"/>
  <c r="AN203" i="34"/>
  <c r="AS203" i="34" s="1"/>
  <c r="AR203" i="34" s="1"/>
  <c r="T203" i="34" s="1"/>
  <c r="X203" i="34" s="1"/>
  <c r="AU113" i="34"/>
  <c r="AQ164" i="34"/>
  <c r="AQ133" i="34"/>
  <c r="AV203" i="34"/>
  <c r="AV133" i="34"/>
  <c r="AT116" i="34"/>
  <c r="AV213" i="34"/>
  <c r="AT164" i="34"/>
  <c r="AV187" i="34"/>
  <c r="AQ145" i="34"/>
  <c r="AT187" i="34"/>
  <c r="AQ172" i="34"/>
  <c r="AU201" i="34"/>
  <c r="AT213" i="34"/>
  <c r="AN164" i="34"/>
  <c r="AP164" i="34" s="1"/>
  <c r="AO164" i="34" s="1"/>
  <c r="S164" i="34" s="1"/>
  <c r="W164" i="34" s="1"/>
  <c r="AQ187" i="34"/>
  <c r="AV113" i="34"/>
  <c r="AQ201" i="34"/>
  <c r="AN133" i="34"/>
  <c r="AP133" i="34" s="1"/>
  <c r="AO133" i="34" s="1"/>
  <c r="S133" i="34" s="1"/>
  <c r="W133" i="34" s="1"/>
  <c r="AN112" i="34"/>
  <c r="AL112" i="34" s="1"/>
  <c r="CS112" i="34" s="1"/>
  <c r="AV164" i="34"/>
  <c r="AT201" i="34"/>
  <c r="AU213" i="34"/>
  <c r="AN172" i="34"/>
  <c r="AP172" i="34" s="1"/>
  <c r="AO172" i="34" s="1"/>
  <c r="S172" i="34" s="1"/>
  <c r="W172" i="34" s="1"/>
  <c r="AU145" i="34"/>
  <c r="AQ190" i="34"/>
  <c r="AN187" i="34"/>
  <c r="AL187" i="34" s="1"/>
  <c r="CS187" i="34" s="1"/>
  <c r="AT111" i="34"/>
  <c r="AV68" i="34"/>
  <c r="AV110" i="34"/>
  <c r="AQ195" i="34"/>
  <c r="AQ111" i="34"/>
  <c r="AN90" i="34"/>
  <c r="AP90" i="34" s="1"/>
  <c r="AO90" i="34" s="1"/>
  <c r="S90" i="34" s="1"/>
  <c r="W90" i="34" s="1"/>
  <c r="AN175" i="34"/>
  <c r="AS175" i="34" s="1"/>
  <c r="AR175" i="34" s="1"/>
  <c r="T175" i="34" s="1"/>
  <c r="X175" i="34" s="1"/>
  <c r="AV137" i="34"/>
  <c r="AU153" i="34"/>
  <c r="AU214" i="34"/>
  <c r="AU209" i="34"/>
  <c r="AT209" i="34"/>
  <c r="AL145" i="34"/>
  <c r="CS145" i="34" s="1"/>
  <c r="AL192" i="34"/>
  <c r="CS192" i="34" s="1"/>
  <c r="AU169" i="34"/>
  <c r="AN159" i="34"/>
  <c r="AS159" i="34" s="1"/>
  <c r="AR159" i="34" s="1"/>
  <c r="T159" i="34" s="1"/>
  <c r="X159" i="34" s="1"/>
  <c r="AN162" i="34"/>
  <c r="AX162" i="34" s="1"/>
  <c r="U162" i="34" s="1"/>
  <c r="Y162" i="34" s="1"/>
  <c r="AN68" i="34"/>
  <c r="AS68" i="34" s="1"/>
  <c r="AQ193" i="34"/>
  <c r="AU143" i="34"/>
  <c r="AQ110" i="34"/>
  <c r="AT135" i="34"/>
  <c r="AT137" i="34"/>
  <c r="AN209" i="34"/>
  <c r="AP209" i="34" s="1"/>
  <c r="AO209" i="34" s="1"/>
  <c r="S209" i="34" s="1"/>
  <c r="W209" i="34" s="1"/>
  <c r="AV111" i="34"/>
  <c r="AQ156" i="34"/>
  <c r="AX198" i="34"/>
  <c r="U198" i="34" s="1"/>
  <c r="Y198" i="34" s="1"/>
  <c r="AN193" i="34"/>
  <c r="AS193" i="34" s="1"/>
  <c r="AR193" i="34" s="1"/>
  <c r="T193" i="34" s="1"/>
  <c r="X193" i="34" s="1"/>
  <c r="AT121" i="34"/>
  <c r="AS155" i="34"/>
  <c r="AR155" i="34" s="1"/>
  <c r="T155" i="34" s="1"/>
  <c r="X155" i="34" s="1"/>
  <c r="AN120" i="34"/>
  <c r="AL120" i="34" s="1"/>
  <c r="CS120" i="34" s="1"/>
  <c r="AQ143" i="34"/>
  <c r="AT193" i="34"/>
  <c r="AQ120" i="34"/>
  <c r="AN169" i="34"/>
  <c r="AL169" i="34" s="1"/>
  <c r="CS169" i="34" s="1"/>
  <c r="AN143" i="34"/>
  <c r="AS143" i="34" s="1"/>
  <c r="AR143" i="34" s="1"/>
  <c r="T143" i="34" s="1"/>
  <c r="X143" i="34" s="1"/>
  <c r="AQ137" i="34"/>
  <c r="AQ209" i="34"/>
  <c r="AS153" i="34"/>
  <c r="AP153" i="34"/>
  <c r="AO153" i="34" s="1"/>
  <c r="S153" i="34" s="1"/>
  <c r="W153" i="34" s="1"/>
  <c r="AX153" i="34"/>
  <c r="U153" i="34" s="1"/>
  <c r="Y153" i="34" s="1"/>
  <c r="AL153" i="34"/>
  <c r="CS153" i="34" s="1"/>
  <c r="AN131" i="34"/>
  <c r="AL131" i="34" s="1"/>
  <c r="CS131" i="34" s="1"/>
  <c r="AU170" i="34"/>
  <c r="AN135" i="34"/>
  <c r="AS135" i="34" s="1"/>
  <c r="AR135" i="34" s="1"/>
  <c r="T135" i="34" s="1"/>
  <c r="X135" i="34" s="1"/>
  <c r="AU160" i="34"/>
  <c r="AT115" i="34"/>
  <c r="AQ135" i="34"/>
  <c r="AQ170" i="34"/>
  <c r="AV151" i="34"/>
  <c r="AT151" i="34"/>
  <c r="AV141" i="34"/>
  <c r="AN126" i="34"/>
  <c r="AX126" i="34" s="1"/>
  <c r="U126" i="34" s="1"/>
  <c r="Y126" i="34" s="1"/>
  <c r="AT169" i="34"/>
  <c r="AT104" i="34"/>
  <c r="AQ31" i="34"/>
  <c r="AV156" i="34"/>
  <c r="AV126" i="34"/>
  <c r="AV77" i="34"/>
  <c r="AQ119" i="34"/>
  <c r="AN151" i="34"/>
  <c r="AX151" i="34" s="1"/>
  <c r="U151" i="34" s="1"/>
  <c r="Y151" i="34" s="1"/>
  <c r="AN137" i="34"/>
  <c r="AL137" i="34" s="1"/>
  <c r="CS137" i="34" s="1"/>
  <c r="AN110" i="34"/>
  <c r="AX110" i="34" s="1"/>
  <c r="U110" i="34" s="1"/>
  <c r="Y110" i="34" s="1"/>
  <c r="AU124" i="34"/>
  <c r="AQ124" i="34"/>
  <c r="AU68" i="34"/>
  <c r="AU39" i="34"/>
  <c r="AN31" i="34"/>
  <c r="AL31" i="34" s="1"/>
  <c r="CS31" i="34" s="1"/>
  <c r="AU131" i="34"/>
  <c r="AN144" i="34"/>
  <c r="AL144" i="34" s="1"/>
  <c r="CS144" i="34" s="1"/>
  <c r="AV98" i="34"/>
  <c r="AT126" i="34"/>
  <c r="AN124" i="34"/>
  <c r="AL124" i="34" s="1"/>
  <c r="CS124" i="34" s="1"/>
  <c r="AU110" i="34"/>
  <c r="AT101" i="34"/>
  <c r="AQ160" i="34"/>
  <c r="AU135" i="34"/>
  <c r="AQ90" i="34"/>
  <c r="AU90" i="34"/>
  <c r="AQ155" i="34"/>
  <c r="AQ51" i="34"/>
  <c r="AT90" i="34"/>
  <c r="AN98" i="34"/>
  <c r="AS98" i="34" s="1"/>
  <c r="AR98" i="34" s="1"/>
  <c r="T98" i="34" s="1"/>
  <c r="X98" i="34" s="1"/>
  <c r="AN104" i="34"/>
  <c r="AX104" i="34" s="1"/>
  <c r="U104" i="34" s="1"/>
  <c r="Y104" i="34" s="1"/>
  <c r="AQ126" i="34"/>
  <c r="AN29" i="34"/>
  <c r="AX29" i="34" s="1"/>
  <c r="U29" i="34" s="1"/>
  <c r="Y29" i="34" s="1"/>
  <c r="AQ82" i="34"/>
  <c r="AN160" i="34"/>
  <c r="AL160" i="34" s="1"/>
  <c r="CS160" i="34" s="1"/>
  <c r="AT61" i="34"/>
  <c r="AN141" i="34"/>
  <c r="AU141" i="34"/>
  <c r="AQ118" i="34"/>
  <c r="AP115" i="34"/>
  <c r="AO115" i="34" s="1"/>
  <c r="S115" i="34" s="1"/>
  <c r="W115" i="34" s="1"/>
  <c r="AU104" i="34"/>
  <c r="AT156" i="34"/>
  <c r="AQ115" i="34"/>
  <c r="AN77" i="34"/>
  <c r="AX77" i="34" s="1"/>
  <c r="U77" i="34" s="1"/>
  <c r="Y77" i="34" s="1"/>
  <c r="AX115" i="34"/>
  <c r="U115" i="34" s="1"/>
  <c r="Y115" i="34" s="1"/>
  <c r="AQ162" i="34"/>
  <c r="AT162" i="34"/>
  <c r="AQ68" i="34"/>
  <c r="AQ91" i="34"/>
  <c r="AQ131" i="34"/>
  <c r="AU162" i="34"/>
  <c r="AV159" i="34"/>
  <c r="AQ159" i="34"/>
  <c r="AT120" i="34"/>
  <c r="AV144" i="34"/>
  <c r="AT144" i="34"/>
  <c r="AU159" i="34"/>
  <c r="AU120" i="34"/>
  <c r="AT155" i="34"/>
  <c r="AT141" i="34"/>
  <c r="AV143" i="34"/>
  <c r="AU151" i="34"/>
  <c r="AS85" i="34"/>
  <c r="AR85" i="34" s="1"/>
  <c r="T85" i="34" s="1"/>
  <c r="X85" i="34" s="1"/>
  <c r="AL85" i="34"/>
  <c r="CS85" i="34" s="1"/>
  <c r="AX85" i="34"/>
  <c r="U85" i="34" s="1"/>
  <c r="Y85" i="34" s="1"/>
  <c r="AP85" i="34"/>
  <c r="AO85" i="34" s="1"/>
  <c r="S85" i="34" s="1"/>
  <c r="W85" i="34" s="1"/>
  <c r="AU29" i="34"/>
  <c r="AQ85" i="34"/>
  <c r="AU85" i="34"/>
  <c r="AV85" i="34"/>
  <c r="AV31" i="34"/>
  <c r="AN40" i="34"/>
  <c r="AX40" i="34" s="1"/>
  <c r="U40" i="34" s="1"/>
  <c r="Y40" i="34" s="1"/>
  <c r="AN91" i="34"/>
  <c r="AP91" i="34" s="1"/>
  <c r="AO91" i="34" s="1"/>
  <c r="S91" i="34" s="1"/>
  <c r="W91" i="34" s="1"/>
  <c r="AT91" i="34"/>
  <c r="AT31" i="34"/>
  <c r="AV91" i="34"/>
  <c r="AT85" i="34"/>
  <c r="AV57" i="34"/>
  <c r="AT29" i="34"/>
  <c r="AV24" i="34"/>
  <c r="AU24" i="34"/>
  <c r="AQ20" i="34"/>
  <c r="AT45" i="34"/>
  <c r="AQ29" i="34"/>
  <c r="AN21" i="34"/>
  <c r="AS21" i="34" s="1"/>
  <c r="AR21" i="34" s="1"/>
  <c r="T21" i="34" s="1"/>
  <c r="X21" i="34" s="1"/>
  <c r="AN61" i="34"/>
  <c r="AS61" i="34" s="1"/>
  <c r="AR61" i="34" s="1"/>
  <c r="T61" i="34" s="1"/>
  <c r="X61" i="34" s="1"/>
  <c r="AQ61" i="34"/>
  <c r="AV37" i="34"/>
  <c r="AV21" i="34"/>
  <c r="AT21" i="34"/>
  <c r="AU40" i="34"/>
  <c r="AV45" i="34"/>
  <c r="AQ45" i="34"/>
  <c r="AQ21" i="34"/>
  <c r="AT17" i="34"/>
  <c r="AP192" i="34"/>
  <c r="AO192" i="34" s="1"/>
  <c r="S192" i="34" s="1"/>
  <c r="W192" i="34" s="1"/>
  <c r="AQ92" i="34"/>
  <c r="AN25" i="34"/>
  <c r="AL25" i="34" s="1"/>
  <c r="CS25" i="34" s="1"/>
  <c r="CT25" i="34" s="1"/>
  <c r="AN207" i="34"/>
  <c r="AP207" i="34" s="1"/>
  <c r="AO207" i="34" s="1"/>
  <c r="S207" i="34" s="1"/>
  <c r="W207" i="34" s="1"/>
  <c r="AT92" i="34"/>
  <c r="AQ123" i="34"/>
  <c r="AN212" i="34"/>
  <c r="AX212" i="34" s="1"/>
  <c r="U212" i="34" s="1"/>
  <c r="Y212" i="34" s="1"/>
  <c r="AT36" i="34"/>
  <c r="AQ185" i="34"/>
  <c r="AU163" i="34"/>
  <c r="AT86" i="34"/>
  <c r="AV86" i="34"/>
  <c r="AQ25" i="34"/>
  <c r="AV25" i="34"/>
  <c r="AQ168" i="34"/>
  <c r="AQ207" i="34"/>
  <c r="AT207" i="34"/>
  <c r="AV207" i="34"/>
  <c r="AN92" i="34"/>
  <c r="AS92" i="34" s="1"/>
  <c r="AR92" i="34" s="1"/>
  <c r="T92" i="34" s="1"/>
  <c r="X92" i="34" s="1"/>
  <c r="AT185" i="34"/>
  <c r="AQ108" i="34"/>
  <c r="AU18" i="34"/>
  <c r="AN157" i="34"/>
  <c r="AL157" i="34" s="1"/>
  <c r="CS157" i="34" s="1"/>
  <c r="AN123" i="34"/>
  <c r="AX123" i="34" s="1"/>
  <c r="U123" i="34" s="1"/>
  <c r="Y123" i="34" s="1"/>
  <c r="AP166" i="34"/>
  <c r="AO166" i="34" s="1"/>
  <c r="S166" i="34" s="1"/>
  <c r="W166" i="34" s="1"/>
  <c r="AV212" i="34"/>
  <c r="AQ167" i="34"/>
  <c r="AN167" i="34"/>
  <c r="AP167" i="34" s="1"/>
  <c r="AO167" i="34" s="1"/>
  <c r="S167" i="34" s="1"/>
  <c r="W167" i="34" s="1"/>
  <c r="AN163" i="34"/>
  <c r="AX163" i="34" s="1"/>
  <c r="U163" i="34" s="1"/>
  <c r="Y163" i="34" s="1"/>
  <c r="AV163" i="34"/>
  <c r="AQ117" i="34"/>
  <c r="AT128" i="34"/>
  <c r="AV128" i="34"/>
  <c r="AU128" i="34"/>
  <c r="AT25" i="34"/>
  <c r="AN190" i="34"/>
  <c r="AS190" i="34" s="1"/>
  <c r="AR190" i="34" s="1"/>
  <c r="T190" i="34" s="1"/>
  <c r="X190" i="34" s="1"/>
  <c r="AU101" i="34"/>
  <c r="AU123" i="34"/>
  <c r="AQ36" i="34"/>
  <c r="AV185" i="34"/>
  <c r="AU157" i="34"/>
  <c r="AQ163" i="34"/>
  <c r="AV168" i="34"/>
  <c r="AT168" i="34"/>
  <c r="AV190" i="34"/>
  <c r="AT190" i="34"/>
  <c r="AT123" i="34"/>
  <c r="AT139" i="34"/>
  <c r="AV139" i="34"/>
  <c r="AR153" i="34"/>
  <c r="T153" i="34" s="1"/>
  <c r="X153" i="34" s="1"/>
  <c r="AQ178" i="34"/>
  <c r="AU178" i="34"/>
  <c r="AT178" i="34"/>
  <c r="AV178" i="34"/>
  <c r="AV116" i="34"/>
  <c r="AQ116" i="34"/>
  <c r="AU108" i="34"/>
  <c r="AV108" i="34"/>
  <c r="AU183" i="34"/>
  <c r="AT183" i="34"/>
  <c r="AL168" i="34"/>
  <c r="CS168" i="34" s="1"/>
  <c r="AN179" i="34"/>
  <c r="AS179" i="34" s="1"/>
  <c r="AR179" i="34" s="1"/>
  <c r="T179" i="34" s="1"/>
  <c r="X179" i="34" s="1"/>
  <c r="AX192" i="34"/>
  <c r="U192" i="34" s="1"/>
  <c r="Y192" i="34" s="1"/>
  <c r="AX168" i="34"/>
  <c r="U168" i="34" s="1"/>
  <c r="Y168" i="34" s="1"/>
  <c r="AV214" i="34"/>
  <c r="AT214" i="34"/>
  <c r="AU89" i="34"/>
  <c r="AT89" i="34"/>
  <c r="AT69" i="34"/>
  <c r="AU69" i="34"/>
  <c r="AQ69" i="34"/>
  <c r="AV69" i="34"/>
  <c r="AQ188" i="34"/>
  <c r="AU188" i="34"/>
  <c r="AV188" i="34"/>
  <c r="AT188" i="34"/>
  <c r="AU119" i="34"/>
  <c r="AT153" i="34"/>
  <c r="AQ153" i="34"/>
  <c r="AS69" i="34"/>
  <c r="AX69" i="34"/>
  <c r="AP69" i="34"/>
  <c r="AO69" i="34" s="1"/>
  <c r="S69" i="34" s="1"/>
  <c r="W69" i="34" s="1"/>
  <c r="AU60" i="34"/>
  <c r="AV62" i="34"/>
  <c r="AV58" i="34"/>
  <c r="AU57" i="34"/>
  <c r="AU58" i="34"/>
  <c r="AN57" i="34"/>
  <c r="AP57" i="34" s="1"/>
  <c r="AO57" i="34" s="1"/>
  <c r="S57" i="34" s="1"/>
  <c r="W57" i="34" s="1"/>
  <c r="AN60" i="34"/>
  <c r="AS60" i="34" s="1"/>
  <c r="AR60" i="34" s="1"/>
  <c r="T60" i="34" s="1"/>
  <c r="X60" i="34" s="1"/>
  <c r="AU53" i="34"/>
  <c r="AQ37" i="34"/>
  <c r="AN17" i="34"/>
  <c r="AL17" i="34" s="1"/>
  <c r="CS17" i="34" s="1"/>
  <c r="AN36" i="34"/>
  <c r="AX36" i="34" s="1"/>
  <c r="U36" i="34" s="1"/>
  <c r="Y36" i="34" s="1"/>
  <c r="AV101" i="34"/>
  <c r="AQ17" i="34"/>
  <c r="AQ23" i="34"/>
  <c r="AN53" i="34"/>
  <c r="AX53" i="34" s="1"/>
  <c r="U53" i="34" s="1"/>
  <c r="Y53" i="34" s="1"/>
  <c r="AN42" i="34"/>
  <c r="AX42" i="34" s="1"/>
  <c r="U42" i="34" s="1"/>
  <c r="Y42" i="34" s="1"/>
  <c r="AN37" i="34"/>
  <c r="AX37" i="34" s="1"/>
  <c r="U37" i="34" s="1"/>
  <c r="Y37" i="34" s="1"/>
  <c r="AT37" i="34"/>
  <c r="AU102" i="34"/>
  <c r="AN102" i="34"/>
  <c r="AL102" i="34" s="1"/>
  <c r="CS102" i="34" s="1"/>
  <c r="AQ102" i="34"/>
  <c r="AV102" i="34"/>
  <c r="AV60" i="34"/>
  <c r="AT106" i="34"/>
  <c r="AV36" i="34"/>
  <c r="AU98" i="34"/>
  <c r="AV53" i="34"/>
  <c r="AQ53" i="34"/>
  <c r="AU62" i="34"/>
  <c r="AT48" i="34"/>
  <c r="AQ48" i="34"/>
  <c r="AT40" i="34"/>
  <c r="AT62" i="34"/>
  <c r="AN23" i="34"/>
  <c r="AS23" i="34" s="1"/>
  <c r="AR23" i="34" s="1"/>
  <c r="T23" i="34" s="1"/>
  <c r="X23" i="34" s="1"/>
  <c r="AT41" i="34"/>
  <c r="AV41" i="34"/>
  <c r="AV48" i="34"/>
  <c r="AN62" i="34"/>
  <c r="AP62" i="34" s="1"/>
  <c r="AO62" i="34" s="1"/>
  <c r="S62" i="34" s="1"/>
  <c r="W62" i="34" s="1"/>
  <c r="AU23" i="34"/>
  <c r="AQ40" i="34"/>
  <c r="AP56" i="34"/>
  <c r="AO56" i="34" s="1"/>
  <c r="S56" i="34" s="1"/>
  <c r="W56" i="34" s="1"/>
  <c r="AV23" i="34"/>
  <c r="AN78" i="34"/>
  <c r="AS78" i="34" s="1"/>
  <c r="AR78" i="34" s="1"/>
  <c r="T78" i="34" s="1"/>
  <c r="X78" i="34" s="1"/>
  <c r="AU19" i="34"/>
  <c r="AQ19" i="34"/>
  <c r="AV19" i="34"/>
  <c r="AQ78" i="34"/>
  <c r="AT59" i="34"/>
  <c r="AT103" i="34"/>
  <c r="AU22" i="34"/>
  <c r="AQ87" i="34"/>
  <c r="AN22" i="34"/>
  <c r="AL22" i="34" s="1"/>
  <c r="CS22" i="34" s="1"/>
  <c r="CT22" i="34" s="1"/>
  <c r="AT78" i="34"/>
  <c r="AN87" i="34"/>
  <c r="AL87" i="34" s="1"/>
  <c r="CS87" i="34" s="1"/>
  <c r="AT66" i="34"/>
  <c r="AV22" i="34"/>
  <c r="AN103" i="34"/>
  <c r="AL103" i="34" s="1"/>
  <c r="CS103" i="34" s="1"/>
  <c r="AT87" i="34"/>
  <c r="AQ22" i="34"/>
  <c r="AV78" i="34"/>
  <c r="AQ59" i="34"/>
  <c r="AQ121" i="34"/>
  <c r="AP204" i="34"/>
  <c r="AO204" i="34" s="1"/>
  <c r="S204" i="34" s="1"/>
  <c r="W204" i="34" s="1"/>
  <c r="AV16" i="34"/>
  <c r="AV83" i="34"/>
  <c r="AV130" i="34"/>
  <c r="AN130" i="34"/>
  <c r="AS130" i="34" s="1"/>
  <c r="AR130" i="34" s="1"/>
  <c r="T130" i="34" s="1"/>
  <c r="X130" i="34" s="1"/>
  <c r="AV173" i="34"/>
  <c r="AN84" i="34"/>
  <c r="AP84" i="34" s="1"/>
  <c r="AO84" i="34" s="1"/>
  <c r="S84" i="34" s="1"/>
  <c r="W84" i="34" s="1"/>
  <c r="AV172" i="34"/>
  <c r="AT18" i="34"/>
  <c r="AL92" i="34"/>
  <c r="CS92" i="34" s="1"/>
  <c r="AN16" i="34"/>
  <c r="AL16" i="34" s="1"/>
  <c r="CS16" i="34" s="1"/>
  <c r="G49" i="52" s="1"/>
  <c r="E49" i="52" s="1"/>
  <c r="AA23" i="60" s="1"/>
  <c r="AB23" i="60" s="1"/>
  <c r="A1" i="54" s="1"/>
  <c r="AN173" i="34"/>
  <c r="AL173" i="34" s="1"/>
  <c r="CS173" i="34" s="1"/>
  <c r="AN83" i="34"/>
  <c r="AS83" i="34" s="1"/>
  <c r="AR83" i="34" s="1"/>
  <c r="T83" i="34" s="1"/>
  <c r="X83" i="34" s="1"/>
  <c r="AQ16" i="34"/>
  <c r="AQ158" i="34"/>
  <c r="AU173" i="34"/>
  <c r="AV51" i="34"/>
  <c r="AQ18" i="34"/>
  <c r="AL101" i="34"/>
  <c r="CS101" i="34" s="1"/>
  <c r="AT118" i="34"/>
  <c r="AQ127" i="34"/>
  <c r="AN65" i="34"/>
  <c r="AL65" i="34" s="1"/>
  <c r="CS65" i="34" s="1"/>
  <c r="AN51" i="34"/>
  <c r="AL51" i="34" s="1"/>
  <c r="CS51" i="34" s="1"/>
  <c r="AT16" i="34"/>
  <c r="AP165" i="34"/>
  <c r="AO165" i="34" s="1"/>
  <c r="S165" i="34" s="1"/>
  <c r="W165" i="34" s="1"/>
  <c r="AN18" i="34"/>
  <c r="AS18" i="34" s="1"/>
  <c r="AR18" i="34" s="1"/>
  <c r="T18" i="34" s="1"/>
  <c r="X18" i="34" s="1"/>
  <c r="AV20" i="34"/>
  <c r="AT65" i="34"/>
  <c r="AN20" i="34"/>
  <c r="AS20" i="34" s="1"/>
  <c r="AR20" i="34" s="1"/>
  <c r="T20" i="34" s="1"/>
  <c r="X20" i="34" s="1"/>
  <c r="AQ103" i="34"/>
  <c r="AU103" i="34"/>
  <c r="AQ173" i="34"/>
  <c r="AU51" i="34"/>
  <c r="AU87" i="34"/>
  <c r="AU179" i="34"/>
  <c r="AU155" i="34"/>
  <c r="AU112" i="34"/>
  <c r="AV112" i="34"/>
  <c r="AL118" i="34"/>
  <c r="CS118" i="34" s="1"/>
  <c r="AS118" i="34"/>
  <c r="AR118" i="34" s="1"/>
  <c r="T118" i="34" s="1"/>
  <c r="X118" i="34" s="1"/>
  <c r="AX118" i="34"/>
  <c r="U118" i="34" s="1"/>
  <c r="Y118" i="34" s="1"/>
  <c r="AU199" i="34"/>
  <c r="AN27" i="34"/>
  <c r="AL27" i="34" s="1"/>
  <c r="CS27" i="34" s="1"/>
  <c r="AV76" i="34"/>
  <c r="AX175" i="34"/>
  <c r="U175" i="34" s="1"/>
  <c r="Y175" i="34" s="1"/>
  <c r="AT70" i="34"/>
  <c r="AN75" i="34"/>
  <c r="AX75" i="34" s="1"/>
  <c r="U75" i="34" s="1"/>
  <c r="Y75" i="34" s="1"/>
  <c r="AQ175" i="34"/>
  <c r="AT161" i="34"/>
  <c r="AP143" i="34"/>
  <c r="AO143" i="34" s="1"/>
  <c r="S143" i="34" s="1"/>
  <c r="W143" i="34" s="1"/>
  <c r="AU161" i="34"/>
  <c r="AN177" i="34"/>
  <c r="AP177" i="34" s="1"/>
  <c r="AO177" i="34" s="1"/>
  <c r="S177" i="34" s="1"/>
  <c r="W177" i="34" s="1"/>
  <c r="AQ177" i="34"/>
  <c r="AU95" i="34"/>
  <c r="AU83" i="34"/>
  <c r="AN152" i="34"/>
  <c r="AS152" i="34" s="1"/>
  <c r="AR152" i="34" s="1"/>
  <c r="T152" i="34" s="1"/>
  <c r="X152" i="34" s="1"/>
  <c r="AV38" i="34"/>
  <c r="AN199" i="34"/>
  <c r="AX199" i="34" s="1"/>
  <c r="U199" i="34" s="1"/>
  <c r="Y199" i="34" s="1"/>
  <c r="AL165" i="34"/>
  <c r="CS165" i="34" s="1"/>
  <c r="AX155" i="34"/>
  <c r="U155" i="34" s="1"/>
  <c r="Y155" i="34" s="1"/>
  <c r="AN82" i="34"/>
  <c r="AX82" i="34" s="1"/>
  <c r="U82" i="34" s="1"/>
  <c r="Y82" i="34" s="1"/>
  <c r="AU65" i="34"/>
  <c r="AX56" i="34"/>
  <c r="U56" i="34" s="1"/>
  <c r="Y56" i="34" s="1"/>
  <c r="AT172" i="34"/>
  <c r="AV79" i="34"/>
  <c r="AT83" i="34"/>
  <c r="AQ95" i="34"/>
  <c r="AU70" i="34"/>
  <c r="AQ34" i="34"/>
  <c r="AQ75" i="34"/>
  <c r="AV75" i="34"/>
  <c r="AV175" i="34"/>
  <c r="AU107" i="34"/>
  <c r="AU80" i="34"/>
  <c r="AU177" i="34"/>
  <c r="AV82" i="34"/>
  <c r="AX179" i="34"/>
  <c r="U179" i="34" s="1"/>
  <c r="Y179" i="34" s="1"/>
  <c r="AQ80" i="34"/>
  <c r="AU118" i="34"/>
  <c r="AT82" i="34"/>
  <c r="AQ65" i="34"/>
  <c r="AT95" i="34"/>
  <c r="AN121" i="34"/>
  <c r="AP121" i="34" s="1"/>
  <c r="AO121" i="34" s="1"/>
  <c r="S121" i="34" s="1"/>
  <c r="W121" i="34" s="1"/>
  <c r="AX180" i="34"/>
  <c r="U180" i="34" s="1"/>
  <c r="Y180" i="34" s="1"/>
  <c r="AX165" i="34"/>
  <c r="U165" i="34" s="1"/>
  <c r="Y165" i="34" s="1"/>
  <c r="AU20" i="34"/>
  <c r="AN34" i="34"/>
  <c r="AS34" i="34" s="1"/>
  <c r="AR34" i="34" s="1"/>
  <c r="T34" i="34" s="1"/>
  <c r="X34" i="34" s="1"/>
  <c r="AN95" i="34"/>
  <c r="AX95" i="34" s="1"/>
  <c r="U95" i="34" s="1"/>
  <c r="Y95" i="34" s="1"/>
  <c r="AT63" i="34"/>
  <c r="AV34" i="34"/>
  <c r="AV118" i="34"/>
  <c r="AT175" i="34"/>
  <c r="AV177" i="34"/>
  <c r="AV63" i="34"/>
  <c r="AN66" i="34"/>
  <c r="AP66" i="34" s="1"/>
  <c r="AO66" i="34" s="1"/>
  <c r="S66" i="34" s="1"/>
  <c r="W66" i="34" s="1"/>
  <c r="U69" i="34"/>
  <c r="Y69" i="34" s="1"/>
  <c r="AN59" i="34"/>
  <c r="AL59" i="34" s="1"/>
  <c r="CS59" i="34" s="1"/>
  <c r="T68" i="34"/>
  <c r="X68" i="34" s="1"/>
  <c r="AV70" i="34"/>
  <c r="AU34" i="34"/>
  <c r="AQ129" i="34"/>
  <c r="AT129" i="34"/>
  <c r="AN63" i="34"/>
  <c r="AL63" i="34" s="1"/>
  <c r="CS63" i="34" s="1"/>
  <c r="AU129" i="34"/>
  <c r="AP118" i="34"/>
  <c r="AO118" i="34" s="1"/>
  <c r="S118" i="34" s="1"/>
  <c r="W118" i="34" s="1"/>
  <c r="AT107" i="34"/>
  <c r="AQ130" i="34"/>
  <c r="AN93" i="34"/>
  <c r="AP93" i="34" s="1"/>
  <c r="AO93" i="34" s="1"/>
  <c r="S93" i="34" s="1"/>
  <c r="W93" i="34" s="1"/>
  <c r="AN107" i="34"/>
  <c r="AP107" i="34" s="1"/>
  <c r="AO107" i="34" s="1"/>
  <c r="S107" i="34" s="1"/>
  <c r="W107" i="34" s="1"/>
  <c r="AN70" i="34"/>
  <c r="AS70" i="34" s="1"/>
  <c r="AR70" i="34" s="1"/>
  <c r="T70" i="34" s="1"/>
  <c r="X70" i="34" s="1"/>
  <c r="AV59" i="34"/>
  <c r="AU63" i="34"/>
  <c r="AV26" i="34"/>
  <c r="AN129" i="34"/>
  <c r="AP129" i="34" s="1"/>
  <c r="AO129" i="34" s="1"/>
  <c r="S129" i="34" s="1"/>
  <c r="W129" i="34" s="1"/>
  <c r="AQ84" i="34"/>
  <c r="AU84" i="34"/>
  <c r="AU130" i="34"/>
  <c r="AV84" i="34"/>
  <c r="AS19" i="34"/>
  <c r="AR19" i="34" s="1"/>
  <c r="T19" i="34" s="1"/>
  <c r="X19" i="34" s="1"/>
  <c r="AQ152" i="34"/>
  <c r="AQ134" i="34"/>
  <c r="AQ79" i="34"/>
  <c r="AT142" i="34"/>
  <c r="AN26" i="34"/>
  <c r="AX26" i="34" s="1"/>
  <c r="U26" i="34" s="1"/>
  <c r="Y26" i="34" s="1"/>
  <c r="AT152" i="34"/>
  <c r="AT38" i="34"/>
  <c r="AS145" i="34"/>
  <c r="AR145" i="34" s="1"/>
  <c r="T145" i="34" s="1"/>
  <c r="X145" i="34" s="1"/>
  <c r="AL89" i="34"/>
  <c r="CS89" i="34" s="1"/>
  <c r="AS166" i="34"/>
  <c r="AR166" i="34" s="1"/>
  <c r="T166" i="34" s="1"/>
  <c r="X166" i="34" s="1"/>
  <c r="AN52" i="34"/>
  <c r="AS52" i="34" s="1"/>
  <c r="AR52" i="34" s="1"/>
  <c r="T52" i="34" s="1"/>
  <c r="X52" i="34" s="1"/>
  <c r="AN44" i="34"/>
  <c r="AL44" i="34" s="1"/>
  <c r="CS44" i="34" s="1"/>
  <c r="AU212" i="34"/>
  <c r="AN99" i="34"/>
  <c r="AS99" i="34" s="1"/>
  <c r="AR99" i="34" s="1"/>
  <c r="T99" i="34" s="1"/>
  <c r="X99" i="34" s="1"/>
  <c r="AU166" i="34"/>
  <c r="AT166" i="34"/>
  <c r="AS101" i="34"/>
  <c r="AR101" i="34" s="1"/>
  <c r="T101" i="34" s="1"/>
  <c r="X101" i="34" s="1"/>
  <c r="AV211" i="34"/>
  <c r="AP168" i="34"/>
  <c r="AO168" i="34" s="1"/>
  <c r="S168" i="34" s="1"/>
  <c r="W168" i="34" s="1"/>
  <c r="AQ72" i="34"/>
  <c r="AV39" i="34"/>
  <c r="AU158" i="34"/>
  <c r="AT195" i="34"/>
  <c r="AP89" i="34"/>
  <c r="AO89" i="34" s="1"/>
  <c r="S89" i="34" s="1"/>
  <c r="W89" i="34" s="1"/>
  <c r="AU138" i="34"/>
  <c r="AQ211" i="34"/>
  <c r="AU93" i="34"/>
  <c r="AV93" i="34"/>
  <c r="AU152" i="34"/>
  <c r="AX145" i="34"/>
  <c r="U145" i="34" s="1"/>
  <c r="Y145" i="34" s="1"/>
  <c r="AS115" i="34"/>
  <c r="AR115" i="34" s="1"/>
  <c r="T115" i="34" s="1"/>
  <c r="X115" i="34" s="1"/>
  <c r="AT74" i="34"/>
  <c r="AU140" i="34"/>
  <c r="AN158" i="34"/>
  <c r="AS158" i="34" s="1"/>
  <c r="AR158" i="34" s="1"/>
  <c r="T158" i="34" s="1"/>
  <c r="X158" i="34" s="1"/>
  <c r="AQ179" i="34"/>
  <c r="AV127" i="34"/>
  <c r="AU127" i="34"/>
  <c r="AS89" i="34"/>
  <c r="AR89" i="34" s="1"/>
  <c r="T89" i="34" s="1"/>
  <c r="X89" i="34" s="1"/>
  <c r="AV157" i="34"/>
  <c r="AX101" i="34"/>
  <c r="U101" i="34" s="1"/>
  <c r="Y101" i="34" s="1"/>
  <c r="AT212" i="34"/>
  <c r="AS161" i="34"/>
  <c r="AR161" i="34" s="1"/>
  <c r="T161" i="34" s="1"/>
  <c r="X161" i="34" s="1"/>
  <c r="AQ166" i="34"/>
  <c r="AV66" i="34"/>
  <c r="AN211" i="34"/>
  <c r="AX211" i="34" s="1"/>
  <c r="U211" i="34" s="1"/>
  <c r="Y211" i="34" s="1"/>
  <c r="AN72" i="34"/>
  <c r="AL72" i="34" s="1"/>
  <c r="CS72" i="34" s="1"/>
  <c r="AU26" i="34"/>
  <c r="AU66" i="34"/>
  <c r="AT26" i="34"/>
  <c r="AV179" i="34"/>
  <c r="AT117" i="34"/>
  <c r="AQ138" i="34"/>
  <c r="AU195" i="34"/>
  <c r="AN195" i="34"/>
  <c r="AL195" i="34" s="1"/>
  <c r="CS195" i="34" s="1"/>
  <c r="AX166" i="34"/>
  <c r="U166" i="34" s="1"/>
  <c r="Y166" i="34" s="1"/>
  <c r="AN138" i="34"/>
  <c r="AP138" i="34" s="1"/>
  <c r="AO138" i="34" s="1"/>
  <c r="S138" i="34" s="1"/>
  <c r="W138" i="34" s="1"/>
  <c r="AV138" i="34"/>
  <c r="AS176" i="34"/>
  <c r="AR176" i="34" s="1"/>
  <c r="T176" i="34" s="1"/>
  <c r="X176" i="34" s="1"/>
  <c r="AV134" i="34"/>
  <c r="AN182" i="34"/>
  <c r="AL182" i="34" s="1"/>
  <c r="CS182" i="34" s="1"/>
  <c r="AQ106" i="34"/>
  <c r="AV99" i="34"/>
  <c r="AV142" i="34"/>
  <c r="AN105" i="34"/>
  <c r="AS105" i="34" s="1"/>
  <c r="AR105" i="34" s="1"/>
  <c r="T105" i="34" s="1"/>
  <c r="X105" i="34" s="1"/>
  <c r="AT158" i="34"/>
  <c r="AQ182" i="34"/>
  <c r="AN76" i="34"/>
  <c r="AS76" i="34" s="1"/>
  <c r="AR76" i="34" s="1"/>
  <c r="T76" i="34" s="1"/>
  <c r="X76" i="34" s="1"/>
  <c r="AN142" i="34"/>
  <c r="AL142" i="34" s="1"/>
  <c r="CS142" i="34" s="1"/>
  <c r="AQ142" i="34"/>
  <c r="AL176" i="34"/>
  <c r="CS176" i="34" s="1"/>
  <c r="AQ176" i="34"/>
  <c r="AX169" i="34"/>
  <c r="U169" i="34" s="1"/>
  <c r="Y169" i="34" s="1"/>
  <c r="AP169" i="34"/>
  <c r="AO169" i="34" s="1"/>
  <c r="S169" i="34" s="1"/>
  <c r="W169" i="34" s="1"/>
  <c r="AS169" i="34"/>
  <c r="AR169" i="34" s="1"/>
  <c r="T169" i="34" s="1"/>
  <c r="X169" i="34" s="1"/>
  <c r="AV74" i="34"/>
  <c r="AP161" i="34"/>
  <c r="AO161" i="34" s="1"/>
  <c r="S161" i="34" s="1"/>
  <c r="W161" i="34" s="1"/>
  <c r="AQ149" i="34"/>
  <c r="AV106" i="34"/>
  <c r="AU182" i="34"/>
  <c r="AV30" i="34"/>
  <c r="AU76" i="34"/>
  <c r="AU117" i="34"/>
  <c r="AL213" i="34"/>
  <c r="CS213" i="34" s="1"/>
  <c r="AN117" i="34"/>
  <c r="AP139" i="34"/>
  <c r="AO139" i="34" s="1"/>
  <c r="S139" i="34" s="1"/>
  <c r="W139" i="34" s="1"/>
  <c r="AX139" i="34"/>
  <c r="U139" i="34" s="1"/>
  <c r="Y139" i="34" s="1"/>
  <c r="AV166" i="34"/>
  <c r="AS133" i="34"/>
  <c r="AR133" i="34" s="1"/>
  <c r="T133" i="34" s="1"/>
  <c r="X133" i="34" s="1"/>
  <c r="AT99" i="34"/>
  <c r="AN106" i="34"/>
  <c r="AP106" i="34" s="1"/>
  <c r="AO106" i="34" s="1"/>
  <c r="S106" i="34" s="1"/>
  <c r="W106" i="34" s="1"/>
  <c r="AV176" i="34"/>
  <c r="AU99" i="34"/>
  <c r="AT134" i="34"/>
  <c r="AU74" i="34"/>
  <c r="AN149" i="34"/>
  <c r="AP149" i="34" s="1"/>
  <c r="AO149" i="34" s="1"/>
  <c r="S149" i="34" s="1"/>
  <c r="W149" i="34" s="1"/>
  <c r="AT182" i="34"/>
  <c r="AQ76" i="34"/>
  <c r="AN74" i="34"/>
  <c r="AS74" i="34" s="1"/>
  <c r="AR74" i="34" s="1"/>
  <c r="T74" i="34" s="1"/>
  <c r="X74" i="34" s="1"/>
  <c r="AX176" i="34"/>
  <c r="U176" i="34" s="1"/>
  <c r="Y176" i="34" s="1"/>
  <c r="AL139" i="34"/>
  <c r="CS139" i="34" s="1"/>
  <c r="AT149" i="34"/>
  <c r="AN134" i="34"/>
  <c r="AP134" i="34" s="1"/>
  <c r="AO134" i="34" s="1"/>
  <c r="S134" i="34" s="1"/>
  <c r="W134" i="34" s="1"/>
  <c r="AV149" i="34"/>
  <c r="AP201" i="34"/>
  <c r="AO201" i="34" s="1"/>
  <c r="S201" i="34" s="1"/>
  <c r="W201" i="34" s="1"/>
  <c r="AV140" i="34"/>
  <c r="AQ140" i="34"/>
  <c r="AU105" i="34"/>
  <c r="AN140" i="34"/>
  <c r="AL140" i="34" s="1"/>
  <c r="CS140" i="34" s="1"/>
  <c r="AP54" i="34"/>
  <c r="AO54" i="34" s="1"/>
  <c r="S54" i="34" s="1"/>
  <c r="W54" i="34" s="1"/>
  <c r="AP71" i="34"/>
  <c r="AO71" i="34" s="1"/>
  <c r="S71" i="34" s="1"/>
  <c r="W71" i="34" s="1"/>
  <c r="AP61" i="34"/>
  <c r="AO61" i="34" s="1"/>
  <c r="S61" i="34" s="1"/>
  <c r="W61" i="34" s="1"/>
  <c r="AX86" i="34"/>
  <c r="U86" i="34" s="1"/>
  <c r="Y86" i="34" s="1"/>
  <c r="AX71" i="34"/>
  <c r="U71" i="34" s="1"/>
  <c r="Y71" i="34" s="1"/>
  <c r="AU176" i="34"/>
  <c r="AP159" i="34"/>
  <c r="AO159" i="34" s="1"/>
  <c r="S159" i="34" s="1"/>
  <c r="W159" i="34" s="1"/>
  <c r="AT105" i="34"/>
  <c r="AQ107" i="34"/>
  <c r="AL171" i="34"/>
  <c r="CS171" i="34" s="1"/>
  <c r="AL61" i="34"/>
  <c r="CS61" i="34" s="1"/>
  <c r="AT119" i="34"/>
  <c r="AV119" i="34"/>
  <c r="AV80" i="34"/>
  <c r="AN80" i="34"/>
  <c r="AS136" i="34"/>
  <c r="AR136" i="34" s="1"/>
  <c r="T136" i="34" s="1"/>
  <c r="X136" i="34" s="1"/>
  <c r="AQ105" i="34"/>
  <c r="AQ39" i="34"/>
  <c r="AT39" i="34"/>
  <c r="AX48" i="34"/>
  <c r="U48" i="34" s="1"/>
  <c r="Y48" i="34" s="1"/>
  <c r="AQ147" i="34"/>
  <c r="AV147" i="34"/>
  <c r="AU147" i="34"/>
  <c r="AQ136" i="34"/>
  <c r="AV136" i="34"/>
  <c r="AT136" i="34"/>
  <c r="AU136" i="34"/>
  <c r="AV27" i="34"/>
  <c r="AU27" i="34"/>
  <c r="AT27" i="34"/>
  <c r="AU125" i="34"/>
  <c r="AV125" i="34"/>
  <c r="AQ125" i="34"/>
  <c r="AN125" i="34"/>
  <c r="AT125" i="34"/>
  <c r="AN208" i="34"/>
  <c r="AQ208" i="34"/>
  <c r="AQ186" i="34"/>
  <c r="AV186" i="34"/>
  <c r="AN186" i="34"/>
  <c r="AT186" i="34"/>
  <c r="AU186" i="34"/>
  <c r="AP136" i="34"/>
  <c r="AO136" i="34" s="1"/>
  <c r="S136" i="34" s="1"/>
  <c r="W136" i="34" s="1"/>
  <c r="AX136" i="34"/>
  <c r="U136" i="34" s="1"/>
  <c r="Y136" i="34" s="1"/>
  <c r="AL64" i="34"/>
  <c r="CS64" i="34" s="1"/>
  <c r="AX64" i="34"/>
  <c r="U64" i="34" s="1"/>
  <c r="Y64" i="34" s="1"/>
  <c r="AP64" i="34"/>
  <c r="AO64" i="34" s="1"/>
  <c r="S64" i="34" s="1"/>
  <c r="W64" i="34" s="1"/>
  <c r="AP86" i="34"/>
  <c r="AO86" i="34" s="1"/>
  <c r="S86" i="34" s="1"/>
  <c r="W86" i="34" s="1"/>
  <c r="AS86" i="34"/>
  <c r="AR86" i="34" s="1"/>
  <c r="T86" i="34" s="1"/>
  <c r="X86" i="34" s="1"/>
  <c r="AL180" i="34"/>
  <c r="CS180" i="34" s="1"/>
  <c r="AS180" i="34"/>
  <c r="AR180" i="34" s="1"/>
  <c r="T180" i="34" s="1"/>
  <c r="X180" i="34" s="1"/>
  <c r="AS171" i="34"/>
  <c r="AR171" i="34" s="1"/>
  <c r="T171" i="34" s="1"/>
  <c r="X171" i="34" s="1"/>
  <c r="AS56" i="34"/>
  <c r="AR56" i="34" s="1"/>
  <c r="T56" i="34" s="1"/>
  <c r="X56" i="34" s="1"/>
  <c r="AX171" i="34"/>
  <c r="U171" i="34" s="1"/>
  <c r="Y171" i="34" s="1"/>
  <c r="AP213" i="34"/>
  <c r="AO213" i="34" s="1"/>
  <c r="S213" i="34" s="1"/>
  <c r="W213" i="34" s="1"/>
  <c r="AX213" i="34"/>
  <c r="U213" i="34" s="1"/>
  <c r="Y213" i="34" s="1"/>
  <c r="AL214" i="34"/>
  <c r="CS214" i="34" s="1"/>
  <c r="AP214" i="34"/>
  <c r="AO214" i="34" s="1"/>
  <c r="S214" i="34" s="1"/>
  <c r="W214" i="34" s="1"/>
  <c r="AS214" i="34"/>
  <c r="AR214" i="34" s="1"/>
  <c r="T214" i="34" s="1"/>
  <c r="X214" i="34" s="1"/>
  <c r="AX214" i="34"/>
  <c r="U214" i="34" s="1"/>
  <c r="Y214" i="34" s="1"/>
  <c r="AS131" i="34"/>
  <c r="AR131" i="34" s="1"/>
  <c r="T131" i="34" s="1"/>
  <c r="X131" i="34" s="1"/>
  <c r="AX131" i="34"/>
  <c r="U131" i="34" s="1"/>
  <c r="Y131" i="34" s="1"/>
  <c r="AP131" i="34"/>
  <c r="AO131" i="34" s="1"/>
  <c r="S131" i="34" s="1"/>
  <c r="W131" i="34" s="1"/>
  <c r="AL147" i="34"/>
  <c r="CS147" i="34" s="1"/>
  <c r="AX147" i="34"/>
  <c r="U147" i="34" s="1"/>
  <c r="Y147" i="34" s="1"/>
  <c r="AP147" i="34"/>
  <c r="AO147" i="34" s="1"/>
  <c r="S147" i="34" s="1"/>
  <c r="W147" i="34" s="1"/>
  <c r="AS147" i="34"/>
  <c r="AR147" i="34" s="1"/>
  <c r="T147" i="34" s="1"/>
  <c r="X147" i="34" s="1"/>
  <c r="AX204" i="34"/>
  <c r="U204" i="34" s="1"/>
  <c r="Y204" i="34" s="1"/>
  <c r="AS204" i="34"/>
  <c r="AR204" i="34" s="1"/>
  <c r="T204" i="34" s="1"/>
  <c r="X204" i="34" s="1"/>
  <c r="AU189" i="34"/>
  <c r="AQ189" i="34"/>
  <c r="AV189" i="34"/>
  <c r="AT189" i="34"/>
  <c r="AQ181" i="34"/>
  <c r="AU181" i="34"/>
  <c r="AV181" i="34"/>
  <c r="AT181" i="34"/>
  <c r="AN181" i="34"/>
  <c r="AL146" i="34"/>
  <c r="CS146" i="34" s="1"/>
  <c r="AX146" i="34"/>
  <c r="U146" i="34" s="1"/>
  <c r="Y146" i="34" s="1"/>
  <c r="AS146" i="34"/>
  <c r="AR146" i="34" s="1"/>
  <c r="T146" i="34" s="1"/>
  <c r="X146" i="34" s="1"/>
  <c r="AP146" i="34"/>
  <c r="AO146" i="34" s="1"/>
  <c r="S146" i="34" s="1"/>
  <c r="W146" i="34" s="1"/>
  <c r="AS113" i="34"/>
  <c r="AR113" i="34" s="1"/>
  <c r="T113" i="34" s="1"/>
  <c r="X113" i="34" s="1"/>
  <c r="AP113" i="34"/>
  <c r="AO113" i="34" s="1"/>
  <c r="S113" i="34" s="1"/>
  <c r="W113" i="34" s="1"/>
  <c r="AL113" i="34"/>
  <c r="CS113" i="34" s="1"/>
  <c r="AX113" i="34"/>
  <c r="U113" i="34" s="1"/>
  <c r="Y113" i="34" s="1"/>
  <c r="AP120" i="34"/>
  <c r="AO120" i="34" s="1"/>
  <c r="S120" i="34" s="1"/>
  <c r="W120" i="34" s="1"/>
  <c r="AS120" i="34"/>
  <c r="AR120" i="34" s="1"/>
  <c r="T120" i="34" s="1"/>
  <c r="X120" i="34" s="1"/>
  <c r="AX215" i="34"/>
  <c r="U215" i="34" s="1"/>
  <c r="Y215" i="34" s="1"/>
  <c r="AS215" i="34"/>
  <c r="AR215" i="34" s="1"/>
  <c r="T215" i="34" s="1"/>
  <c r="X215" i="34" s="1"/>
  <c r="AP215" i="34"/>
  <c r="AO215" i="34" s="1"/>
  <c r="S215" i="34" s="1"/>
  <c r="W215" i="34" s="1"/>
  <c r="AL215" i="34"/>
  <c r="CS215" i="34" s="1"/>
  <c r="AV191" i="34"/>
  <c r="AQ191" i="34"/>
  <c r="AU191" i="34"/>
  <c r="AN191" i="34"/>
  <c r="AT191" i="34"/>
  <c r="AL55" i="34"/>
  <c r="CS55" i="34" s="1"/>
  <c r="AP55" i="34"/>
  <c r="AO55" i="34" s="1"/>
  <c r="S55" i="34" s="1"/>
  <c r="W55" i="34" s="1"/>
  <c r="AS55" i="34"/>
  <c r="AR55" i="34" s="1"/>
  <c r="T55" i="34" s="1"/>
  <c r="X55" i="34" s="1"/>
  <c r="AX55" i="34"/>
  <c r="U55" i="34" s="1"/>
  <c r="Y55" i="34" s="1"/>
  <c r="W23" i="57"/>
  <c r="AU46" i="34"/>
  <c r="AT46" i="34"/>
  <c r="AV46" i="34"/>
  <c r="AQ46" i="34"/>
  <c r="AS48" i="34"/>
  <c r="AR48" i="34" s="1"/>
  <c r="T48" i="34" s="1"/>
  <c r="X48" i="34" s="1"/>
  <c r="AQ52" i="34"/>
  <c r="AP48" i="34"/>
  <c r="AO48" i="34" s="1"/>
  <c r="S48" i="34" s="1"/>
  <c r="W48" i="34" s="1"/>
  <c r="AN46" i="34"/>
  <c r="AL46" i="34" s="1"/>
  <c r="CS46" i="34" s="1"/>
  <c r="AU30" i="34"/>
  <c r="AT30" i="34"/>
  <c r="AS54" i="34"/>
  <c r="AR54" i="34" s="1"/>
  <c r="T54" i="34" s="1"/>
  <c r="X54" i="34" s="1"/>
  <c r="AP24" i="34"/>
  <c r="AO24" i="34" s="1"/>
  <c r="S24" i="34" s="1"/>
  <c r="W24" i="34" s="1"/>
  <c r="AQ38" i="34"/>
  <c r="AL54" i="34"/>
  <c r="CS54" i="34" s="1"/>
  <c r="AV52" i="34"/>
  <c r="AT44" i="34"/>
  <c r="AP68" i="34"/>
  <c r="AO68" i="34" s="1"/>
  <c r="S68" i="34" s="1"/>
  <c r="W68" i="34" s="1"/>
  <c r="AL24" i="34"/>
  <c r="CS24" i="34" s="1"/>
  <c r="CT24" i="34" s="1"/>
  <c r="AS64" i="34"/>
  <c r="AR64" i="34" s="1"/>
  <c r="T64" i="34" s="1"/>
  <c r="X64" i="34" s="1"/>
  <c r="AT79" i="34"/>
  <c r="AN79" i="34"/>
  <c r="AU42" i="34"/>
  <c r="AT42" i="34"/>
  <c r="AQ42" i="34"/>
  <c r="AQ33" i="34"/>
  <c r="AU33" i="34"/>
  <c r="AT33" i="34"/>
  <c r="AV33" i="34"/>
  <c r="AP31" i="34"/>
  <c r="AO31" i="34" s="1"/>
  <c r="S31" i="34" s="1"/>
  <c r="W31" i="34" s="1"/>
  <c r="AX24" i="34"/>
  <c r="U24" i="34" s="1"/>
  <c r="Y24" i="34" s="1"/>
  <c r="AN38" i="34"/>
  <c r="AS38" i="34" s="1"/>
  <c r="AR38" i="34" s="1"/>
  <c r="T38" i="34" s="1"/>
  <c r="X38" i="34" s="1"/>
  <c r="AU52" i="34"/>
  <c r="AQ30" i="34"/>
  <c r="AV72" i="34"/>
  <c r="AT72" i="34"/>
  <c r="AL19" i="34"/>
  <c r="CS19" i="34" s="1"/>
  <c r="AP19" i="34"/>
  <c r="AO19" i="34" s="1"/>
  <c r="S19" i="34" s="1"/>
  <c r="W19" i="34" s="1"/>
  <c r="AL39" i="34"/>
  <c r="CS39" i="34" s="1"/>
  <c r="AX39" i="34"/>
  <c r="U39" i="34" s="1"/>
  <c r="Y39" i="34" s="1"/>
  <c r="AP39" i="34"/>
  <c r="AO39" i="34" s="1"/>
  <c r="S39" i="34" s="1"/>
  <c r="W39" i="34" s="1"/>
  <c r="AU64" i="34"/>
  <c r="AT64" i="34"/>
  <c r="AV64" i="34"/>
  <c r="AQ64" i="34"/>
  <c r="AL32" i="34"/>
  <c r="CS32" i="34" s="1"/>
  <c r="AX32" i="34"/>
  <c r="U32" i="34" s="1"/>
  <c r="Y32" i="34" s="1"/>
  <c r="AS32" i="34"/>
  <c r="AR32" i="34" s="1"/>
  <c r="T32" i="34" s="1"/>
  <c r="X32" i="34" s="1"/>
  <c r="AU44" i="34"/>
  <c r="AV44" i="34"/>
  <c r="AS71" i="34"/>
  <c r="AR71" i="34" s="1"/>
  <c r="T71" i="34" s="1"/>
  <c r="X71" i="34" s="1"/>
  <c r="AV28" i="34"/>
  <c r="AT28" i="34"/>
  <c r="AQ28" i="34"/>
  <c r="AU28" i="34"/>
  <c r="AU73" i="34"/>
  <c r="AV73" i="34"/>
  <c r="AQ73" i="34"/>
  <c r="AT73" i="34"/>
  <c r="AT55" i="34"/>
  <c r="AU55" i="34"/>
  <c r="AV55" i="34"/>
  <c r="AQ55" i="34"/>
  <c r="AN35" i="34"/>
  <c r="AT35" i="34"/>
  <c r="AQ35" i="34"/>
  <c r="AV35" i="34"/>
  <c r="AU35" i="34"/>
  <c r="AV67" i="34"/>
  <c r="AU67" i="34"/>
  <c r="AQ67" i="34"/>
  <c r="AN67" i="34"/>
  <c r="AT67" i="34"/>
  <c r="AL88" i="34"/>
  <c r="CS88" i="34" s="1"/>
  <c r="AS88" i="34"/>
  <c r="AR88" i="34" s="1"/>
  <c r="T88" i="34" s="1"/>
  <c r="X88" i="34" s="1"/>
  <c r="AP88" i="34"/>
  <c r="AO88" i="34" s="1"/>
  <c r="S88" i="34" s="1"/>
  <c r="W88" i="34" s="1"/>
  <c r="AX88" i="34"/>
  <c r="U88" i="34" s="1"/>
  <c r="Y88" i="34" s="1"/>
  <c r="AX201" i="34"/>
  <c r="U201" i="34" s="1"/>
  <c r="Y201" i="34" s="1"/>
  <c r="AS201" i="34"/>
  <c r="AR201" i="34" s="1"/>
  <c r="T201" i="34" s="1"/>
  <c r="X201" i="34" s="1"/>
  <c r="AL114" i="34"/>
  <c r="CS114" i="34" s="1"/>
  <c r="AX114" i="34"/>
  <c r="U114" i="34" s="1"/>
  <c r="Y114" i="34" s="1"/>
  <c r="AP114" i="34"/>
  <c r="AO114" i="34" s="1"/>
  <c r="S114" i="34" s="1"/>
  <c r="W114" i="34" s="1"/>
  <c r="AS114" i="34"/>
  <c r="AR114" i="34" s="1"/>
  <c r="T114" i="34" s="1"/>
  <c r="X114" i="34" s="1"/>
  <c r="T69" i="34"/>
  <c r="X69" i="34" s="1"/>
  <c r="AL69" i="34"/>
  <c r="CS69" i="34" s="1"/>
  <c r="AS49" i="34"/>
  <c r="AR49" i="34" s="1"/>
  <c r="T49" i="34" s="1"/>
  <c r="X49" i="34" s="1"/>
  <c r="AL49" i="34"/>
  <c r="CS49" i="34" s="1"/>
  <c r="AX49" i="34"/>
  <c r="U49" i="34" s="1"/>
  <c r="Y49" i="34" s="1"/>
  <c r="AP49" i="34"/>
  <c r="AO49" i="34" s="1"/>
  <c r="S49" i="34" s="1"/>
  <c r="W49" i="34" s="1"/>
  <c r="AT150" i="34"/>
  <c r="AQ150" i="34"/>
  <c r="AU150" i="34"/>
  <c r="AV150" i="34"/>
  <c r="AS128" i="34"/>
  <c r="AR128" i="34" s="1"/>
  <c r="T128" i="34" s="1"/>
  <c r="X128" i="34" s="1"/>
  <c r="AL128" i="34"/>
  <c r="CS128" i="34" s="1"/>
  <c r="AS178" i="34"/>
  <c r="AR178" i="34" s="1"/>
  <c r="T178" i="34" s="1"/>
  <c r="X178" i="34" s="1"/>
  <c r="AP178" i="34"/>
  <c r="AO178" i="34" s="1"/>
  <c r="S178" i="34" s="1"/>
  <c r="W178" i="34" s="1"/>
  <c r="AL178" i="34"/>
  <c r="CS178" i="34" s="1"/>
  <c r="AX178" i="34"/>
  <c r="U178" i="34" s="1"/>
  <c r="Y178" i="34" s="1"/>
  <c r="AL198" i="34"/>
  <c r="CS198" i="34" s="1"/>
  <c r="AS198" i="34"/>
  <c r="AR198" i="34" s="1"/>
  <c r="T198" i="34" s="1"/>
  <c r="X198" i="34" s="1"/>
  <c r="AV47" i="34"/>
  <c r="AU47" i="34"/>
  <c r="AN47" i="34"/>
  <c r="AT47" i="34"/>
  <c r="AQ47" i="34"/>
  <c r="AS164" i="34"/>
  <c r="AR164" i="34" s="1"/>
  <c r="T164" i="34" s="1"/>
  <c r="X164" i="34" s="1"/>
  <c r="AQ100" i="34"/>
  <c r="AV100" i="34"/>
  <c r="AN100" i="34"/>
  <c r="AU100" i="34"/>
  <c r="AT100" i="34"/>
  <c r="AQ194" i="34"/>
  <c r="AT194" i="34"/>
  <c r="AN194" i="34"/>
  <c r="AV194" i="34"/>
  <c r="AU194" i="34"/>
  <c r="AU97" i="34"/>
  <c r="AQ97" i="34"/>
  <c r="AV97" i="34"/>
  <c r="AT97" i="34"/>
  <c r="AP188" i="34"/>
  <c r="AO188" i="34" s="1"/>
  <c r="S188" i="34" s="1"/>
  <c r="W188" i="34" s="1"/>
  <c r="AS188" i="34"/>
  <c r="AR188" i="34" s="1"/>
  <c r="T188" i="34" s="1"/>
  <c r="X188" i="34" s="1"/>
  <c r="AX188" i="34"/>
  <c r="U188" i="34" s="1"/>
  <c r="Y188" i="34" s="1"/>
  <c r="AL188" i="34"/>
  <c r="CS188" i="34" s="1"/>
  <c r="AP108" i="34"/>
  <c r="AO108" i="34" s="1"/>
  <c r="S108" i="34" s="1"/>
  <c r="W108" i="34" s="1"/>
  <c r="AX108" i="34"/>
  <c r="U108" i="34" s="1"/>
  <c r="Y108" i="34" s="1"/>
  <c r="AL108" i="34"/>
  <c r="CS108" i="34" s="1"/>
  <c r="AS108" i="34"/>
  <c r="AR108" i="34" s="1"/>
  <c r="T108" i="34" s="1"/>
  <c r="X108" i="34" s="1"/>
  <c r="AL73" i="34"/>
  <c r="CS73" i="34" s="1"/>
  <c r="AS73" i="34"/>
  <c r="AR73" i="34" s="1"/>
  <c r="T73" i="34" s="1"/>
  <c r="X73" i="34" s="1"/>
  <c r="AX73" i="34"/>
  <c r="U73" i="34" s="1"/>
  <c r="Y73" i="34" s="1"/>
  <c r="AP73" i="34"/>
  <c r="AO73" i="34" s="1"/>
  <c r="S73" i="34" s="1"/>
  <c r="W73" i="34" s="1"/>
  <c r="AU50" i="34"/>
  <c r="AN50" i="34"/>
  <c r="AT50" i="34"/>
  <c r="AV50" i="34"/>
  <c r="AQ50" i="34"/>
  <c r="AX116" i="34"/>
  <c r="U116" i="34" s="1"/>
  <c r="Y116" i="34" s="1"/>
  <c r="AL116" i="34"/>
  <c r="CS116" i="34" s="1"/>
  <c r="AS116" i="34"/>
  <c r="AR116" i="34" s="1"/>
  <c r="T116" i="34" s="1"/>
  <c r="X116" i="34" s="1"/>
  <c r="AP116" i="34"/>
  <c r="AO116" i="34" s="1"/>
  <c r="S116" i="34" s="1"/>
  <c r="W116" i="34" s="1"/>
  <c r="AS28" i="34"/>
  <c r="AR28" i="34" s="1"/>
  <c r="T28" i="34" s="1"/>
  <c r="X28" i="34" s="1"/>
  <c r="AL28" i="34"/>
  <c r="CS28" i="34" s="1"/>
  <c r="AX28" i="34"/>
  <c r="U28" i="34" s="1"/>
  <c r="Y28" i="34" s="1"/>
  <c r="AP28" i="34"/>
  <c r="AO28" i="34" s="1"/>
  <c r="S28" i="34" s="1"/>
  <c r="W28" i="34" s="1"/>
  <c r="AL58" i="34"/>
  <c r="CS58" i="34" s="1"/>
  <c r="AX58" i="34"/>
  <c r="U58" i="34" s="1"/>
  <c r="Y58" i="34" s="1"/>
  <c r="AP58" i="34"/>
  <c r="AO58" i="34" s="1"/>
  <c r="S58" i="34" s="1"/>
  <c r="W58" i="34" s="1"/>
  <c r="AS58" i="34"/>
  <c r="AR58" i="34" s="1"/>
  <c r="T58" i="34" s="1"/>
  <c r="X58" i="34" s="1"/>
  <c r="AL197" i="34"/>
  <c r="CS197" i="34" s="1"/>
  <c r="AX197" i="34"/>
  <c r="U197" i="34" s="1"/>
  <c r="Y197" i="34" s="1"/>
  <c r="AP197" i="34"/>
  <c r="AO197" i="34" s="1"/>
  <c r="S197" i="34" s="1"/>
  <c r="W197" i="34" s="1"/>
  <c r="AS197" i="34"/>
  <c r="AR197" i="34" s="1"/>
  <c r="T197" i="34" s="1"/>
  <c r="X197" i="34" s="1"/>
  <c r="AT132" i="34"/>
  <c r="AV132" i="34"/>
  <c r="AU132" i="34"/>
  <c r="AN132" i="34"/>
  <c r="AQ132" i="34"/>
  <c r="AN109" i="34"/>
  <c r="AU109" i="34"/>
  <c r="AV109" i="34"/>
  <c r="AT109" i="34"/>
  <c r="AQ109" i="34"/>
  <c r="AP30" i="34"/>
  <c r="AO30" i="34" s="1"/>
  <c r="S30" i="34" s="1"/>
  <c r="W30" i="34" s="1"/>
  <c r="AL30" i="34"/>
  <c r="CS30" i="34" s="1"/>
  <c r="AS30" i="34"/>
  <c r="AR30" i="34" s="1"/>
  <c r="T30" i="34" s="1"/>
  <c r="X30" i="34" s="1"/>
  <c r="AX30" i="34"/>
  <c r="U30" i="34" s="1"/>
  <c r="Y30" i="34" s="1"/>
  <c r="AU184" i="34"/>
  <c r="AT184" i="34"/>
  <c r="AV184" i="34"/>
  <c r="AQ184" i="34"/>
  <c r="AN184" i="34"/>
  <c r="AP212" i="34"/>
  <c r="AO212" i="34" s="1"/>
  <c r="S212" i="34" s="1"/>
  <c r="W212" i="34" s="1"/>
  <c r="AS212" i="34"/>
  <c r="AR212" i="34" s="1"/>
  <c r="T212" i="34" s="1"/>
  <c r="X212" i="34" s="1"/>
  <c r="AL212" i="34"/>
  <c r="CS212" i="34" s="1"/>
  <c r="AV122" i="34"/>
  <c r="AT122" i="34"/>
  <c r="AU122" i="34"/>
  <c r="AN122" i="34"/>
  <c r="AQ122" i="34"/>
  <c r="AP104" i="34"/>
  <c r="AO104" i="34" s="1"/>
  <c r="S104" i="34" s="1"/>
  <c r="W104" i="34" s="1"/>
  <c r="AS157" i="34"/>
  <c r="AR157" i="34" s="1"/>
  <c r="T157" i="34" s="1"/>
  <c r="X157" i="34" s="1"/>
  <c r="AV154" i="34"/>
  <c r="AT154" i="34"/>
  <c r="AQ154" i="34"/>
  <c r="AN154" i="34"/>
  <c r="AU154" i="34"/>
  <c r="AX156" i="34"/>
  <c r="U156" i="34" s="1"/>
  <c r="Y156" i="34" s="1"/>
  <c r="AP156" i="34"/>
  <c r="AO156" i="34" s="1"/>
  <c r="S156" i="34" s="1"/>
  <c r="W156" i="34" s="1"/>
  <c r="AS156" i="34"/>
  <c r="AR156" i="34" s="1"/>
  <c r="T156" i="34" s="1"/>
  <c r="X156" i="34" s="1"/>
  <c r="AL156" i="34"/>
  <c r="CS156" i="34" s="1"/>
  <c r="AV81" i="34"/>
  <c r="AT81" i="34"/>
  <c r="AN81" i="34"/>
  <c r="AQ81" i="34"/>
  <c r="AU81" i="34"/>
  <c r="AS41" i="34"/>
  <c r="AR41" i="34" s="1"/>
  <c r="T41" i="34" s="1"/>
  <c r="X41" i="34" s="1"/>
  <c r="AP41" i="34"/>
  <c r="AO41" i="34" s="1"/>
  <c r="S41" i="34" s="1"/>
  <c r="W41" i="34" s="1"/>
  <c r="AX41" i="34"/>
  <c r="U41" i="34" s="1"/>
  <c r="Y41" i="34" s="1"/>
  <c r="AL41" i="34"/>
  <c r="CS41" i="34" s="1"/>
  <c r="AP33" i="34"/>
  <c r="AO33" i="34" s="1"/>
  <c r="S33" i="34" s="1"/>
  <c r="W33" i="34" s="1"/>
  <c r="AL33" i="34"/>
  <c r="CS33" i="34" s="1"/>
  <c r="AS33" i="34"/>
  <c r="AR33" i="34" s="1"/>
  <c r="T33" i="34" s="1"/>
  <c r="X33" i="34" s="1"/>
  <c r="AX33" i="34"/>
  <c r="U33" i="34" s="1"/>
  <c r="Y33" i="34" s="1"/>
  <c r="AS96" i="34"/>
  <c r="AR96" i="34" s="1"/>
  <c r="T96" i="34" s="1"/>
  <c r="X96" i="34" s="1"/>
  <c r="AX96" i="34"/>
  <c r="U96" i="34" s="1"/>
  <c r="Y96" i="34" s="1"/>
  <c r="AP96" i="34"/>
  <c r="AO96" i="34" s="1"/>
  <c r="S96" i="34" s="1"/>
  <c r="W96" i="34" s="1"/>
  <c r="AL96" i="34"/>
  <c r="CS96" i="34" s="1"/>
  <c r="AS57" i="34"/>
  <c r="AR57" i="34" s="1"/>
  <c r="T57" i="34" s="1"/>
  <c r="X57" i="34" s="1"/>
  <c r="AP25" i="34"/>
  <c r="AO25" i="34" s="1"/>
  <c r="S25" i="34" s="1"/>
  <c r="W25" i="34" s="1"/>
  <c r="AT94" i="34"/>
  <c r="AQ94" i="34"/>
  <c r="AU94" i="34"/>
  <c r="AV94" i="34"/>
  <c r="AN94" i="34"/>
  <c r="AS174" i="34"/>
  <c r="AR174" i="34" s="1"/>
  <c r="T174" i="34" s="1"/>
  <c r="X174" i="34" s="1"/>
  <c r="AL174" i="34"/>
  <c r="CS174" i="34" s="1"/>
  <c r="AP174" i="34"/>
  <c r="AO174" i="34" s="1"/>
  <c r="S174" i="34" s="1"/>
  <c r="W174" i="34" s="1"/>
  <c r="AX174" i="34"/>
  <c r="U174" i="34" s="1"/>
  <c r="Y174" i="34" s="1"/>
  <c r="AL196" i="34"/>
  <c r="CS196" i="34" s="1"/>
  <c r="AS196" i="34"/>
  <c r="AR196" i="34" s="1"/>
  <c r="T196" i="34" s="1"/>
  <c r="X196" i="34" s="1"/>
  <c r="AX196" i="34"/>
  <c r="U196" i="34" s="1"/>
  <c r="Y196" i="34" s="1"/>
  <c r="AP196" i="34"/>
  <c r="AO196" i="34" s="1"/>
  <c r="S196" i="34" s="1"/>
  <c r="W196" i="34" s="1"/>
  <c r="AS150" i="34"/>
  <c r="AR150" i="34" s="1"/>
  <c r="T150" i="34" s="1"/>
  <c r="X150" i="34" s="1"/>
  <c r="AP150" i="34"/>
  <c r="AO150" i="34" s="1"/>
  <c r="S150" i="34" s="1"/>
  <c r="W150" i="34" s="1"/>
  <c r="AX150" i="34"/>
  <c r="U150" i="34" s="1"/>
  <c r="Y150" i="34" s="1"/>
  <c r="AL150" i="34"/>
  <c r="CS150" i="34" s="1"/>
  <c r="AX98" i="34"/>
  <c r="U98" i="34" s="1"/>
  <c r="Y98" i="34" s="1"/>
  <c r="AP98" i="34"/>
  <c r="AO98" i="34" s="1"/>
  <c r="S98" i="34" s="1"/>
  <c r="W98" i="34" s="1"/>
  <c r="AL98" i="34"/>
  <c r="CS98" i="34" s="1"/>
  <c r="AX202" i="34"/>
  <c r="U202" i="34" s="1"/>
  <c r="Y202" i="34" s="1"/>
  <c r="AS202" i="34"/>
  <c r="AR202" i="34" s="1"/>
  <c r="T202" i="34" s="1"/>
  <c r="X202" i="34" s="1"/>
  <c r="AL202" i="34"/>
  <c r="CS202" i="34" s="1"/>
  <c r="AP202" i="34"/>
  <c r="AO202" i="34" s="1"/>
  <c r="S202" i="34" s="1"/>
  <c r="W202" i="34" s="1"/>
  <c r="AS111" i="34"/>
  <c r="AR111" i="34" s="1"/>
  <c r="T111" i="34" s="1"/>
  <c r="X111" i="34" s="1"/>
  <c r="AL111" i="34"/>
  <c r="CS111" i="34" s="1"/>
  <c r="AP111" i="34"/>
  <c r="AO111" i="34" s="1"/>
  <c r="S111" i="34" s="1"/>
  <c r="W111" i="34" s="1"/>
  <c r="AX111" i="34"/>
  <c r="U111" i="34" s="1"/>
  <c r="Y111" i="34" s="1"/>
  <c r="AT210" i="34"/>
  <c r="AV210" i="34"/>
  <c r="AU210" i="34"/>
  <c r="AQ210" i="34"/>
  <c r="AN210" i="34"/>
  <c r="AN200" i="34"/>
  <c r="AT200" i="34"/>
  <c r="AU200" i="34"/>
  <c r="AV200" i="34"/>
  <c r="AQ200" i="34"/>
  <c r="AQ148" i="34"/>
  <c r="AV148" i="34"/>
  <c r="AN148" i="34"/>
  <c r="AT148" i="34"/>
  <c r="AU148" i="34"/>
  <c r="AU43" i="34"/>
  <c r="AV43" i="34"/>
  <c r="AQ43" i="34"/>
  <c r="AT43" i="34"/>
  <c r="AN43" i="34"/>
  <c r="AP189" i="34"/>
  <c r="AO189" i="34" s="1"/>
  <c r="S189" i="34" s="1"/>
  <c r="W189" i="34" s="1"/>
  <c r="AS189" i="34"/>
  <c r="AR189" i="34" s="1"/>
  <c r="T189" i="34" s="1"/>
  <c r="X189" i="34" s="1"/>
  <c r="AL189" i="34"/>
  <c r="CS189" i="34" s="1"/>
  <c r="AX189" i="34"/>
  <c r="U189" i="34" s="1"/>
  <c r="Y189" i="34" s="1"/>
  <c r="AP119" i="34"/>
  <c r="AO119" i="34" s="1"/>
  <c r="S119" i="34" s="1"/>
  <c r="W119" i="34" s="1"/>
  <c r="AS119" i="34"/>
  <c r="AR119" i="34" s="1"/>
  <c r="T119" i="34" s="1"/>
  <c r="X119" i="34" s="1"/>
  <c r="AX119" i="34"/>
  <c r="U119" i="34" s="1"/>
  <c r="Y119" i="34" s="1"/>
  <c r="AL119" i="34"/>
  <c r="CS119" i="34" s="1"/>
  <c r="AS45" i="34"/>
  <c r="AR45" i="34" s="1"/>
  <c r="T45" i="34" s="1"/>
  <c r="X45" i="34" s="1"/>
  <c r="AX45" i="34"/>
  <c r="U45" i="34" s="1"/>
  <c r="Y45" i="34" s="1"/>
  <c r="AL45" i="34"/>
  <c r="CS45" i="34" s="1"/>
  <c r="AP45" i="34"/>
  <c r="AO45" i="34" s="1"/>
  <c r="S45" i="34" s="1"/>
  <c r="W45" i="34" s="1"/>
  <c r="AN97" i="34"/>
  <c r="I23" i="60" l="1"/>
  <c r="U2" i="60"/>
  <c r="I22" i="60"/>
  <c r="M30" i="60"/>
  <c r="M31" i="60"/>
  <c r="S32" i="60"/>
  <c r="M32" i="60"/>
  <c r="M29" i="60"/>
  <c r="M28" i="60"/>
  <c r="I26" i="60"/>
  <c r="T25" i="60"/>
  <c r="I25" i="60" s="1"/>
  <c r="M21" i="60"/>
  <c r="J21" i="60"/>
  <c r="I19" i="60"/>
  <c r="M13" i="60"/>
  <c r="S4" i="60"/>
  <c r="M12" i="60"/>
  <c r="M11" i="60"/>
  <c r="M9" i="60"/>
  <c r="P8" i="60"/>
  <c r="M8" i="60"/>
  <c r="W4" i="60"/>
  <c r="U4" i="60"/>
  <c r="AL193" i="34"/>
  <c r="CS193" i="34" s="1"/>
  <c r="AL164" i="34"/>
  <c r="CS164" i="34" s="1"/>
  <c r="AP193" i="34"/>
  <c r="AO193" i="34" s="1"/>
  <c r="S193" i="34" s="1"/>
  <c r="W193" i="34" s="1"/>
  <c r="AS104" i="34"/>
  <c r="AR104" i="34" s="1"/>
  <c r="T104" i="34" s="1"/>
  <c r="X104" i="34" s="1"/>
  <c r="AP123" i="34"/>
  <c r="AO123" i="34" s="1"/>
  <c r="S123" i="34" s="1"/>
  <c r="W123" i="34" s="1"/>
  <c r="AL172" i="34"/>
  <c r="CS172" i="34" s="1"/>
  <c r="AL207" i="34"/>
  <c r="CS207" i="34" s="1"/>
  <c r="AL143" i="34"/>
  <c r="CS143" i="34" s="1"/>
  <c r="AL60" i="34"/>
  <c r="CS60" i="34" s="1"/>
  <c r="AP110" i="34"/>
  <c r="AO110" i="34" s="1"/>
  <c r="S110" i="34" s="1"/>
  <c r="W110" i="34" s="1"/>
  <c r="AP160" i="34"/>
  <c r="AO160" i="34" s="1"/>
  <c r="S160" i="34" s="1"/>
  <c r="W160" i="34" s="1"/>
  <c r="AS209" i="34"/>
  <c r="AR209" i="34" s="1"/>
  <c r="T209" i="34" s="1"/>
  <c r="X209" i="34" s="1"/>
  <c r="AS207" i="34"/>
  <c r="AR207" i="34" s="1"/>
  <c r="T207" i="34" s="1"/>
  <c r="X207" i="34" s="1"/>
  <c r="AL110" i="34"/>
  <c r="CS110" i="34" s="1"/>
  <c r="AP163" i="34"/>
  <c r="AO163" i="34" s="1"/>
  <c r="S163" i="34" s="1"/>
  <c r="W163" i="34" s="1"/>
  <c r="AS17" i="34"/>
  <c r="AR17" i="34" s="1"/>
  <c r="T17" i="34" s="1"/>
  <c r="X17" i="34" s="1"/>
  <c r="AL175" i="34"/>
  <c r="CS175" i="34" s="1"/>
  <c r="AS185" i="34"/>
  <c r="AR185" i="34" s="1"/>
  <c r="T185" i="34" s="1"/>
  <c r="X185" i="34" s="1"/>
  <c r="AX120" i="34"/>
  <c r="U120" i="34" s="1"/>
  <c r="Y120" i="34" s="1"/>
  <c r="AP42" i="34"/>
  <c r="AO42" i="34" s="1"/>
  <c r="S42" i="34" s="1"/>
  <c r="W42" i="34" s="1"/>
  <c r="AL205" i="34"/>
  <c r="CS205" i="34" s="1"/>
  <c r="AS25" i="34"/>
  <c r="AR25" i="34" s="1"/>
  <c r="T25" i="34" s="1"/>
  <c r="X25" i="34" s="1"/>
  <c r="AX160" i="34"/>
  <c r="U160" i="34" s="1"/>
  <c r="Y160" i="34" s="1"/>
  <c r="AL53" i="34"/>
  <c r="CS53" i="34" s="1"/>
  <c r="AX209" i="34"/>
  <c r="U209" i="34" s="1"/>
  <c r="Y209" i="34" s="1"/>
  <c r="AS37" i="34"/>
  <c r="AR37" i="34" s="1"/>
  <c r="T37" i="34" s="1"/>
  <c r="X37" i="34" s="1"/>
  <c r="AS144" i="34"/>
  <c r="AR144" i="34" s="1"/>
  <c r="T144" i="34" s="1"/>
  <c r="X144" i="34" s="1"/>
  <c r="AS187" i="34"/>
  <c r="AR187" i="34" s="1"/>
  <c r="T187" i="34" s="1"/>
  <c r="X187" i="34" s="1"/>
  <c r="AX127" i="34"/>
  <c r="U127" i="34" s="1"/>
  <c r="Y127" i="34" s="1"/>
  <c r="AS206" i="34"/>
  <c r="AR206" i="34" s="1"/>
  <c r="T206" i="34" s="1"/>
  <c r="X206" i="34" s="1"/>
  <c r="AS42" i="34"/>
  <c r="AR42" i="34" s="1"/>
  <c r="T42" i="34" s="1"/>
  <c r="X42" i="34" s="1"/>
  <c r="AP203" i="34"/>
  <c r="AO203" i="34" s="1"/>
  <c r="S203" i="34" s="1"/>
  <c r="W203" i="34" s="1"/>
  <c r="AX102" i="34"/>
  <c r="U102" i="34" s="1"/>
  <c r="Y102" i="34" s="1"/>
  <c r="AP135" i="34"/>
  <c r="AO135" i="34" s="1"/>
  <c r="S135" i="34" s="1"/>
  <c r="W135" i="34" s="1"/>
  <c r="AP92" i="34"/>
  <c r="AO92" i="34" s="1"/>
  <c r="S92" i="34" s="1"/>
  <c r="W92" i="34" s="1"/>
  <c r="AX25" i="34"/>
  <c r="U25" i="34" s="1"/>
  <c r="Y25" i="34" s="1"/>
  <c r="AS31" i="34"/>
  <c r="AR31" i="34" s="1"/>
  <c r="T31" i="34" s="1"/>
  <c r="X31" i="34" s="1"/>
  <c r="AX21" i="34"/>
  <c r="U21" i="34" s="1"/>
  <c r="Y21" i="34" s="1"/>
  <c r="AL91" i="34"/>
  <c r="CS91" i="34" s="1"/>
  <c r="AL127" i="34"/>
  <c r="CS127" i="34" s="1"/>
  <c r="AX137" i="34"/>
  <c r="U137" i="34" s="1"/>
  <c r="Y137" i="34" s="1"/>
  <c r="AP21" i="34"/>
  <c r="AO21" i="34" s="1"/>
  <c r="S21" i="34" s="1"/>
  <c r="W21" i="34" s="1"/>
  <c r="AP179" i="34"/>
  <c r="AO179" i="34" s="1"/>
  <c r="S179" i="34" s="1"/>
  <c r="W179" i="34" s="1"/>
  <c r="AS29" i="34"/>
  <c r="AR29" i="34" s="1"/>
  <c r="T29" i="34" s="1"/>
  <c r="X29" i="34" s="1"/>
  <c r="AS91" i="34"/>
  <c r="AR91" i="34" s="1"/>
  <c r="T91" i="34" s="1"/>
  <c r="X91" i="34" s="1"/>
  <c r="AL29" i="34"/>
  <c r="CS29" i="34" s="1"/>
  <c r="AP53" i="34"/>
  <c r="AO53" i="34" s="1"/>
  <c r="S53" i="34" s="1"/>
  <c r="W53" i="34" s="1"/>
  <c r="AP157" i="34"/>
  <c r="AO157" i="34" s="1"/>
  <c r="S157" i="34" s="1"/>
  <c r="W157" i="34" s="1"/>
  <c r="AS127" i="34"/>
  <c r="AR127" i="34" s="1"/>
  <c r="T127" i="34" s="1"/>
  <c r="X127" i="34" s="1"/>
  <c r="AL151" i="34"/>
  <c r="CS151" i="34" s="1"/>
  <c r="AS110" i="34"/>
  <c r="AR110" i="34" s="1"/>
  <c r="T110" i="34" s="1"/>
  <c r="X110" i="34" s="1"/>
  <c r="AX128" i="34"/>
  <c r="U128" i="34" s="1"/>
  <c r="Y128" i="34" s="1"/>
  <c r="AS137" i="34"/>
  <c r="AR137" i="34" s="1"/>
  <c r="T137" i="34" s="1"/>
  <c r="X137" i="34" s="1"/>
  <c r="AX206" i="34"/>
  <c r="U206" i="34" s="1"/>
  <c r="Y206" i="34" s="1"/>
  <c r="AP37" i="34"/>
  <c r="AO37" i="34" s="1"/>
  <c r="S37" i="34" s="1"/>
  <c r="W37" i="34" s="1"/>
  <c r="AX68" i="34"/>
  <c r="U68" i="34" s="1"/>
  <c r="Y68" i="34" s="1"/>
  <c r="AP144" i="34"/>
  <c r="AO144" i="34" s="1"/>
  <c r="S144" i="34" s="1"/>
  <c r="W144" i="34" s="1"/>
  <c r="AS90" i="34"/>
  <c r="AR90" i="34" s="1"/>
  <c r="T90" i="34" s="1"/>
  <c r="X90" i="34" s="1"/>
  <c r="AX61" i="34"/>
  <c r="U61" i="34" s="1"/>
  <c r="Y61" i="34" s="1"/>
  <c r="AL42" i="34"/>
  <c r="CS42" i="34" s="1"/>
  <c r="AS138" i="34"/>
  <c r="AR138" i="34" s="1"/>
  <c r="T138" i="34" s="1"/>
  <c r="X138" i="34" s="1"/>
  <c r="AL179" i="34"/>
  <c r="CS179" i="34" s="1"/>
  <c r="AP175" i="34"/>
  <c r="AO175" i="34" s="1"/>
  <c r="S175" i="34" s="1"/>
  <c r="W175" i="34" s="1"/>
  <c r="AS205" i="34"/>
  <c r="AR205" i="34" s="1"/>
  <c r="T205" i="34" s="1"/>
  <c r="X205" i="34" s="1"/>
  <c r="AP102" i="34"/>
  <c r="AO102" i="34" s="1"/>
  <c r="S102" i="34" s="1"/>
  <c r="W102" i="34" s="1"/>
  <c r="AP205" i="34"/>
  <c r="AO205" i="34" s="1"/>
  <c r="S205" i="34" s="1"/>
  <c r="W205" i="34" s="1"/>
  <c r="AS40" i="34"/>
  <c r="AR40" i="34" s="1"/>
  <c r="T40" i="34" s="1"/>
  <c r="X40" i="34" s="1"/>
  <c r="AX92" i="34"/>
  <c r="U92" i="34" s="1"/>
  <c r="Y92" i="34" s="1"/>
  <c r="AX91" i="34"/>
  <c r="U91" i="34" s="1"/>
  <c r="Y91" i="34" s="1"/>
  <c r="AP29" i="34"/>
  <c r="AO29" i="34" s="1"/>
  <c r="S29" i="34" s="1"/>
  <c r="W29" i="34" s="1"/>
  <c r="AS53" i="34"/>
  <c r="AR53" i="34" s="1"/>
  <c r="T53" i="34" s="1"/>
  <c r="X53" i="34" s="1"/>
  <c r="AL77" i="34"/>
  <c r="CS77" i="34" s="1"/>
  <c r="AP126" i="34"/>
  <c r="AO126" i="34" s="1"/>
  <c r="S126" i="34" s="1"/>
  <c r="W126" i="34" s="1"/>
  <c r="AL170" i="34"/>
  <c r="CS170" i="34" s="1"/>
  <c r="AP137" i="34"/>
  <c r="AO137" i="34" s="1"/>
  <c r="S137" i="34" s="1"/>
  <c r="W137" i="34" s="1"/>
  <c r="AP206" i="34"/>
  <c r="AO206" i="34" s="1"/>
  <c r="S206" i="34" s="1"/>
  <c r="W206" i="34" s="1"/>
  <c r="AL21" i="34"/>
  <c r="CS21" i="34" s="1"/>
  <c r="CT21" i="34" s="1"/>
  <c r="AX144" i="34"/>
  <c r="U144" i="34" s="1"/>
  <c r="Y144" i="34" s="1"/>
  <c r="AS102" i="34"/>
  <c r="AR102" i="34" s="1"/>
  <c r="T102" i="34" s="1"/>
  <c r="X102" i="34" s="1"/>
  <c r="AL90" i="34"/>
  <c r="CS90" i="34" s="1"/>
  <c r="AL135" i="34"/>
  <c r="CS135" i="34" s="1"/>
  <c r="AS124" i="34"/>
  <c r="AR124" i="34" s="1"/>
  <c r="T124" i="34" s="1"/>
  <c r="X124" i="34" s="1"/>
  <c r="AP36" i="34"/>
  <c r="AO36" i="34" s="1"/>
  <c r="S36" i="34" s="1"/>
  <c r="W36" i="34" s="1"/>
  <c r="AX78" i="34"/>
  <c r="U78" i="34" s="1"/>
  <c r="Y78" i="34" s="1"/>
  <c r="AS36" i="34"/>
  <c r="AR36" i="34" s="1"/>
  <c r="T36" i="34" s="1"/>
  <c r="X36" i="34" s="1"/>
  <c r="AL57" i="34"/>
  <c r="CS57" i="34" s="1"/>
  <c r="AP77" i="34"/>
  <c r="AO77" i="34" s="1"/>
  <c r="S77" i="34" s="1"/>
  <c r="W77" i="34" s="1"/>
  <c r="AL123" i="34"/>
  <c r="CS123" i="34" s="1"/>
  <c r="AL126" i="34"/>
  <c r="CS126" i="34" s="1"/>
  <c r="AS151" i="34"/>
  <c r="AR151" i="34" s="1"/>
  <c r="T151" i="34" s="1"/>
  <c r="X151" i="34" s="1"/>
  <c r="AX170" i="34"/>
  <c r="U170" i="34" s="1"/>
  <c r="Y170" i="34" s="1"/>
  <c r="AS172" i="34"/>
  <c r="AR172" i="34" s="1"/>
  <c r="T172" i="34" s="1"/>
  <c r="X172" i="34" s="1"/>
  <c r="AL211" i="34"/>
  <c r="CS211" i="34" s="1"/>
  <c r="AL203" i="34"/>
  <c r="CS203" i="34" s="1"/>
  <c r="AP183" i="34"/>
  <c r="AO183" i="34" s="1"/>
  <c r="S183" i="34" s="1"/>
  <c r="W183" i="34" s="1"/>
  <c r="AL183" i="34"/>
  <c r="CS183" i="34" s="1"/>
  <c r="AP190" i="34"/>
  <c r="AO190" i="34" s="1"/>
  <c r="S190" i="34" s="1"/>
  <c r="W190" i="34" s="1"/>
  <c r="AP17" i="34"/>
  <c r="AO17" i="34" s="1"/>
  <c r="S17" i="34" s="1"/>
  <c r="W17" i="34" s="1"/>
  <c r="AP124" i="34"/>
  <c r="AO124" i="34" s="1"/>
  <c r="S124" i="34" s="1"/>
  <c r="W124" i="34" s="1"/>
  <c r="AL190" i="34"/>
  <c r="CS190" i="34" s="1"/>
  <c r="AP40" i="34"/>
  <c r="AO40" i="34" s="1"/>
  <c r="S40" i="34" s="1"/>
  <c r="W40" i="34" s="1"/>
  <c r="AL40" i="34"/>
  <c r="CS40" i="34" s="1"/>
  <c r="AS182" i="34"/>
  <c r="AR182" i="34" s="1"/>
  <c r="T182" i="34" s="1"/>
  <c r="X182" i="34" s="1"/>
  <c r="AX57" i="34"/>
  <c r="U57" i="34" s="1"/>
  <c r="Y57" i="34" s="1"/>
  <c r="AS160" i="34"/>
  <c r="AR160" i="34" s="1"/>
  <c r="T160" i="34" s="1"/>
  <c r="X160" i="34" s="1"/>
  <c r="AX193" i="34"/>
  <c r="U193" i="34" s="1"/>
  <c r="Y193" i="34" s="1"/>
  <c r="AX157" i="34"/>
  <c r="U157" i="34" s="1"/>
  <c r="Y157" i="34" s="1"/>
  <c r="AL104" i="34"/>
  <c r="CS104" i="34" s="1"/>
  <c r="AS77" i="34"/>
  <c r="AR77" i="34" s="1"/>
  <c r="T77" i="34" s="1"/>
  <c r="X77" i="34" s="1"/>
  <c r="AS123" i="34"/>
  <c r="AR123" i="34" s="1"/>
  <c r="T123" i="34" s="1"/>
  <c r="X123" i="34" s="1"/>
  <c r="AS126" i="34"/>
  <c r="AR126" i="34" s="1"/>
  <c r="T126" i="34" s="1"/>
  <c r="X126" i="34" s="1"/>
  <c r="AL209" i="34"/>
  <c r="CS209" i="34" s="1"/>
  <c r="AP151" i="34"/>
  <c r="AO151" i="34" s="1"/>
  <c r="S151" i="34" s="1"/>
  <c r="W151" i="34" s="1"/>
  <c r="AP170" i="34"/>
  <c r="AO170" i="34" s="1"/>
  <c r="S170" i="34" s="1"/>
  <c r="W170" i="34" s="1"/>
  <c r="AX172" i="34"/>
  <c r="U172" i="34" s="1"/>
  <c r="Y172" i="34" s="1"/>
  <c r="AX164" i="34"/>
  <c r="U164" i="34" s="1"/>
  <c r="Y164" i="34" s="1"/>
  <c r="AX207" i="34"/>
  <c r="U207" i="34" s="1"/>
  <c r="Y207" i="34" s="1"/>
  <c r="AP60" i="34"/>
  <c r="AO60" i="34" s="1"/>
  <c r="S60" i="34" s="1"/>
  <c r="W60" i="34" s="1"/>
  <c r="AL37" i="34"/>
  <c r="CS37" i="34" s="1"/>
  <c r="AL68" i="34"/>
  <c r="CS68" i="34" s="1"/>
  <c r="AX203" i="34"/>
  <c r="U203" i="34" s="1"/>
  <c r="Y203" i="34" s="1"/>
  <c r="AX159" i="34"/>
  <c r="U159" i="34" s="1"/>
  <c r="Y159" i="34" s="1"/>
  <c r="AX167" i="34"/>
  <c r="U167" i="34" s="1"/>
  <c r="Y167" i="34" s="1"/>
  <c r="AL159" i="34"/>
  <c r="CS159" i="34" s="1"/>
  <c r="AS183" i="34"/>
  <c r="AR183" i="34" s="1"/>
  <c r="T183" i="34" s="1"/>
  <c r="X183" i="34" s="1"/>
  <c r="AL36" i="34"/>
  <c r="CS36" i="34" s="1"/>
  <c r="AL161" i="34"/>
  <c r="CS161" i="34" s="1"/>
  <c r="AX135" i="34"/>
  <c r="U135" i="34" s="1"/>
  <c r="Y135" i="34" s="1"/>
  <c r="AX60" i="34"/>
  <c r="U60" i="34" s="1"/>
  <c r="Y60" i="34" s="1"/>
  <c r="AX17" i="34"/>
  <c r="U17" i="34" s="1"/>
  <c r="Y17" i="34" s="1"/>
  <c r="AX90" i="34"/>
  <c r="U90" i="34" s="1"/>
  <c r="Y90" i="34" s="1"/>
  <c r="AS112" i="34"/>
  <c r="AR112" i="34" s="1"/>
  <c r="T112" i="34" s="1"/>
  <c r="X112" i="34" s="1"/>
  <c r="AL162" i="34"/>
  <c r="CS162" i="34" s="1"/>
  <c r="AS167" i="34"/>
  <c r="AR167" i="34" s="1"/>
  <c r="T167" i="34" s="1"/>
  <c r="X167" i="34" s="1"/>
  <c r="AX190" i="34"/>
  <c r="U190" i="34" s="1"/>
  <c r="Y190" i="34" s="1"/>
  <c r="AX31" i="34"/>
  <c r="U31" i="34" s="1"/>
  <c r="Y31" i="34" s="1"/>
  <c r="AX185" i="34"/>
  <c r="U185" i="34" s="1"/>
  <c r="Y185" i="34" s="1"/>
  <c r="AP185" i="34"/>
  <c r="AO185" i="34" s="1"/>
  <c r="S185" i="34" s="1"/>
  <c r="W185" i="34" s="1"/>
  <c r="AX143" i="34"/>
  <c r="U143" i="34" s="1"/>
  <c r="Y143" i="34" s="1"/>
  <c r="AX124" i="34"/>
  <c r="U124" i="34" s="1"/>
  <c r="Y124" i="34" s="1"/>
  <c r="AX187" i="34"/>
  <c r="U187" i="34" s="1"/>
  <c r="Y187" i="34" s="1"/>
  <c r="C46" i="52"/>
  <c r="AP182" i="34"/>
  <c r="AO182" i="34" s="1"/>
  <c r="S182" i="34" s="1"/>
  <c r="W182" i="34" s="1"/>
  <c r="AL75" i="34"/>
  <c r="CS75" i="34" s="1"/>
  <c r="AX177" i="34"/>
  <c r="U177" i="34" s="1"/>
  <c r="Y177" i="34" s="1"/>
  <c r="AL167" i="34"/>
  <c r="CS167" i="34" s="1"/>
  <c r="AS173" i="34"/>
  <c r="AR173" i="34" s="1"/>
  <c r="T173" i="34" s="1"/>
  <c r="X173" i="34" s="1"/>
  <c r="AX134" i="34"/>
  <c r="U134" i="34" s="1"/>
  <c r="Y134" i="34" s="1"/>
  <c r="AP112" i="34"/>
  <c r="AO112" i="34" s="1"/>
  <c r="S112" i="34" s="1"/>
  <c r="W112" i="34" s="1"/>
  <c r="AX112" i="34"/>
  <c r="U112" i="34" s="1"/>
  <c r="Y112" i="34" s="1"/>
  <c r="AS199" i="34"/>
  <c r="AR199" i="34" s="1"/>
  <c r="T199" i="34" s="1"/>
  <c r="X199" i="34" s="1"/>
  <c r="AX173" i="34"/>
  <c r="U173" i="34" s="1"/>
  <c r="Y173" i="34" s="1"/>
  <c r="AL133" i="34"/>
  <c r="CS133" i="34" s="1"/>
  <c r="AX133" i="34"/>
  <c r="U133" i="34" s="1"/>
  <c r="Y133" i="34" s="1"/>
  <c r="AP187" i="34"/>
  <c r="AO187" i="34" s="1"/>
  <c r="S187" i="34" s="1"/>
  <c r="W187" i="34" s="1"/>
  <c r="AX142" i="34"/>
  <c r="U142" i="34" s="1"/>
  <c r="Y142" i="34" s="1"/>
  <c r="AL121" i="34"/>
  <c r="CS121" i="34" s="1"/>
  <c r="AL138" i="34"/>
  <c r="CS138" i="34" s="1"/>
  <c r="AS142" i="34"/>
  <c r="AR142" i="34" s="1"/>
  <c r="T142" i="34" s="1"/>
  <c r="X142" i="34" s="1"/>
  <c r="AP162" i="34"/>
  <c r="AO162" i="34" s="1"/>
  <c r="S162" i="34" s="1"/>
  <c r="W162" i="34" s="1"/>
  <c r="AS162" i="34"/>
  <c r="AR162" i="34" s="1"/>
  <c r="T162" i="34" s="1"/>
  <c r="X162" i="34" s="1"/>
  <c r="AL152" i="34"/>
  <c r="CS152" i="34" s="1"/>
  <c r="AS103" i="34"/>
  <c r="AR103" i="34" s="1"/>
  <c r="T103" i="34" s="1"/>
  <c r="X103" i="34" s="1"/>
  <c r="AP130" i="34"/>
  <c r="AO130" i="34" s="1"/>
  <c r="S130" i="34" s="1"/>
  <c r="W130" i="34" s="1"/>
  <c r="AL141" i="34"/>
  <c r="CS141" i="34" s="1"/>
  <c r="AX141" i="34"/>
  <c r="U141" i="34" s="1"/>
  <c r="Y141" i="34" s="1"/>
  <c r="AP141" i="34"/>
  <c r="AO141" i="34" s="1"/>
  <c r="S141" i="34" s="1"/>
  <c r="W141" i="34" s="1"/>
  <c r="AS141" i="34"/>
  <c r="AR141" i="34" s="1"/>
  <c r="T141" i="34" s="1"/>
  <c r="X141" i="34" s="1"/>
  <c r="AP20" i="34"/>
  <c r="AO20" i="34" s="1"/>
  <c r="S20" i="34" s="1"/>
  <c r="W20" i="34" s="1"/>
  <c r="AS22" i="34"/>
  <c r="AR22" i="34" s="1"/>
  <c r="T22" i="34" s="1"/>
  <c r="X22" i="34" s="1"/>
  <c r="AX16" i="34"/>
  <c r="U16" i="34" s="1"/>
  <c r="Y16" i="34" s="1"/>
  <c r="AX65" i="34"/>
  <c r="U65" i="34" s="1"/>
  <c r="Y65" i="34" s="1"/>
  <c r="AL62" i="34"/>
  <c r="CS62" i="34" s="1"/>
  <c r="AS62" i="34"/>
  <c r="AR62" i="34" s="1"/>
  <c r="T62" i="34" s="1"/>
  <c r="X62" i="34" s="1"/>
  <c r="AX158" i="34"/>
  <c r="U158" i="34" s="1"/>
  <c r="Y158" i="34" s="1"/>
  <c r="AP199" i="34"/>
  <c r="AO199" i="34" s="1"/>
  <c r="S199" i="34" s="1"/>
  <c r="W199" i="34" s="1"/>
  <c r="AP173" i="34"/>
  <c r="AO173" i="34" s="1"/>
  <c r="S173" i="34" s="1"/>
  <c r="W173" i="34" s="1"/>
  <c r="AX87" i="34"/>
  <c r="U87" i="34" s="1"/>
  <c r="Y87" i="34" s="1"/>
  <c r="AS163" i="34"/>
  <c r="AR163" i="34" s="1"/>
  <c r="T163" i="34" s="1"/>
  <c r="X163" i="34" s="1"/>
  <c r="AL163" i="34"/>
  <c r="CS163" i="34" s="1"/>
  <c r="AL199" i="34"/>
  <c r="CS199" i="34" s="1"/>
  <c r="AP105" i="34"/>
  <c r="AO105" i="34" s="1"/>
  <c r="S105" i="34" s="1"/>
  <c r="W105" i="34" s="1"/>
  <c r="AP158" i="34"/>
  <c r="AO158" i="34" s="1"/>
  <c r="S158" i="34" s="1"/>
  <c r="W158" i="34" s="1"/>
  <c r="AP152" i="34"/>
  <c r="AO152" i="34" s="1"/>
  <c r="S152" i="34" s="1"/>
  <c r="W152" i="34" s="1"/>
  <c r="AX129" i="34"/>
  <c r="U129" i="34" s="1"/>
  <c r="Y129" i="34" s="1"/>
  <c r="AX130" i="34"/>
  <c r="U130" i="34" s="1"/>
  <c r="Y130" i="34" s="1"/>
  <c r="AL130" i="34"/>
  <c r="CS130" i="34" s="1"/>
  <c r="AL23" i="34"/>
  <c r="CS23" i="34" s="1"/>
  <c r="CT23" i="34" s="1"/>
  <c r="AP23" i="34"/>
  <c r="AO23" i="34" s="1"/>
  <c r="S23" i="34" s="1"/>
  <c r="W23" i="34" s="1"/>
  <c r="AX23" i="34"/>
  <c r="U23" i="34" s="1"/>
  <c r="Y23" i="34" s="1"/>
  <c r="CT16" i="34"/>
  <c r="AX27" i="34"/>
  <c r="U27" i="34" s="1"/>
  <c r="Y27" i="34" s="1"/>
  <c r="AX51" i="34"/>
  <c r="U51" i="34" s="1"/>
  <c r="Y51" i="34" s="1"/>
  <c r="AL70" i="34"/>
  <c r="CS70" i="34" s="1"/>
  <c r="AS51" i="34"/>
  <c r="AR51" i="34" s="1"/>
  <c r="T51" i="34" s="1"/>
  <c r="X51" i="34" s="1"/>
  <c r="AP51" i="34"/>
  <c r="AO51" i="34" s="1"/>
  <c r="S51" i="34" s="1"/>
  <c r="W51" i="34" s="1"/>
  <c r="AX62" i="34"/>
  <c r="U62" i="34" s="1"/>
  <c r="Y62" i="34" s="1"/>
  <c r="AP103" i="34"/>
  <c r="AO103" i="34" s="1"/>
  <c r="S103" i="34" s="1"/>
  <c r="W103" i="34" s="1"/>
  <c r="AX103" i="34"/>
  <c r="U103" i="34" s="1"/>
  <c r="Y103" i="34" s="1"/>
  <c r="AS95" i="34"/>
  <c r="AR95" i="34" s="1"/>
  <c r="T95" i="34" s="1"/>
  <c r="X95" i="34" s="1"/>
  <c r="Y36" i="52"/>
  <c r="AX22" i="34"/>
  <c r="U22" i="34" s="1"/>
  <c r="Y22" i="34" s="1"/>
  <c r="AP27" i="34"/>
  <c r="AO27" i="34" s="1"/>
  <c r="S27" i="34" s="1"/>
  <c r="W27" i="34" s="1"/>
  <c r="AX44" i="34"/>
  <c r="U44" i="34" s="1"/>
  <c r="Y44" i="34" s="1"/>
  <c r="AL20" i="34"/>
  <c r="CS20" i="34" s="1"/>
  <c r="CT20" i="34" s="1"/>
  <c r="AP22" i="34"/>
  <c r="AO22" i="34" s="1"/>
  <c r="S22" i="34" s="1"/>
  <c r="W22" i="34" s="1"/>
  <c r="AS27" i="34"/>
  <c r="AR27" i="34" s="1"/>
  <c r="T27" i="34" s="1"/>
  <c r="X27" i="34" s="1"/>
  <c r="AP52" i="34"/>
  <c r="AO52" i="34" s="1"/>
  <c r="S52" i="34" s="1"/>
  <c r="W52" i="34" s="1"/>
  <c r="AP70" i="34"/>
  <c r="AO70" i="34" s="1"/>
  <c r="S70" i="34" s="1"/>
  <c r="W70" i="34" s="1"/>
  <c r="AL34" i="34"/>
  <c r="CS34" i="34" s="1"/>
  <c r="AP78" i="34"/>
  <c r="AO78" i="34" s="1"/>
  <c r="S78" i="34" s="1"/>
  <c r="W78" i="34" s="1"/>
  <c r="AL66" i="34"/>
  <c r="CS66" i="34" s="1"/>
  <c r="AX20" i="34"/>
  <c r="U20" i="34" s="1"/>
  <c r="Y20" i="34" s="1"/>
  <c r="AL78" i="34"/>
  <c r="CS78" i="34" s="1"/>
  <c r="AX46" i="34"/>
  <c r="U46" i="34" s="1"/>
  <c r="Y46" i="34" s="1"/>
  <c r="AS87" i="34"/>
  <c r="AR87" i="34" s="1"/>
  <c r="T87" i="34" s="1"/>
  <c r="X87" i="34" s="1"/>
  <c r="AP87" i="34"/>
  <c r="AO87" i="34" s="1"/>
  <c r="S87" i="34" s="1"/>
  <c r="W87" i="34" s="1"/>
  <c r="AP82" i="34"/>
  <c r="AO82" i="34" s="1"/>
  <c r="S82" i="34" s="1"/>
  <c r="W82" i="34" s="1"/>
  <c r="AP83" i="34"/>
  <c r="AO83" i="34" s="1"/>
  <c r="S83" i="34" s="1"/>
  <c r="W83" i="34" s="1"/>
  <c r="AP99" i="34"/>
  <c r="AO99" i="34" s="1"/>
  <c r="S99" i="34" s="1"/>
  <c r="W99" i="34" s="1"/>
  <c r="AS107" i="34"/>
  <c r="AR107" i="34" s="1"/>
  <c r="T107" i="34" s="1"/>
  <c r="X107" i="34" s="1"/>
  <c r="AL99" i="34"/>
  <c r="CS99" i="34" s="1"/>
  <c r="AS59" i="34"/>
  <c r="AR59" i="34" s="1"/>
  <c r="T59" i="34" s="1"/>
  <c r="X59" i="34" s="1"/>
  <c r="AX83" i="34"/>
  <c r="U83" i="34" s="1"/>
  <c r="Y83" i="34" s="1"/>
  <c r="AL83" i="34"/>
  <c r="CS83" i="34" s="1"/>
  <c r="AP75" i="34"/>
  <c r="AO75" i="34" s="1"/>
  <c r="S75" i="34" s="1"/>
  <c r="W75" i="34" s="1"/>
  <c r="AS129" i="34"/>
  <c r="AR129" i="34" s="1"/>
  <c r="T129" i="34" s="1"/>
  <c r="X129" i="34" s="1"/>
  <c r="AP34" i="34"/>
  <c r="AO34" i="34" s="1"/>
  <c r="S34" i="34" s="1"/>
  <c r="W34" i="34" s="1"/>
  <c r="AX66" i="34"/>
  <c r="U66" i="34" s="1"/>
  <c r="Y66" i="34" s="1"/>
  <c r="AS44" i="34"/>
  <c r="AR44" i="34" s="1"/>
  <c r="T44" i="34" s="1"/>
  <c r="X44" i="34" s="1"/>
  <c r="AS16" i="34"/>
  <c r="AR16" i="34" s="1"/>
  <c r="T16" i="34" s="1"/>
  <c r="X16" i="34" s="1"/>
  <c r="AS66" i="34"/>
  <c r="AR66" i="34" s="1"/>
  <c r="T66" i="34" s="1"/>
  <c r="X66" i="34" s="1"/>
  <c r="AP65" i="34"/>
  <c r="AO65" i="34" s="1"/>
  <c r="S65" i="34" s="1"/>
  <c r="W65" i="34" s="1"/>
  <c r="AP16" i="34"/>
  <c r="AO16" i="34" s="1"/>
  <c r="S16" i="34" s="1"/>
  <c r="W16" i="34" s="1"/>
  <c r="AX72" i="34"/>
  <c r="U72" i="34" s="1"/>
  <c r="Y72" i="34" s="1"/>
  <c r="AS75" i="34"/>
  <c r="AR75" i="34" s="1"/>
  <c r="T75" i="34" s="1"/>
  <c r="X75" i="34" s="1"/>
  <c r="AL129" i="34"/>
  <c r="CS129" i="34" s="1"/>
  <c r="AL134" i="34"/>
  <c r="CS134" i="34" s="1"/>
  <c r="AS84" i="34"/>
  <c r="AR84" i="34" s="1"/>
  <c r="T84" i="34" s="1"/>
  <c r="X84" i="34" s="1"/>
  <c r="AP18" i="34"/>
  <c r="AO18" i="34" s="1"/>
  <c r="S18" i="34" s="1"/>
  <c r="W18" i="34" s="1"/>
  <c r="AS65" i="34"/>
  <c r="AR65" i="34" s="1"/>
  <c r="T65" i="34" s="1"/>
  <c r="X65" i="34" s="1"/>
  <c r="AL106" i="34"/>
  <c r="CS106" i="34" s="1"/>
  <c r="AL76" i="34"/>
  <c r="CS76" i="34" s="1"/>
  <c r="AX18" i="34"/>
  <c r="U18" i="34" s="1"/>
  <c r="Y18" i="34" s="1"/>
  <c r="AS195" i="34"/>
  <c r="AR195" i="34" s="1"/>
  <c r="T195" i="34" s="1"/>
  <c r="X195" i="34" s="1"/>
  <c r="AL84" i="34"/>
  <c r="CS84" i="34" s="1"/>
  <c r="AL18" i="34"/>
  <c r="CS18" i="34" s="1"/>
  <c r="AX84" i="34"/>
  <c r="U84" i="34" s="1"/>
  <c r="Y84" i="34" s="1"/>
  <c r="AX34" i="34"/>
  <c r="U34" i="34" s="1"/>
  <c r="Y34" i="34" s="1"/>
  <c r="AS134" i="34"/>
  <c r="AR134" i="34" s="1"/>
  <c r="T134" i="34" s="1"/>
  <c r="X134" i="34" s="1"/>
  <c r="AP195" i="34"/>
  <c r="AO195" i="34" s="1"/>
  <c r="S195" i="34" s="1"/>
  <c r="W195" i="34" s="1"/>
  <c r="AX107" i="34"/>
  <c r="U107" i="34" s="1"/>
  <c r="Y107" i="34" s="1"/>
  <c r="AL82" i="34"/>
  <c r="CS82" i="34" s="1"/>
  <c r="AX182" i="34"/>
  <c r="U182" i="34" s="1"/>
  <c r="Y182" i="34" s="1"/>
  <c r="AL107" i="34"/>
  <c r="CS107" i="34" s="1"/>
  <c r="AL158" i="34"/>
  <c r="CS158" i="34" s="1"/>
  <c r="AS149" i="34"/>
  <c r="AR149" i="34" s="1"/>
  <c r="T149" i="34" s="1"/>
  <c r="X149" i="34" s="1"/>
  <c r="AP44" i="34"/>
  <c r="AO44" i="34" s="1"/>
  <c r="S44" i="34" s="1"/>
  <c r="W44" i="34" s="1"/>
  <c r="AS82" i="34"/>
  <c r="AR82" i="34" s="1"/>
  <c r="T82" i="34" s="1"/>
  <c r="X82" i="34" s="1"/>
  <c r="AX152" i="34"/>
  <c r="U152" i="34" s="1"/>
  <c r="Y152" i="34" s="1"/>
  <c r="AP142" i="34"/>
  <c r="AO142" i="34" s="1"/>
  <c r="S142" i="34" s="1"/>
  <c r="W142" i="34" s="1"/>
  <c r="AX121" i="34"/>
  <c r="U121" i="34" s="1"/>
  <c r="Y121" i="34" s="1"/>
  <c r="AL26" i="34"/>
  <c r="CS26" i="34" s="1"/>
  <c r="AX59" i="34"/>
  <c r="U59" i="34" s="1"/>
  <c r="Y59" i="34" s="1"/>
  <c r="AP59" i="34"/>
  <c r="AO59" i="34" s="1"/>
  <c r="S59" i="34" s="1"/>
  <c r="W59" i="34" s="1"/>
  <c r="AL177" i="34"/>
  <c r="CS177" i="34" s="1"/>
  <c r="AX138" i="34"/>
  <c r="U138" i="34" s="1"/>
  <c r="Y138" i="34" s="1"/>
  <c r="AL93" i="34"/>
  <c r="CS93" i="34" s="1"/>
  <c r="AL95" i="34"/>
  <c r="CS95" i="34" s="1"/>
  <c r="AX93" i="34"/>
  <c r="U93" i="34" s="1"/>
  <c r="Y93" i="34" s="1"/>
  <c r="AS121" i="34"/>
  <c r="AR121" i="34" s="1"/>
  <c r="T121" i="34" s="1"/>
  <c r="X121" i="34" s="1"/>
  <c r="AX149" i="34"/>
  <c r="U149" i="34" s="1"/>
  <c r="Y149" i="34" s="1"/>
  <c r="AS177" i="34"/>
  <c r="AR177" i="34" s="1"/>
  <c r="T177" i="34" s="1"/>
  <c r="X177" i="34" s="1"/>
  <c r="AP95" i="34"/>
  <c r="AO95" i="34" s="1"/>
  <c r="S95" i="34" s="1"/>
  <c r="W95" i="34" s="1"/>
  <c r="AS93" i="34"/>
  <c r="AR93" i="34" s="1"/>
  <c r="T93" i="34" s="1"/>
  <c r="X93" i="34" s="1"/>
  <c r="AX70" i="34"/>
  <c r="U70" i="34" s="1"/>
  <c r="Y70" i="34" s="1"/>
  <c r="AP63" i="34"/>
  <c r="AO63" i="34" s="1"/>
  <c r="S63" i="34" s="1"/>
  <c r="W63" i="34" s="1"/>
  <c r="AX63" i="34"/>
  <c r="U63" i="34" s="1"/>
  <c r="Y63" i="34" s="1"/>
  <c r="AS63" i="34"/>
  <c r="AR63" i="34" s="1"/>
  <c r="T63" i="34" s="1"/>
  <c r="X63" i="34" s="1"/>
  <c r="AX106" i="34"/>
  <c r="U106" i="34" s="1"/>
  <c r="Y106" i="34" s="1"/>
  <c r="AX76" i="34"/>
  <c r="U76" i="34" s="1"/>
  <c r="Y76" i="34" s="1"/>
  <c r="AS106" i="34"/>
  <c r="AR106" i="34" s="1"/>
  <c r="T106" i="34" s="1"/>
  <c r="X106" i="34" s="1"/>
  <c r="AL149" i="34"/>
  <c r="CS149" i="34" s="1"/>
  <c r="AL52" i="34"/>
  <c r="CS52" i="34" s="1"/>
  <c r="AP76" i="34"/>
  <c r="AO76" i="34" s="1"/>
  <c r="S76" i="34" s="1"/>
  <c r="W76" i="34" s="1"/>
  <c r="AP211" i="34"/>
  <c r="AO211" i="34" s="1"/>
  <c r="S211" i="34" s="1"/>
  <c r="W211" i="34" s="1"/>
  <c r="AS72" i="34"/>
  <c r="AR72" i="34" s="1"/>
  <c r="T72" i="34" s="1"/>
  <c r="X72" i="34" s="1"/>
  <c r="AP74" i="34"/>
  <c r="AO74" i="34" s="1"/>
  <c r="S74" i="34" s="1"/>
  <c r="W74" i="34" s="1"/>
  <c r="AX195" i="34"/>
  <c r="U195" i="34" s="1"/>
  <c r="Y195" i="34" s="1"/>
  <c r="AP140" i="34"/>
  <c r="AO140" i="34" s="1"/>
  <c r="S140" i="34" s="1"/>
  <c r="W140" i="34" s="1"/>
  <c r="AX52" i="34"/>
  <c r="U52" i="34" s="1"/>
  <c r="Y52" i="34" s="1"/>
  <c r="AS211" i="34"/>
  <c r="AR211" i="34" s="1"/>
  <c r="T211" i="34" s="1"/>
  <c r="X211" i="34" s="1"/>
  <c r="AX99" i="34"/>
  <c r="U99" i="34" s="1"/>
  <c r="Y99" i="34" s="1"/>
  <c r="AP38" i="34"/>
  <c r="AO38" i="34" s="1"/>
  <c r="S38" i="34" s="1"/>
  <c r="W38" i="34" s="1"/>
  <c r="AP72" i="34"/>
  <c r="AO72" i="34" s="1"/>
  <c r="S72" i="34" s="1"/>
  <c r="W72" i="34" s="1"/>
  <c r="AP26" i="34"/>
  <c r="AO26" i="34" s="1"/>
  <c r="S26" i="34" s="1"/>
  <c r="W26" i="34" s="1"/>
  <c r="AS26" i="34"/>
  <c r="AR26" i="34" s="1"/>
  <c r="T26" i="34" s="1"/>
  <c r="X26" i="34" s="1"/>
  <c r="AS117" i="34"/>
  <c r="AR117" i="34" s="1"/>
  <c r="T117" i="34" s="1"/>
  <c r="X117" i="34" s="1"/>
  <c r="AX117" i="34"/>
  <c r="U117" i="34" s="1"/>
  <c r="Y117" i="34" s="1"/>
  <c r="AL117" i="34"/>
  <c r="CS117" i="34" s="1"/>
  <c r="AP117" i="34"/>
  <c r="AO117" i="34" s="1"/>
  <c r="S117" i="34" s="1"/>
  <c r="W117" i="34" s="1"/>
  <c r="AX105" i="34"/>
  <c r="U105" i="34" s="1"/>
  <c r="Y105" i="34" s="1"/>
  <c r="AL105" i="34"/>
  <c r="CS105" i="34" s="1"/>
  <c r="AX74" i="34"/>
  <c r="U74" i="34" s="1"/>
  <c r="Y74" i="34" s="1"/>
  <c r="AL74" i="34"/>
  <c r="CS74" i="34" s="1"/>
  <c r="AX140" i="34"/>
  <c r="U140" i="34" s="1"/>
  <c r="Y140" i="34" s="1"/>
  <c r="AS140" i="34"/>
  <c r="AR140" i="34" s="1"/>
  <c r="T140" i="34" s="1"/>
  <c r="X140" i="34" s="1"/>
  <c r="AL38" i="34"/>
  <c r="CS38" i="34" s="1"/>
  <c r="AS46" i="34"/>
  <c r="AR46" i="34" s="1"/>
  <c r="T46" i="34" s="1"/>
  <c r="X46" i="34" s="1"/>
  <c r="AX80" i="34"/>
  <c r="U80" i="34" s="1"/>
  <c r="Y80" i="34" s="1"/>
  <c r="AS80" i="34"/>
  <c r="AR80" i="34" s="1"/>
  <c r="T80" i="34" s="1"/>
  <c r="X80" i="34" s="1"/>
  <c r="AP80" i="34"/>
  <c r="AO80" i="34" s="1"/>
  <c r="S80" i="34" s="1"/>
  <c r="W80" i="34" s="1"/>
  <c r="AL80" i="34"/>
  <c r="CS80" i="34" s="1"/>
  <c r="AS186" i="34"/>
  <c r="AR186" i="34" s="1"/>
  <c r="T186" i="34" s="1"/>
  <c r="X186" i="34" s="1"/>
  <c r="AP186" i="34"/>
  <c r="AO186" i="34" s="1"/>
  <c r="S186" i="34" s="1"/>
  <c r="W186" i="34" s="1"/>
  <c r="AL186" i="34"/>
  <c r="CS186" i="34" s="1"/>
  <c r="AX186" i="34"/>
  <c r="U186" i="34" s="1"/>
  <c r="Y186" i="34" s="1"/>
  <c r="AL208" i="34"/>
  <c r="CS208" i="34" s="1"/>
  <c r="AP208" i="34"/>
  <c r="AO208" i="34" s="1"/>
  <c r="S208" i="34" s="1"/>
  <c r="W208" i="34" s="1"/>
  <c r="AX208" i="34"/>
  <c r="U208" i="34" s="1"/>
  <c r="Y208" i="34" s="1"/>
  <c r="AS208" i="34"/>
  <c r="AR208" i="34" s="1"/>
  <c r="T208" i="34" s="1"/>
  <c r="X208" i="34" s="1"/>
  <c r="AX125" i="34"/>
  <c r="U125" i="34" s="1"/>
  <c r="Y125" i="34" s="1"/>
  <c r="AP125" i="34"/>
  <c r="AO125" i="34" s="1"/>
  <c r="S125" i="34" s="1"/>
  <c r="W125" i="34" s="1"/>
  <c r="AS125" i="34"/>
  <c r="AR125" i="34" s="1"/>
  <c r="T125" i="34" s="1"/>
  <c r="X125" i="34" s="1"/>
  <c r="AL125" i="34"/>
  <c r="CS125" i="34" s="1"/>
  <c r="AS181" i="34"/>
  <c r="AR181" i="34" s="1"/>
  <c r="T181" i="34" s="1"/>
  <c r="X181" i="34" s="1"/>
  <c r="AP181" i="34"/>
  <c r="AO181" i="34" s="1"/>
  <c r="S181" i="34" s="1"/>
  <c r="W181" i="34" s="1"/>
  <c r="AL181" i="34"/>
  <c r="CS181" i="34" s="1"/>
  <c r="AX181" i="34"/>
  <c r="U181" i="34" s="1"/>
  <c r="Y181" i="34" s="1"/>
  <c r="AS191" i="34"/>
  <c r="AR191" i="34" s="1"/>
  <c r="T191" i="34" s="1"/>
  <c r="X191" i="34" s="1"/>
  <c r="AX191" i="34"/>
  <c r="U191" i="34" s="1"/>
  <c r="Y191" i="34" s="1"/>
  <c r="AP191" i="34"/>
  <c r="AO191" i="34" s="1"/>
  <c r="S191" i="34" s="1"/>
  <c r="W191" i="34" s="1"/>
  <c r="AL191" i="34"/>
  <c r="CS191" i="34" s="1"/>
  <c r="AX38" i="34"/>
  <c r="U38" i="34" s="1"/>
  <c r="Y38" i="34" s="1"/>
  <c r="AX79" i="34"/>
  <c r="U79" i="34" s="1"/>
  <c r="Y79" i="34" s="1"/>
  <c r="AP79" i="34"/>
  <c r="AO79" i="34" s="1"/>
  <c r="S79" i="34" s="1"/>
  <c r="W79" i="34" s="1"/>
  <c r="AS79" i="34"/>
  <c r="AR79" i="34" s="1"/>
  <c r="T79" i="34" s="1"/>
  <c r="X79" i="34" s="1"/>
  <c r="AL79" i="34"/>
  <c r="CS79" i="34" s="1"/>
  <c r="AP46" i="34"/>
  <c r="AO46" i="34" s="1"/>
  <c r="S46" i="34" s="1"/>
  <c r="W46" i="34" s="1"/>
  <c r="AS67" i="34"/>
  <c r="AR67" i="34" s="1"/>
  <c r="T67" i="34" s="1"/>
  <c r="X67" i="34" s="1"/>
  <c r="AL67" i="34"/>
  <c r="CS67" i="34" s="1"/>
  <c r="AX67" i="34"/>
  <c r="U67" i="34" s="1"/>
  <c r="Y67" i="34" s="1"/>
  <c r="AP67" i="34"/>
  <c r="AO67" i="34" s="1"/>
  <c r="S67" i="34" s="1"/>
  <c r="W67" i="34" s="1"/>
  <c r="AL35" i="34"/>
  <c r="CS35" i="34" s="1"/>
  <c r="AS35" i="34"/>
  <c r="AR35" i="34" s="1"/>
  <c r="T35" i="34" s="1"/>
  <c r="X35" i="34" s="1"/>
  <c r="AP35" i="34"/>
  <c r="AO35" i="34" s="1"/>
  <c r="S35" i="34" s="1"/>
  <c r="W35" i="34" s="1"/>
  <c r="AX35" i="34"/>
  <c r="U35" i="34" s="1"/>
  <c r="Y35" i="34" s="1"/>
  <c r="AX97" i="34"/>
  <c r="U97" i="34" s="1"/>
  <c r="Y97" i="34" s="1"/>
  <c r="AS97" i="34"/>
  <c r="AR97" i="34" s="1"/>
  <c r="T97" i="34" s="1"/>
  <c r="X97" i="34" s="1"/>
  <c r="AP97" i="34"/>
  <c r="AO97" i="34" s="1"/>
  <c r="S97" i="34" s="1"/>
  <c r="W97" i="34" s="1"/>
  <c r="AL97" i="34"/>
  <c r="CS97" i="34" s="1"/>
  <c r="AP43" i="34"/>
  <c r="AO43" i="34" s="1"/>
  <c r="S43" i="34" s="1"/>
  <c r="W43" i="34" s="1"/>
  <c r="AL43" i="34"/>
  <c r="CS43" i="34" s="1"/>
  <c r="AX43" i="34"/>
  <c r="U43" i="34" s="1"/>
  <c r="Y43" i="34" s="1"/>
  <c r="AS43" i="34"/>
  <c r="AR43" i="34" s="1"/>
  <c r="T43" i="34" s="1"/>
  <c r="X43" i="34" s="1"/>
  <c r="AP109" i="34"/>
  <c r="AO109" i="34" s="1"/>
  <c r="S109" i="34" s="1"/>
  <c r="W109" i="34" s="1"/>
  <c r="AS109" i="34"/>
  <c r="AR109" i="34" s="1"/>
  <c r="T109" i="34" s="1"/>
  <c r="X109" i="34" s="1"/>
  <c r="AX109" i="34"/>
  <c r="U109" i="34" s="1"/>
  <c r="Y109" i="34" s="1"/>
  <c r="AL109" i="34"/>
  <c r="CS109" i="34" s="1"/>
  <c r="AX200" i="34"/>
  <c r="U200" i="34" s="1"/>
  <c r="Y200" i="34" s="1"/>
  <c r="AS200" i="34"/>
  <c r="AR200" i="34" s="1"/>
  <c r="T200" i="34" s="1"/>
  <c r="X200" i="34" s="1"/>
  <c r="AP200" i="34"/>
  <c r="AO200" i="34" s="1"/>
  <c r="S200" i="34" s="1"/>
  <c r="W200" i="34" s="1"/>
  <c r="AL200" i="34"/>
  <c r="CS200" i="34" s="1"/>
  <c r="AP122" i="34"/>
  <c r="AO122" i="34" s="1"/>
  <c r="S122" i="34" s="1"/>
  <c r="W122" i="34" s="1"/>
  <c r="AX122" i="34"/>
  <c r="U122" i="34" s="1"/>
  <c r="Y122" i="34" s="1"/>
  <c r="AL122" i="34"/>
  <c r="CS122" i="34" s="1"/>
  <c r="AS122" i="34"/>
  <c r="AR122" i="34" s="1"/>
  <c r="T122" i="34" s="1"/>
  <c r="X122" i="34" s="1"/>
  <c r="AS132" i="34"/>
  <c r="AR132" i="34" s="1"/>
  <c r="T132" i="34" s="1"/>
  <c r="X132" i="34" s="1"/>
  <c r="AX132" i="34"/>
  <c r="U132" i="34" s="1"/>
  <c r="Y132" i="34" s="1"/>
  <c r="AL132" i="34"/>
  <c r="CS132" i="34" s="1"/>
  <c r="AP132" i="34"/>
  <c r="AO132" i="34" s="1"/>
  <c r="S132" i="34" s="1"/>
  <c r="W132" i="34" s="1"/>
  <c r="AX100" i="34"/>
  <c r="U100" i="34" s="1"/>
  <c r="Y100" i="34" s="1"/>
  <c r="AL100" i="34"/>
  <c r="CS100" i="34" s="1"/>
  <c r="AP100" i="34"/>
  <c r="AO100" i="34" s="1"/>
  <c r="S100" i="34" s="1"/>
  <c r="W100" i="34" s="1"/>
  <c r="AS100" i="34"/>
  <c r="AR100" i="34" s="1"/>
  <c r="T100" i="34" s="1"/>
  <c r="X100" i="34" s="1"/>
  <c r="AS81" i="34"/>
  <c r="AR81" i="34" s="1"/>
  <c r="T81" i="34" s="1"/>
  <c r="X81" i="34" s="1"/>
  <c r="AL81" i="34"/>
  <c r="CS81" i="34" s="1"/>
  <c r="AP81" i="34"/>
  <c r="AO81" i="34" s="1"/>
  <c r="S81" i="34" s="1"/>
  <c r="W81" i="34" s="1"/>
  <c r="AX81" i="34"/>
  <c r="U81" i="34" s="1"/>
  <c r="Y81" i="34" s="1"/>
  <c r="AP154" i="34"/>
  <c r="AO154" i="34" s="1"/>
  <c r="S154" i="34" s="1"/>
  <c r="W154" i="34" s="1"/>
  <c r="AS154" i="34"/>
  <c r="AR154" i="34" s="1"/>
  <c r="T154" i="34" s="1"/>
  <c r="X154" i="34" s="1"/>
  <c r="AL154" i="34"/>
  <c r="CS154" i="34" s="1"/>
  <c r="AX154" i="34"/>
  <c r="U154" i="34" s="1"/>
  <c r="Y154" i="34" s="1"/>
  <c r="AX50" i="34"/>
  <c r="U50" i="34" s="1"/>
  <c r="Y50" i="34" s="1"/>
  <c r="AL50" i="34"/>
  <c r="CS50" i="34" s="1"/>
  <c r="AS50" i="34"/>
  <c r="AR50" i="34" s="1"/>
  <c r="T50" i="34" s="1"/>
  <c r="X50" i="34" s="1"/>
  <c r="AP50" i="34"/>
  <c r="AO50" i="34" s="1"/>
  <c r="S50" i="34" s="1"/>
  <c r="W50" i="34" s="1"/>
  <c r="AS194" i="34"/>
  <c r="AR194" i="34" s="1"/>
  <c r="T194" i="34" s="1"/>
  <c r="X194" i="34" s="1"/>
  <c r="AP194" i="34"/>
  <c r="AO194" i="34" s="1"/>
  <c r="S194" i="34" s="1"/>
  <c r="W194" i="34" s="1"/>
  <c r="AX194" i="34"/>
  <c r="U194" i="34" s="1"/>
  <c r="Y194" i="34" s="1"/>
  <c r="AL194" i="34"/>
  <c r="CS194" i="34" s="1"/>
  <c r="AS148" i="34"/>
  <c r="AR148" i="34" s="1"/>
  <c r="T148" i="34" s="1"/>
  <c r="X148" i="34" s="1"/>
  <c r="AP148" i="34"/>
  <c r="AO148" i="34" s="1"/>
  <c r="S148" i="34" s="1"/>
  <c r="W148" i="34" s="1"/>
  <c r="AX148" i="34"/>
  <c r="U148" i="34" s="1"/>
  <c r="Y148" i="34" s="1"/>
  <c r="AL148" i="34"/>
  <c r="CS148" i="34" s="1"/>
  <c r="AP210" i="34"/>
  <c r="AO210" i="34" s="1"/>
  <c r="S210" i="34" s="1"/>
  <c r="W210" i="34" s="1"/>
  <c r="AS210" i="34"/>
  <c r="AR210" i="34" s="1"/>
  <c r="T210" i="34" s="1"/>
  <c r="X210" i="34" s="1"/>
  <c r="AL210" i="34"/>
  <c r="CS210" i="34" s="1"/>
  <c r="AX210" i="34"/>
  <c r="U210" i="34" s="1"/>
  <c r="Y210" i="34" s="1"/>
  <c r="AP94" i="34"/>
  <c r="AO94" i="34" s="1"/>
  <c r="S94" i="34" s="1"/>
  <c r="W94" i="34" s="1"/>
  <c r="AS94" i="34"/>
  <c r="AR94" i="34" s="1"/>
  <c r="T94" i="34" s="1"/>
  <c r="X94" i="34" s="1"/>
  <c r="AL94" i="34"/>
  <c r="CS94" i="34" s="1"/>
  <c r="AX94" i="34"/>
  <c r="U94" i="34" s="1"/>
  <c r="Y94" i="34" s="1"/>
  <c r="AL184" i="34"/>
  <c r="CS184" i="34" s="1"/>
  <c r="AP184" i="34"/>
  <c r="AO184" i="34" s="1"/>
  <c r="S184" i="34" s="1"/>
  <c r="W184" i="34" s="1"/>
  <c r="AS184" i="34"/>
  <c r="AR184" i="34" s="1"/>
  <c r="T184" i="34" s="1"/>
  <c r="X184" i="34" s="1"/>
  <c r="AX184" i="34"/>
  <c r="U184" i="34" s="1"/>
  <c r="Y184" i="34" s="1"/>
  <c r="AP47" i="34"/>
  <c r="AO47" i="34" s="1"/>
  <c r="S47" i="34" s="1"/>
  <c r="W47" i="34" s="1"/>
  <c r="AX47" i="34"/>
  <c r="U47" i="34" s="1"/>
  <c r="Y47" i="34" s="1"/>
  <c r="AS47" i="34"/>
  <c r="AR47" i="34" s="1"/>
  <c r="T47" i="34" s="1"/>
  <c r="X47" i="34" s="1"/>
  <c r="AL47" i="34"/>
  <c r="CS47" i="34" s="1"/>
  <c r="L20" i="57" l="1"/>
  <c r="M19" i="57"/>
  <c r="L19" i="57"/>
  <c r="L15" i="57"/>
  <c r="L11" i="57"/>
  <c r="M18" i="57"/>
  <c r="M14" i="57"/>
  <c r="V14" i="57" s="1"/>
  <c r="M10" i="57"/>
  <c r="M6" i="57"/>
  <c r="L16" i="57"/>
  <c r="M11" i="57"/>
  <c r="V11" i="57" s="1"/>
  <c r="L18" i="57"/>
  <c r="L14" i="57"/>
  <c r="L10" i="57"/>
  <c r="L6" i="57"/>
  <c r="L9" i="57"/>
  <c r="M12" i="57"/>
  <c r="V12" i="57" s="1"/>
  <c r="L12" i="57"/>
  <c r="M15" i="57"/>
  <c r="V15" i="57" s="1"/>
  <c r="M7" i="57"/>
  <c r="M17" i="57"/>
  <c r="M13" i="57"/>
  <c r="M9" i="57"/>
  <c r="V9" i="57" s="1"/>
  <c r="L13" i="57"/>
  <c r="M16" i="57"/>
  <c r="M8" i="57"/>
  <c r="V8" i="57" s="1"/>
  <c r="L8" i="57"/>
  <c r="L7" i="57"/>
  <c r="L17" i="57"/>
  <c r="M20" i="57"/>
  <c r="V20" i="57" s="1"/>
  <c r="V10" i="57"/>
  <c r="V19" i="57"/>
  <c r="V17" i="57"/>
  <c r="V13" i="57"/>
  <c r="V7" i="57"/>
  <c r="V18" i="57"/>
  <c r="Y20" i="57"/>
  <c r="W20" i="57" s="1"/>
  <c r="Y16" i="57"/>
  <c r="W16" i="57" s="1"/>
  <c r="Y12" i="57"/>
  <c r="W12" i="57" s="1"/>
  <c r="Y8" i="57"/>
  <c r="Y18" i="57"/>
  <c r="W18" i="57" s="1"/>
  <c r="Y10" i="57"/>
  <c r="W10" i="57" s="1"/>
  <c r="Y17" i="57"/>
  <c r="W17" i="57" s="1"/>
  <c r="Y19" i="57"/>
  <c r="W19" i="57" s="1"/>
  <c r="Y15" i="57"/>
  <c r="W15" i="57" s="1"/>
  <c r="Y11" i="57"/>
  <c r="W11" i="57" s="1"/>
  <c r="Y7" i="57"/>
  <c r="W7" i="57" s="1"/>
  <c r="Y14" i="57"/>
  <c r="W14" i="57" s="1"/>
  <c r="Y6" i="57"/>
  <c r="W6" i="57" s="1"/>
  <c r="Y13" i="57"/>
  <c r="W13" i="57" s="1"/>
  <c r="Y9" i="57"/>
  <c r="V16" i="57"/>
  <c r="W46" i="52"/>
  <c r="G29" i="52" s="1"/>
  <c r="U46" i="52"/>
  <c r="H27" i="52" s="1"/>
  <c r="Y37" i="52"/>
  <c r="Q3" i="34"/>
  <c r="Q6" i="34"/>
  <c r="J9" i="34"/>
  <c r="J11" i="34" s="1"/>
  <c r="J3" i="34"/>
  <c r="J5" i="34" s="1"/>
  <c r="G46" i="52"/>
  <c r="N46" i="52"/>
  <c r="J6" i="34"/>
  <c r="S46" i="52"/>
  <c r="Y40" i="52"/>
  <c r="L46" i="52"/>
  <c r="Q46" i="52"/>
  <c r="Y42" i="52"/>
  <c r="Y44" i="52"/>
  <c r="Y43" i="52"/>
  <c r="Y41" i="52"/>
  <c r="B46" i="52"/>
  <c r="I46" i="52"/>
  <c r="Y39" i="52"/>
  <c r="H46" i="52"/>
  <c r="V46" i="52"/>
  <c r="M46" i="52"/>
  <c r="Q9" i="34"/>
  <c r="X46" i="52"/>
  <c r="T46" i="52"/>
  <c r="J46" i="52"/>
  <c r="R46" i="52"/>
  <c r="K46" i="52"/>
  <c r="F46" i="52"/>
  <c r="P46" i="52"/>
  <c r="Y45" i="52"/>
  <c r="O46" i="52"/>
  <c r="Y38" i="52"/>
  <c r="L22" i="57" l="1"/>
  <c r="L21" i="57"/>
  <c r="M22" i="57"/>
  <c r="M21" i="57"/>
  <c r="J22" i="57"/>
  <c r="J21" i="57"/>
  <c r="I22" i="57"/>
  <c r="I21" i="57"/>
  <c r="W9" i="57"/>
  <c r="W8" i="57"/>
  <c r="H7" i="57"/>
  <c r="K7" i="57" s="1"/>
  <c r="N7" i="57" s="1"/>
  <c r="Q7" i="57" s="1"/>
  <c r="T7" i="57" s="1"/>
  <c r="U7" i="57"/>
  <c r="H13" i="57"/>
  <c r="K13" i="57" s="1"/>
  <c r="N13" i="57" s="1"/>
  <c r="Q13" i="57" s="1"/>
  <c r="T13" i="57" s="1"/>
  <c r="U13" i="57"/>
  <c r="H11" i="57"/>
  <c r="K11" i="57" s="1"/>
  <c r="N11" i="57" s="1"/>
  <c r="Q11" i="57" s="1"/>
  <c r="T11" i="57" s="1"/>
  <c r="U11" i="57"/>
  <c r="U17" i="57"/>
  <c r="H17" i="57"/>
  <c r="K17" i="57" s="1"/>
  <c r="N17" i="57" s="1"/>
  <c r="Q17" i="57" s="1"/>
  <c r="T17" i="57" s="1"/>
  <c r="H15" i="57"/>
  <c r="K15" i="57" s="1"/>
  <c r="N15" i="57" s="1"/>
  <c r="Q15" i="57" s="1"/>
  <c r="T15" i="57" s="1"/>
  <c r="U15" i="57"/>
  <c r="H9" i="57"/>
  <c r="K9" i="57" s="1"/>
  <c r="N9" i="57" s="1"/>
  <c r="Q9" i="57" s="1"/>
  <c r="T9" i="57" s="1"/>
  <c r="U9" i="57"/>
  <c r="H10" i="57"/>
  <c r="K10" i="57" s="1"/>
  <c r="N10" i="57" s="1"/>
  <c r="Q10" i="57" s="1"/>
  <c r="T10" i="57" s="1"/>
  <c r="U10" i="57"/>
  <c r="V6" i="57"/>
  <c r="G22" i="57"/>
  <c r="G21" i="57"/>
  <c r="H8" i="57"/>
  <c r="K8" i="57" s="1"/>
  <c r="N8" i="57" s="1"/>
  <c r="Q8" i="57" s="1"/>
  <c r="T8" i="57" s="1"/>
  <c r="U8" i="57"/>
  <c r="H12" i="57"/>
  <c r="K12" i="57" s="1"/>
  <c r="N12" i="57" s="1"/>
  <c r="Q12" i="57" s="1"/>
  <c r="T12" i="57" s="1"/>
  <c r="U12" i="57"/>
  <c r="H16" i="57"/>
  <c r="K16" i="57" s="1"/>
  <c r="N16" i="57" s="1"/>
  <c r="Q16" i="57" s="1"/>
  <c r="T16" i="57" s="1"/>
  <c r="U16" i="57"/>
  <c r="F22" i="57"/>
  <c r="H6" i="57"/>
  <c r="F21" i="57"/>
  <c r="U6" i="57"/>
  <c r="H14" i="57"/>
  <c r="K14" i="57" s="1"/>
  <c r="N14" i="57" s="1"/>
  <c r="Q14" i="57" s="1"/>
  <c r="T14" i="57" s="1"/>
  <c r="U14" i="57"/>
  <c r="H19" i="57"/>
  <c r="K19" i="57" s="1"/>
  <c r="N19" i="57" s="1"/>
  <c r="Q19" i="57" s="1"/>
  <c r="T19" i="57" s="1"/>
  <c r="U19" i="57"/>
  <c r="H20" i="57"/>
  <c r="K20" i="57" s="1"/>
  <c r="N20" i="57" s="1"/>
  <c r="Q20" i="57" s="1"/>
  <c r="T20" i="57" s="1"/>
  <c r="U20" i="57"/>
  <c r="H18" i="57"/>
  <c r="K18" i="57" s="1"/>
  <c r="N18" i="57" s="1"/>
  <c r="Q18" i="57" s="1"/>
  <c r="T18" i="57" s="1"/>
  <c r="U18" i="57"/>
  <c r="P27" i="52"/>
  <c r="M29" i="52"/>
  <c r="J29" i="52"/>
  <c r="H29" i="52"/>
  <c r="P29" i="52"/>
  <c r="N29" i="52"/>
  <c r="I29" i="52"/>
  <c r="L29" i="52"/>
  <c r="O29" i="52"/>
  <c r="K29" i="52"/>
  <c r="M3" i="34"/>
  <c r="M5" i="34" s="1"/>
  <c r="N27" i="52"/>
  <c r="M27" i="52"/>
  <c r="I27" i="52"/>
  <c r="G27" i="52"/>
  <c r="O27" i="52"/>
  <c r="K27" i="52"/>
  <c r="J27" i="52"/>
  <c r="L27" i="52"/>
  <c r="M9" i="34"/>
  <c r="M11" i="34" s="1"/>
  <c r="N3" i="34"/>
  <c r="N5" i="34" s="1"/>
  <c r="N9" i="34"/>
  <c r="N11" i="34" s="1"/>
  <c r="N18" i="52"/>
  <c r="L18" i="52"/>
  <c r="O18" i="52"/>
  <c r="G18" i="52"/>
  <c r="K18" i="52"/>
  <c r="J18" i="52"/>
  <c r="I18" i="52"/>
  <c r="P18" i="52"/>
  <c r="H18" i="52"/>
  <c r="M18" i="52"/>
  <c r="I20" i="52"/>
  <c r="M20" i="52"/>
  <c r="O20" i="52"/>
  <c r="P20" i="52"/>
  <c r="N20" i="52"/>
  <c r="K20" i="52"/>
  <c r="J20" i="52"/>
  <c r="H20" i="52"/>
  <c r="L20" i="52"/>
  <c r="G20" i="52"/>
  <c r="H24" i="52"/>
  <c r="J24" i="52"/>
  <c r="G24" i="52"/>
  <c r="I24" i="52"/>
  <c r="M24" i="52"/>
  <c r="O24" i="52"/>
  <c r="P24" i="52"/>
  <c r="K24" i="52"/>
  <c r="N24" i="52"/>
  <c r="L24" i="52"/>
  <c r="N22" i="52"/>
  <c r="O22" i="52"/>
  <c r="G22" i="52"/>
  <c r="K22" i="52"/>
  <c r="I22" i="52"/>
  <c r="H22" i="52"/>
  <c r="L22" i="52"/>
  <c r="P22" i="52"/>
  <c r="M22" i="52"/>
  <c r="J22" i="52"/>
  <c r="P16" i="52"/>
  <c r="N16" i="52"/>
  <c r="J16" i="52"/>
  <c r="L16" i="52"/>
  <c r="H16" i="52"/>
  <c r="O16" i="52"/>
  <c r="I16" i="52"/>
  <c r="G16" i="52"/>
  <c r="K16" i="52"/>
  <c r="M16" i="52"/>
  <c r="G19" i="52"/>
  <c r="J19" i="52"/>
  <c r="H19" i="52"/>
  <c r="O19" i="52"/>
  <c r="N19" i="52"/>
  <c r="K19" i="52"/>
  <c r="L19" i="52"/>
  <c r="P19" i="52"/>
  <c r="I19" i="52"/>
  <c r="M19" i="52"/>
  <c r="K15" i="52"/>
  <c r="G15" i="52"/>
  <c r="J15" i="52"/>
  <c r="H15" i="52"/>
  <c r="N15" i="52"/>
  <c r="I15" i="52"/>
  <c r="P15" i="52"/>
  <c r="L15" i="52"/>
  <c r="M15" i="52"/>
  <c r="O15" i="52"/>
  <c r="O13" i="52"/>
  <c r="L13" i="52"/>
  <c r="M13" i="52"/>
  <c r="P13" i="52"/>
  <c r="J13" i="52"/>
  <c r="G13" i="52"/>
  <c r="I13" i="52"/>
  <c r="K13" i="52"/>
  <c r="N13" i="52"/>
  <c r="H13" i="52"/>
  <c r="M12" i="52"/>
  <c r="G12" i="52"/>
  <c r="K12" i="52"/>
  <c r="J12" i="52"/>
  <c r="O12" i="52"/>
  <c r="H12" i="52"/>
  <c r="P12" i="52"/>
  <c r="I12" i="52"/>
  <c r="L12" i="52"/>
  <c r="N12" i="52"/>
  <c r="P26" i="52"/>
  <c r="H26" i="52"/>
  <c r="O26" i="52"/>
  <c r="N26" i="52"/>
  <c r="I26" i="52"/>
  <c r="G26" i="52"/>
  <c r="K26" i="52"/>
  <c r="J26" i="52"/>
  <c r="M26" i="52"/>
  <c r="L26" i="52"/>
  <c r="J28" i="52"/>
  <c r="K28" i="52"/>
  <c r="I28" i="52"/>
  <c r="O28" i="52"/>
  <c r="M28" i="52"/>
  <c r="H28" i="52"/>
  <c r="L28" i="52"/>
  <c r="G28" i="52"/>
  <c r="N28" i="52"/>
  <c r="P28" i="52"/>
  <c r="Y46" i="52"/>
  <c r="J23" i="52"/>
  <c r="M23" i="52"/>
  <c r="H23" i="52"/>
  <c r="G23" i="52"/>
  <c r="P23" i="52"/>
  <c r="N23" i="52"/>
  <c r="O23" i="52"/>
  <c r="K23" i="52"/>
  <c r="L23" i="52"/>
  <c r="I23" i="52"/>
  <c r="M25" i="52"/>
  <c r="K25" i="52"/>
  <c r="N25" i="52"/>
  <c r="L25" i="52"/>
  <c r="J25" i="52"/>
  <c r="I25" i="52"/>
  <c r="O25" i="52"/>
  <c r="P25" i="52"/>
  <c r="H25" i="52"/>
  <c r="G25" i="52"/>
  <c r="I21" i="52"/>
  <c r="H21" i="52"/>
  <c r="G21" i="52"/>
  <c r="N21" i="52"/>
  <c r="O21" i="52"/>
  <c r="K21" i="52"/>
  <c r="J21" i="52"/>
  <c r="P21" i="52"/>
  <c r="L21" i="52"/>
  <c r="M21" i="52"/>
  <c r="O17" i="52"/>
  <c r="N17" i="52"/>
  <c r="P17" i="52"/>
  <c r="J17" i="52"/>
  <c r="K17" i="52"/>
  <c r="I17" i="52"/>
  <c r="M17" i="52"/>
  <c r="G17" i="52"/>
  <c r="L17" i="52"/>
  <c r="H17" i="52"/>
  <c r="H30" i="52"/>
  <c r="K30" i="52"/>
  <c r="J30" i="52"/>
  <c r="P30" i="52"/>
  <c r="G30" i="52"/>
  <c r="I30" i="52"/>
  <c r="N30" i="52"/>
  <c r="M30" i="52"/>
  <c r="L30" i="52"/>
  <c r="O30" i="52"/>
  <c r="K14" i="52"/>
  <c r="P14" i="52"/>
  <c r="M14" i="52"/>
  <c r="J14" i="52"/>
  <c r="O14" i="52"/>
  <c r="N14" i="52"/>
  <c r="H14" i="52"/>
  <c r="I14" i="52"/>
  <c r="G14" i="52"/>
  <c r="L14" i="52"/>
  <c r="K10" i="52"/>
  <c r="O10" i="52"/>
  <c r="I10" i="52"/>
  <c r="M10" i="52"/>
  <c r="G10" i="52"/>
  <c r="N10" i="52"/>
  <c r="L10" i="52"/>
  <c r="P10" i="52"/>
  <c r="J10" i="52"/>
  <c r="H10" i="52"/>
  <c r="G11" i="52"/>
  <c r="K11" i="52"/>
  <c r="L11" i="52"/>
  <c r="N11" i="52"/>
  <c r="O11" i="52"/>
  <c r="H11" i="52"/>
  <c r="P11" i="52"/>
  <c r="J11" i="52"/>
  <c r="I11" i="52"/>
  <c r="M11" i="52"/>
  <c r="N6" i="34"/>
  <c r="N8" i="34" s="1"/>
  <c r="M6" i="34"/>
  <c r="M8" i="34" s="1"/>
  <c r="J8" i="34"/>
  <c r="U21" i="57" l="1"/>
  <c r="V22" i="57"/>
  <c r="V21" i="57"/>
  <c r="U22" i="57"/>
  <c r="W21" i="57"/>
  <c r="W22" i="57"/>
  <c r="H21" i="57"/>
  <c r="K6" i="57"/>
  <c r="H22" i="57"/>
  <c r="E29" i="52"/>
  <c r="E27" i="52"/>
  <c r="E20" i="52"/>
  <c r="E14" i="52"/>
  <c r="L31" i="52"/>
  <c r="I31" i="52"/>
  <c r="H31" i="52"/>
  <c r="O31" i="52"/>
  <c r="N31" i="52"/>
  <c r="J31" i="52"/>
  <c r="E10" i="52"/>
  <c r="E30" i="52"/>
  <c r="E28" i="52"/>
  <c r="E26" i="52"/>
  <c r="E13" i="52"/>
  <c r="E16" i="52"/>
  <c r="M31" i="52"/>
  <c r="E18" i="52"/>
  <c r="E11" i="52"/>
  <c r="P31" i="52"/>
  <c r="E25" i="52"/>
  <c r="E23" i="52"/>
  <c r="E19" i="52"/>
  <c r="E24" i="52"/>
  <c r="E21" i="52"/>
  <c r="K31" i="52"/>
  <c r="G31" i="52"/>
  <c r="E12" i="52"/>
  <c r="E15" i="52"/>
  <c r="E17" i="52"/>
  <c r="E22" i="52"/>
  <c r="K22" i="57" l="1"/>
  <c r="N6" i="57"/>
  <c r="K21" i="57"/>
  <c r="E31" i="52"/>
  <c r="N22" i="57" l="1"/>
  <c r="Q6" i="57"/>
  <c r="N21" i="57"/>
  <c r="I23" i="54"/>
  <c r="T6" i="57" l="1"/>
  <c r="Q21" i="57"/>
  <c r="T21" i="57" s="1"/>
  <c r="Q22" i="57"/>
  <c r="T22" i="57" s="1"/>
  <c r="BB16"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4" authorId="0" shapeId="0" xr:uid="{C777A62E-4D20-48C9-85C1-F6EE520C6A69}">
      <text>
        <r>
          <rPr>
            <b/>
            <sz val="12"/>
            <color indexed="10"/>
            <rFont val="ＭＳ Ｐゴシック"/>
            <family val="3"/>
            <charset val="128"/>
          </rPr>
          <t>自動車運送事業者等</t>
        </r>
        <r>
          <rPr>
            <sz val="10"/>
            <color indexed="81"/>
            <rFont val="ＭＳ Ｐゴシック"/>
            <family val="3"/>
            <charset val="128"/>
          </rPr>
          <t>は国土交通大臣、それ以外は都道府県知事名を記載してください。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15D6C035-DB4D-486A-B5E2-FDC465891153}">
      <text>
        <r>
          <rPr>
            <b/>
            <sz val="14"/>
            <color indexed="10"/>
            <rFont val="メイリオ"/>
            <family val="3"/>
            <charset val="128"/>
          </rPr>
          <t>🈟今年度より自動入力ため入力不要　</t>
        </r>
      </text>
    </comment>
    <comment ref="U2" authorId="0" shapeId="0" xr:uid="{37A4AB00-86E2-41EC-8D77-1E41F86EAC18}">
      <text>
        <r>
          <rPr>
            <b/>
            <sz val="14"/>
            <color indexed="10"/>
            <rFont val="メイリオ"/>
            <family val="3"/>
            <charset val="128"/>
          </rPr>
          <t>整理番号</t>
        </r>
        <r>
          <rPr>
            <b/>
            <sz val="14"/>
            <color indexed="81"/>
            <rFont val="メイリオ"/>
            <family val="3"/>
            <charset val="128"/>
          </rPr>
          <t>は半角入力</t>
        </r>
      </text>
    </comment>
    <comment ref="Z19" authorId="0" shapeId="0" xr:uid="{00000000-0006-0000-0100-000003000000}">
      <text>
        <r>
          <rPr>
            <b/>
            <sz val="14"/>
            <color indexed="81"/>
            <rFont val="メイリオ"/>
            <family val="3"/>
            <charset val="128"/>
          </rPr>
          <t>「○」を入力すると上記の　　事業者名・住所等の値が、　　</t>
        </r>
        <r>
          <rPr>
            <b/>
            <u/>
            <sz val="14"/>
            <color indexed="10"/>
            <rFont val="メイリオ"/>
            <family val="3"/>
            <charset val="128"/>
          </rPr>
          <t>左の赤枠に自動入力</t>
        </r>
        <r>
          <rPr>
            <b/>
            <sz val="14"/>
            <color indexed="81"/>
            <rFont val="メイリオ"/>
            <family val="3"/>
            <charset val="128"/>
          </rPr>
          <t>されます。</t>
        </r>
      </text>
    </comment>
    <comment ref="M29" authorId="0" shapeId="0" xr:uid="{00000000-0006-0000-0100-000004000000}">
      <text>
        <r>
          <rPr>
            <b/>
            <sz val="14"/>
            <color indexed="81"/>
            <rFont val="メイリオ"/>
            <family val="3"/>
            <charset val="128"/>
          </rPr>
          <t>連絡する場合がありますので、　　　『</t>
        </r>
        <r>
          <rPr>
            <b/>
            <u val="double"/>
            <sz val="14"/>
            <color indexed="10"/>
            <rFont val="メイリオ"/>
            <family val="3"/>
            <charset val="128"/>
          </rPr>
          <t>必ずデータを作成した担当者の名前</t>
        </r>
        <r>
          <rPr>
            <b/>
            <sz val="14"/>
            <color indexed="81"/>
            <rFont val="メイリオ"/>
            <family val="3"/>
            <charset val="128"/>
          </rPr>
          <t>』　　　　　　　　　を入力してください。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7AFD3FAB-1637-40D5-835D-D2A159649CD7}">
      <text>
        <r>
          <rPr>
            <b/>
            <sz val="16"/>
            <color indexed="81"/>
            <rFont val="ＭＳ Ｐゴシック"/>
            <family val="3"/>
            <charset val="128"/>
          </rPr>
          <t>自動車を使用していない事業所も入力対象</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4" authorId="0" shapeId="0" xr:uid="{8791F5DB-04F0-4D3F-BB9B-6F9FC95EA330}">
      <text>
        <r>
          <rPr>
            <b/>
            <sz val="13"/>
            <color indexed="10"/>
            <rFont val="メイリオ"/>
            <family val="3"/>
            <charset val="128"/>
          </rPr>
          <t xml:space="preserve">＜車両追加情報＞
</t>
        </r>
        <r>
          <rPr>
            <b/>
            <sz val="13"/>
            <color indexed="81"/>
            <rFont val="メイリオ"/>
            <family val="3"/>
            <charset val="128"/>
          </rPr>
          <t>下記に該当する車両は、必ず入力してください</t>
        </r>
        <r>
          <rPr>
            <sz val="13"/>
            <color indexed="81"/>
            <rFont val="メイリオ"/>
            <family val="3"/>
            <charset val="128"/>
          </rPr>
          <t xml:space="preserve">。
</t>
        </r>
        <r>
          <rPr>
            <b/>
            <sz val="13"/>
            <color indexed="81"/>
            <rFont val="メイリオ"/>
            <family val="3"/>
            <charset val="128"/>
          </rPr>
          <t>令和５年度中に廃車・名義変更・リース解約等した場合→</t>
        </r>
        <r>
          <rPr>
            <b/>
            <sz val="13"/>
            <color indexed="10"/>
            <rFont val="メイリオ"/>
            <family val="3"/>
            <charset val="128"/>
          </rPr>
          <t>減車</t>
        </r>
        <r>
          <rPr>
            <b/>
            <sz val="13"/>
            <color indexed="81"/>
            <rFont val="メイリオ"/>
            <family val="3"/>
            <charset val="128"/>
          </rPr>
          <t xml:space="preserve">
令和５年度中に購入・リース契約等した場合→</t>
        </r>
        <r>
          <rPr>
            <b/>
            <sz val="13"/>
            <color indexed="10"/>
            <rFont val="メイリオ"/>
            <family val="3"/>
            <charset val="128"/>
          </rPr>
          <t xml:space="preserve">新規
</t>
        </r>
        <r>
          <rPr>
            <sz val="12"/>
            <color indexed="81"/>
            <rFont val="メイリオ"/>
            <family val="3"/>
            <charset val="128"/>
          </rPr>
          <t>※なお、詳しいことはホームページから「自動車環境管理実績報告書
　の作成の手引き」をダウンロードし、ご確認ください。</t>
        </r>
        <r>
          <rPr>
            <sz val="13"/>
            <color indexed="81"/>
            <rFont val="メイリオ"/>
            <family val="3"/>
            <charset val="128"/>
          </rPr>
          <t xml:space="preserve">
</t>
        </r>
      </text>
    </comment>
    <comment ref="CV14" authorId="0" shapeId="0" xr:uid="{3B0A77F5-6988-43E9-8B01-35849E6184DD}">
      <text>
        <r>
          <rPr>
            <b/>
            <sz val="18"/>
            <color indexed="10"/>
            <rFont val="メイリオ"/>
            <family val="3"/>
            <charset val="128"/>
          </rPr>
          <t>🈟</t>
        </r>
        <r>
          <rPr>
            <b/>
            <sz val="14"/>
            <color indexed="10"/>
            <rFont val="メイリオ"/>
            <family val="3"/>
            <charset val="128"/>
          </rPr>
          <t>昨年度提出の実績報告書</t>
        </r>
        <r>
          <rPr>
            <sz val="14"/>
            <color indexed="81"/>
            <rFont val="メイリオ"/>
            <family val="3"/>
            <charset val="128"/>
          </rPr>
          <t>の型式やナンバーに変更もしくは誤入力があった場合、</t>
        </r>
        <r>
          <rPr>
            <b/>
            <sz val="14"/>
            <color indexed="81"/>
            <rFont val="メイリオ"/>
            <family val="3"/>
            <charset val="128"/>
          </rPr>
          <t>「型式変更」</t>
        </r>
        <r>
          <rPr>
            <sz val="14"/>
            <color indexed="81"/>
            <rFont val="メイリオ"/>
            <family val="3"/>
            <charset val="128"/>
          </rPr>
          <t>または</t>
        </r>
        <r>
          <rPr>
            <b/>
            <sz val="14"/>
            <color indexed="81"/>
            <rFont val="メイリオ"/>
            <family val="3"/>
            <charset val="128"/>
          </rPr>
          <t>「ナンバー変更」</t>
        </r>
        <r>
          <rPr>
            <sz val="14"/>
            <color indexed="81"/>
            <rFont val="メイリオ"/>
            <family val="3"/>
            <charset val="128"/>
          </rPr>
          <t>を入力してください。
なお、</t>
        </r>
        <r>
          <rPr>
            <b/>
            <sz val="14"/>
            <color indexed="81"/>
            <rFont val="メイリオ"/>
            <family val="3"/>
            <charset val="128"/>
          </rPr>
          <t>プルダウンメニュー</t>
        </r>
        <r>
          <rPr>
            <sz val="14"/>
            <color indexed="81"/>
            <rFont val="メイリオ"/>
            <family val="3"/>
            <charset val="128"/>
          </rPr>
          <t>からも選択し入力することができます。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3004FA86-1EFB-407C-82A8-E5789EBB91BD}">
      <text>
        <r>
          <rPr>
            <sz val="24"/>
            <color indexed="81"/>
            <rFont val="ＭＳ Ｐゴシック"/>
            <family val="3"/>
            <charset val="128"/>
          </rPr>
          <t>こちらのシートは自動入力のため</t>
        </r>
        <r>
          <rPr>
            <b/>
            <sz val="24"/>
            <color indexed="10"/>
            <rFont val="ＭＳ Ｐゴシック"/>
            <family val="3"/>
            <charset val="128"/>
          </rPr>
          <t>入力不要</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500-000001000000}">
      <text>
        <r>
          <rPr>
            <sz val="9"/>
            <color indexed="81"/>
            <rFont val="ＭＳ Ｐゴシック"/>
            <family val="3"/>
            <charset val="128"/>
          </rPr>
          <t>取組を実施した項目分だけ○をつけてください。
これらの項目に該当しない取組は、その他に○をつけて、その内容を（　）内に記載してください。</t>
        </r>
      </text>
    </comment>
    <comment ref="E5" authorId="0" shapeId="0" xr:uid="{AAD328A3-71DF-440E-AECF-0B45FDE99E19}">
      <text>
        <r>
          <rPr>
            <b/>
            <sz val="14"/>
            <color indexed="10"/>
            <rFont val="メイリオ"/>
            <family val="3"/>
            <charset val="128"/>
          </rPr>
          <t>エコドライブの実施</t>
        </r>
        <r>
          <rPr>
            <b/>
            <sz val="14"/>
            <color indexed="81"/>
            <rFont val="メイリオ"/>
            <family val="3"/>
            <charset val="128"/>
          </rPr>
          <t>をすることにより、燃料の削減になります。</t>
        </r>
      </text>
    </comment>
    <comment ref="E6" authorId="0" shapeId="0" xr:uid="{8A2427B4-5756-46D2-8192-60ED0814CF7C}">
      <text>
        <r>
          <rPr>
            <b/>
            <sz val="14"/>
            <color indexed="10"/>
            <rFont val="メイリオ"/>
            <family val="3"/>
            <charset val="128"/>
          </rPr>
          <t>千葉県保全条例では</t>
        </r>
        <r>
          <rPr>
            <b/>
            <sz val="14"/>
            <color indexed="81"/>
            <rFont val="メイリオ"/>
            <family val="3"/>
            <charset val="128"/>
          </rPr>
          <t xml:space="preserve">
   運転者に「自動車を駐車または停車するときに
　エンジンを停止（</t>
        </r>
        <r>
          <rPr>
            <b/>
            <sz val="14"/>
            <color indexed="10"/>
            <rFont val="メイリオ"/>
            <family val="3"/>
            <charset val="128"/>
          </rPr>
          <t>アイドリングストップ</t>
        </r>
        <r>
          <rPr>
            <b/>
            <sz val="14"/>
            <color indexed="81"/>
            <rFont val="メイリオ"/>
            <family val="3"/>
            <charset val="128"/>
          </rPr>
          <t>）」を
　義務付けています。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4E509668-F225-44C4-8A26-A86BF4922571}">
      <text>
        <r>
          <rPr>
            <sz val="24"/>
            <color indexed="81"/>
            <rFont val="ＭＳ Ｐゴシック"/>
            <family val="3"/>
            <charset val="128"/>
          </rPr>
          <t>こちらのシートは提出が必要な場合、自動作成されるため</t>
        </r>
        <r>
          <rPr>
            <b/>
            <sz val="24"/>
            <color indexed="10"/>
            <rFont val="ＭＳ Ｐゴシック"/>
            <family val="3"/>
            <charset val="128"/>
          </rPr>
          <t>作成不要</t>
        </r>
      </text>
    </comment>
  </commentList>
</comments>
</file>

<file path=xl/sharedStrings.xml><?xml version="1.0" encoding="utf-8"?>
<sst xmlns="http://schemas.openxmlformats.org/spreadsheetml/2006/main" count="15542" uniqueCount="2540">
  <si>
    <t>マイクロバス</t>
    <phoneticPr fontId="3"/>
  </si>
  <si>
    <t>ガ</t>
    <phoneticPr fontId="3"/>
  </si>
  <si>
    <t>A4</t>
    <phoneticPr fontId="3"/>
  </si>
  <si>
    <t>ハイブリッド（ガソリン）</t>
    <phoneticPr fontId="3"/>
  </si>
  <si>
    <t>A5</t>
    <phoneticPr fontId="3"/>
  </si>
  <si>
    <t>A6</t>
    <phoneticPr fontId="3"/>
  </si>
  <si>
    <t>A7</t>
    <phoneticPr fontId="3"/>
  </si>
  <si>
    <t>メタノール</t>
    <phoneticPr fontId="3"/>
  </si>
  <si>
    <t>メ</t>
    <phoneticPr fontId="3"/>
  </si>
  <si>
    <t>A8</t>
    <phoneticPr fontId="3"/>
  </si>
  <si>
    <t>A9</t>
    <phoneticPr fontId="3"/>
  </si>
  <si>
    <t>A0</t>
    <phoneticPr fontId="3"/>
  </si>
  <si>
    <t>L</t>
    <phoneticPr fontId="3"/>
  </si>
  <si>
    <t>文字(※3)・・・さ</t>
    <rPh sb="0" eb="2">
      <t>モジ</t>
    </rPh>
    <phoneticPr fontId="3"/>
  </si>
  <si>
    <t>指定番号(※4)・・・2345</t>
    <rPh sb="0" eb="2">
      <t>シテイ</t>
    </rPh>
    <rPh sb="2" eb="4">
      <t>バンゴウ</t>
    </rPh>
    <phoneticPr fontId="3"/>
  </si>
  <si>
    <t>正式名称</t>
    <rPh sb="0" eb="2">
      <t>セイシキ</t>
    </rPh>
    <rPh sb="2" eb="4">
      <t>メイショウ</t>
    </rPh>
    <phoneticPr fontId="3"/>
  </si>
  <si>
    <t>※1・・・使用の本拠の位置の運輸支局又は自動車検査登録事務所を表示する文字</t>
    <rPh sb="5" eb="7">
      <t>シヨウ</t>
    </rPh>
    <rPh sb="8" eb="10">
      <t>ホンキョ</t>
    </rPh>
    <rPh sb="11" eb="13">
      <t>イチ</t>
    </rPh>
    <rPh sb="14" eb="16">
      <t>ウンユ</t>
    </rPh>
    <rPh sb="16" eb="18">
      <t>シキョク</t>
    </rPh>
    <rPh sb="18" eb="19">
      <t>マタ</t>
    </rPh>
    <rPh sb="20" eb="23">
      <t>ジドウシャ</t>
    </rPh>
    <rPh sb="23" eb="25">
      <t>ケンサ</t>
    </rPh>
    <rPh sb="25" eb="27">
      <t>トウロク</t>
    </rPh>
    <rPh sb="27" eb="30">
      <t>ジムショ</t>
    </rPh>
    <rPh sb="31" eb="33">
      <t>ヒョウジ</t>
    </rPh>
    <rPh sb="35" eb="37">
      <t>モジ</t>
    </rPh>
    <phoneticPr fontId="3"/>
  </si>
  <si>
    <t>※2・・・自動車の種別及び用途による分類番号</t>
    <rPh sb="5" eb="8">
      <t>ジドウシャ</t>
    </rPh>
    <rPh sb="9" eb="11">
      <t>シュベツ</t>
    </rPh>
    <rPh sb="11" eb="12">
      <t>オヨ</t>
    </rPh>
    <rPh sb="13" eb="15">
      <t>ヨウト</t>
    </rPh>
    <rPh sb="18" eb="20">
      <t>ブンルイ</t>
    </rPh>
    <rPh sb="20" eb="22">
      <t>バンゴウ</t>
    </rPh>
    <phoneticPr fontId="3"/>
  </si>
  <si>
    <t>※3・・・事業用かどうかの別等を表示する文字</t>
    <rPh sb="5" eb="8">
      <t>ジギョウヨウ</t>
    </rPh>
    <rPh sb="13" eb="14">
      <t>ベツ</t>
    </rPh>
    <rPh sb="14" eb="15">
      <t>トウ</t>
    </rPh>
    <rPh sb="16" eb="18">
      <t>ヒョウジ</t>
    </rPh>
    <rPh sb="20" eb="22">
      <t>モジ</t>
    </rPh>
    <phoneticPr fontId="3"/>
  </si>
  <si>
    <t>略称</t>
    <rPh sb="0" eb="1">
      <t>リャク</t>
    </rPh>
    <rPh sb="1" eb="2">
      <t>ショウ</t>
    </rPh>
    <phoneticPr fontId="3"/>
  </si>
  <si>
    <t>※4・・・一連指定番号</t>
    <rPh sb="5" eb="7">
      <t>イチレン</t>
    </rPh>
    <rPh sb="7" eb="9">
      <t>シテイ</t>
    </rPh>
    <rPh sb="9" eb="11">
      <t>バンゴウ</t>
    </rPh>
    <phoneticPr fontId="3"/>
  </si>
  <si>
    <t>例</t>
    <rPh sb="0" eb="1">
      <t>レイ</t>
    </rPh>
    <phoneticPr fontId="3"/>
  </si>
  <si>
    <t>１台当たり平均</t>
    <rPh sb="1" eb="2">
      <t>ダイ</t>
    </rPh>
    <rPh sb="2" eb="3">
      <t>ア</t>
    </rPh>
    <rPh sb="5" eb="7">
      <t>ヘイキン</t>
    </rPh>
    <phoneticPr fontId="3"/>
  </si>
  <si>
    <t>前年度実績</t>
    <rPh sb="0" eb="3">
      <t>ゼンネンド</t>
    </rPh>
    <rPh sb="3" eb="5">
      <t>ジッセキ</t>
    </rPh>
    <phoneticPr fontId="3"/>
  </si>
  <si>
    <t>前年度比</t>
    <rPh sb="0" eb="3">
      <t>ゼンネンド</t>
    </rPh>
    <rPh sb="3" eb="4">
      <t>ヒ</t>
    </rPh>
    <phoneticPr fontId="3"/>
  </si>
  <si>
    <t>エコドライブの実施(空ぶかし、急発進・急加速運転等の削減等)</t>
    <rPh sb="7" eb="9">
      <t>ジッシ</t>
    </rPh>
    <rPh sb="10" eb="11">
      <t>カラ</t>
    </rPh>
    <rPh sb="15" eb="18">
      <t>キュウハッシン</t>
    </rPh>
    <rPh sb="19" eb="22">
      <t>キュウカソク</t>
    </rPh>
    <rPh sb="22" eb="24">
      <t>ウンテン</t>
    </rPh>
    <rPh sb="24" eb="25">
      <t>トウ</t>
    </rPh>
    <rPh sb="26" eb="28">
      <t>サクゲン</t>
    </rPh>
    <rPh sb="28" eb="29">
      <t>トウ</t>
    </rPh>
    <phoneticPr fontId="3"/>
  </si>
  <si>
    <t>カーシェアリングの導入</t>
    <rPh sb="9" eb="11">
      <t>ドウニュウ</t>
    </rPh>
    <phoneticPr fontId="3"/>
  </si>
  <si>
    <t>ＶＩＣＳ搭載カーナビゲーションシステム等による渋滞回避</t>
    <rPh sb="4" eb="6">
      <t>トウサイ</t>
    </rPh>
    <rPh sb="19" eb="20">
      <t>トウ</t>
    </rPh>
    <rPh sb="23" eb="25">
      <t>ジュウタイ</t>
    </rPh>
    <rPh sb="25" eb="27">
      <t>カイヒ</t>
    </rPh>
    <phoneticPr fontId="3"/>
  </si>
  <si>
    <t>バス</t>
    <phoneticPr fontId="3"/>
  </si>
  <si>
    <t>集計対象外です</t>
    <rPh sb="0" eb="2">
      <t>シュウケイ</t>
    </rPh>
    <rPh sb="2" eb="4">
      <t>タイショウ</t>
    </rPh>
    <rPh sb="4" eb="5">
      <t>ガイ</t>
    </rPh>
    <phoneticPr fontId="3"/>
  </si>
  <si>
    <t>Jナンバー</t>
    <phoneticPr fontId="3"/>
  </si>
  <si>
    <t>あり</t>
    <phoneticPr fontId="3"/>
  </si>
  <si>
    <t>エコドライブマニュアルの作成、配布</t>
    <rPh sb="12" eb="14">
      <t>サクセイ</t>
    </rPh>
    <rPh sb="15" eb="17">
      <t>ハイフ</t>
    </rPh>
    <phoneticPr fontId="3"/>
  </si>
  <si>
    <t>エコドライブに関する教育、訓練の実施</t>
    <rPh sb="7" eb="8">
      <t>カン</t>
    </rPh>
    <rPh sb="10" eb="12">
      <t>キョウイク</t>
    </rPh>
    <rPh sb="13" eb="15">
      <t>クンレン</t>
    </rPh>
    <rPh sb="16" eb="18">
      <t>ジッシ</t>
    </rPh>
    <phoneticPr fontId="3"/>
  </si>
  <si>
    <t>デジタル式運行記録計等の活用</t>
    <rPh sb="4" eb="5">
      <t>シキ</t>
    </rPh>
    <rPh sb="5" eb="7">
      <t>ウンコウ</t>
    </rPh>
    <rPh sb="7" eb="9">
      <t>キロク</t>
    </rPh>
    <rPh sb="9" eb="10">
      <t>ケイ</t>
    </rPh>
    <rPh sb="10" eb="11">
      <t>トウ</t>
    </rPh>
    <rPh sb="12" eb="14">
      <t>カツヨウ</t>
    </rPh>
    <phoneticPr fontId="3"/>
  </si>
  <si>
    <t>優良ドライバーの表彰</t>
    <rPh sb="0" eb="2">
      <t>ユウリョウ</t>
    </rPh>
    <rPh sb="8" eb="10">
      <t>ヒョウショウ</t>
    </rPh>
    <phoneticPr fontId="3"/>
  </si>
  <si>
    <t>車両の維持管理</t>
    <rPh sb="0" eb="2">
      <t>シャリョウ</t>
    </rPh>
    <rPh sb="3" eb="5">
      <t>イジ</t>
    </rPh>
    <rPh sb="5" eb="7">
      <t>カンリ</t>
    </rPh>
    <phoneticPr fontId="3"/>
  </si>
  <si>
    <t>日常点検・整備マニュアルの作成、配布</t>
    <rPh sb="0" eb="2">
      <t>ニチジョウ</t>
    </rPh>
    <rPh sb="2" eb="4">
      <t>テンケン</t>
    </rPh>
    <rPh sb="5" eb="7">
      <t>セイビ</t>
    </rPh>
    <rPh sb="13" eb="15">
      <t>サクセイ</t>
    </rPh>
    <rPh sb="16" eb="18">
      <t>ハイフ</t>
    </rPh>
    <phoneticPr fontId="3"/>
  </si>
  <si>
    <t>日常点検・整備に関する教育、訓練の実施</t>
    <rPh sb="0" eb="2">
      <t>ニチジョウ</t>
    </rPh>
    <rPh sb="2" eb="4">
      <t>テンケン</t>
    </rPh>
    <rPh sb="5" eb="7">
      <t>セイビ</t>
    </rPh>
    <rPh sb="8" eb="9">
      <t>カン</t>
    </rPh>
    <rPh sb="11" eb="13">
      <t>キョウイク</t>
    </rPh>
    <rPh sb="14" eb="16">
      <t>クンレン</t>
    </rPh>
    <rPh sb="17" eb="19">
      <t>ジッシ</t>
    </rPh>
    <phoneticPr fontId="3"/>
  </si>
  <si>
    <t>日々の始業点検・定期点検の完全実施</t>
    <rPh sb="0" eb="2">
      <t>ヒビ</t>
    </rPh>
    <rPh sb="3" eb="5">
      <t>シギョウ</t>
    </rPh>
    <rPh sb="5" eb="7">
      <t>テンケン</t>
    </rPh>
    <rPh sb="8" eb="10">
      <t>テイキ</t>
    </rPh>
    <rPh sb="10" eb="12">
      <t>テンケン</t>
    </rPh>
    <rPh sb="13" eb="15">
      <t>カンゼン</t>
    </rPh>
    <rPh sb="15" eb="17">
      <t>ジッシ</t>
    </rPh>
    <phoneticPr fontId="3"/>
  </si>
  <si>
    <t>エアークリーナーの定期的な点検</t>
    <rPh sb="9" eb="12">
      <t>テイキテキ</t>
    </rPh>
    <rPh sb="13" eb="15">
      <t>テンケン</t>
    </rPh>
    <phoneticPr fontId="3"/>
  </si>
  <si>
    <t>運転日報の作成</t>
    <rPh sb="0" eb="2">
      <t>ウンテン</t>
    </rPh>
    <rPh sb="2" eb="4">
      <t>ニッポウ</t>
    </rPh>
    <rPh sb="5" eb="7">
      <t>サクセイ</t>
    </rPh>
    <phoneticPr fontId="3"/>
  </si>
  <si>
    <t>共同輸配送の促進</t>
    <rPh sb="0" eb="2">
      <t>キョウドウ</t>
    </rPh>
    <rPh sb="2" eb="3">
      <t>ユ</t>
    </rPh>
    <rPh sb="3" eb="5">
      <t>ハイソウ</t>
    </rPh>
    <rPh sb="6" eb="8">
      <t>ソクシン</t>
    </rPh>
    <phoneticPr fontId="3"/>
  </si>
  <si>
    <t>帰り荷の確保</t>
    <rPh sb="0" eb="1">
      <t>カエ</t>
    </rPh>
    <rPh sb="2" eb="3">
      <t>ニ</t>
    </rPh>
    <rPh sb="4" eb="6">
      <t>カクホ</t>
    </rPh>
    <phoneticPr fontId="3"/>
  </si>
  <si>
    <t>ジャスト・イン・タイムサービスの改善</t>
    <rPh sb="16" eb="18">
      <t>カイゼン</t>
    </rPh>
    <phoneticPr fontId="3"/>
  </si>
  <si>
    <t>受注時間と配送時間のルール化</t>
    <rPh sb="0" eb="2">
      <t>ジュチュウ</t>
    </rPh>
    <rPh sb="2" eb="4">
      <t>ジカン</t>
    </rPh>
    <rPh sb="5" eb="7">
      <t>ハイソウ</t>
    </rPh>
    <rPh sb="7" eb="9">
      <t>ジカン</t>
    </rPh>
    <rPh sb="13" eb="14">
      <t>カ</t>
    </rPh>
    <phoneticPr fontId="3"/>
  </si>
  <si>
    <t>検品の簡略化</t>
    <rPh sb="0" eb="1">
      <t>ケン</t>
    </rPh>
    <rPh sb="1" eb="2">
      <t>ヒン</t>
    </rPh>
    <rPh sb="3" eb="5">
      <t>カンリャク</t>
    </rPh>
    <rPh sb="5" eb="6">
      <t>カ</t>
    </rPh>
    <phoneticPr fontId="3"/>
  </si>
  <si>
    <t>道路混雑時の輸配送の見直し等</t>
    <rPh sb="0" eb="2">
      <t>ドウロ</t>
    </rPh>
    <rPh sb="2" eb="4">
      <t>コンザツ</t>
    </rPh>
    <rPh sb="4" eb="5">
      <t>ジ</t>
    </rPh>
    <rPh sb="6" eb="7">
      <t>ユ</t>
    </rPh>
    <rPh sb="7" eb="9">
      <t>ハイソウ</t>
    </rPh>
    <rPh sb="10" eb="12">
      <t>ミナオ</t>
    </rPh>
    <rPh sb="13" eb="14">
      <t>ナド</t>
    </rPh>
    <phoneticPr fontId="3"/>
  </si>
  <si>
    <t>商品の標準化等</t>
    <rPh sb="0" eb="2">
      <t>ショウヒン</t>
    </rPh>
    <rPh sb="3" eb="6">
      <t>ヒョウジュンカ</t>
    </rPh>
    <rPh sb="6" eb="7">
      <t>ナド</t>
    </rPh>
    <phoneticPr fontId="3"/>
  </si>
  <si>
    <t>物資の集荷、仕分け業務の共同化（積載効率、輸送効率の向上）</t>
    <rPh sb="0" eb="2">
      <t>ブッシ</t>
    </rPh>
    <rPh sb="3" eb="5">
      <t>シュウカ</t>
    </rPh>
    <rPh sb="6" eb="8">
      <t>シワ</t>
    </rPh>
    <rPh sb="9" eb="11">
      <t>ギョウム</t>
    </rPh>
    <rPh sb="12" eb="14">
      <t>キョウドウ</t>
    </rPh>
    <rPh sb="14" eb="15">
      <t>カ</t>
    </rPh>
    <rPh sb="16" eb="18">
      <t>セキサイ</t>
    </rPh>
    <rPh sb="18" eb="20">
      <t>コウリツ</t>
    </rPh>
    <rPh sb="21" eb="23">
      <t>ユソウ</t>
    </rPh>
    <rPh sb="23" eb="25">
      <t>コウリツ</t>
    </rPh>
    <rPh sb="26" eb="28">
      <t>コウジョウ</t>
    </rPh>
    <phoneticPr fontId="3"/>
  </si>
  <si>
    <t>配送業務の共同化（輸送距離、使用車両の削減）</t>
    <rPh sb="0" eb="2">
      <t>ハイソウ</t>
    </rPh>
    <rPh sb="2" eb="4">
      <t>ギョウム</t>
    </rPh>
    <rPh sb="5" eb="7">
      <t>キョウドウ</t>
    </rPh>
    <rPh sb="7" eb="8">
      <t>カ</t>
    </rPh>
    <rPh sb="9" eb="11">
      <t>ユソウ</t>
    </rPh>
    <rPh sb="11" eb="13">
      <t>キョリ</t>
    </rPh>
    <rPh sb="14" eb="16">
      <t>シヨウ</t>
    </rPh>
    <rPh sb="16" eb="18">
      <t>シャリョウ</t>
    </rPh>
    <rPh sb="19" eb="21">
      <t>サクゲン</t>
    </rPh>
    <phoneticPr fontId="3"/>
  </si>
  <si>
    <t>配送と集荷を１台で実施できるように工夫</t>
    <rPh sb="0" eb="2">
      <t>ハイソウ</t>
    </rPh>
    <rPh sb="3" eb="5">
      <t>シュウカ</t>
    </rPh>
    <rPh sb="7" eb="8">
      <t>ダイ</t>
    </rPh>
    <rPh sb="9" eb="11">
      <t>ジッシ</t>
    </rPh>
    <rPh sb="17" eb="19">
      <t>クフウ</t>
    </rPh>
    <phoneticPr fontId="3"/>
  </si>
  <si>
    <t>時間指定配送の回数の低減を要請</t>
    <rPh sb="0" eb="2">
      <t>ジカン</t>
    </rPh>
    <rPh sb="2" eb="4">
      <t>シテイ</t>
    </rPh>
    <rPh sb="4" eb="6">
      <t>ハイソウ</t>
    </rPh>
    <rPh sb="7" eb="9">
      <t>カイスウ</t>
    </rPh>
    <rPh sb="10" eb="12">
      <t>テイゲン</t>
    </rPh>
    <rPh sb="13" eb="15">
      <t>ヨウセイ</t>
    </rPh>
    <phoneticPr fontId="3"/>
  </si>
  <si>
    <t>受注時間と配送時間の設定（ルール化）</t>
    <rPh sb="0" eb="2">
      <t>ジュチュウ</t>
    </rPh>
    <rPh sb="2" eb="4">
      <t>ジカン</t>
    </rPh>
    <rPh sb="5" eb="7">
      <t>ハイソウ</t>
    </rPh>
    <rPh sb="7" eb="9">
      <t>ジカン</t>
    </rPh>
    <rPh sb="10" eb="12">
      <t>セッテイ</t>
    </rPh>
    <rPh sb="16" eb="17">
      <t>カ</t>
    </rPh>
    <phoneticPr fontId="3"/>
  </si>
  <si>
    <t>緊急配送をできるだけ避ける（随時配送の廃止）</t>
    <rPh sb="0" eb="2">
      <t>キンキュウ</t>
    </rPh>
    <rPh sb="2" eb="4">
      <t>ハイソウ</t>
    </rPh>
    <rPh sb="10" eb="11">
      <t>サ</t>
    </rPh>
    <rPh sb="14" eb="16">
      <t>ズイジ</t>
    </rPh>
    <rPh sb="16" eb="18">
      <t>ハイソウ</t>
    </rPh>
    <rPh sb="19" eb="21">
      <t>ハイシ</t>
    </rPh>
    <phoneticPr fontId="3"/>
  </si>
  <si>
    <t>検品のルーチン化による時間の短縮</t>
    <rPh sb="0" eb="1">
      <t>ケン</t>
    </rPh>
    <rPh sb="1" eb="2">
      <t>ヒン</t>
    </rPh>
    <rPh sb="7" eb="8">
      <t>カ</t>
    </rPh>
    <rPh sb="11" eb="13">
      <t>ジカン</t>
    </rPh>
    <rPh sb="14" eb="16">
      <t>タンシュク</t>
    </rPh>
    <phoneticPr fontId="3"/>
  </si>
  <si>
    <t>朝夕ラッシュ時の配送を昼間配送に振替</t>
    <rPh sb="0" eb="2">
      <t>アサユウ</t>
    </rPh>
    <rPh sb="6" eb="7">
      <t>ジ</t>
    </rPh>
    <rPh sb="8" eb="10">
      <t>ハイソウ</t>
    </rPh>
    <rPh sb="11" eb="13">
      <t>ヒルマ</t>
    </rPh>
    <rPh sb="13" eb="15">
      <t>ハイソウ</t>
    </rPh>
    <rPh sb="16" eb="18">
      <t>フリカエ</t>
    </rPh>
    <phoneticPr fontId="3"/>
  </si>
  <si>
    <t>積載効率が低い土曜日、日曜日の車両使用の削減</t>
    <rPh sb="0" eb="2">
      <t>セキサイ</t>
    </rPh>
    <rPh sb="2" eb="4">
      <t>コウリツ</t>
    </rPh>
    <rPh sb="5" eb="6">
      <t>ヒク</t>
    </rPh>
    <rPh sb="7" eb="10">
      <t>ドヨウビ</t>
    </rPh>
    <rPh sb="11" eb="14">
      <t>ニチヨウビ</t>
    </rPh>
    <rPh sb="15" eb="17">
      <t>シャリョウ</t>
    </rPh>
    <rPh sb="17" eb="19">
      <t>シヨウ</t>
    </rPh>
    <rPh sb="20" eb="22">
      <t>サクゲン</t>
    </rPh>
    <phoneticPr fontId="3"/>
  </si>
  <si>
    <t>積み合わせを容易にするため商品荷姿を標準化</t>
    <rPh sb="0" eb="1">
      <t>ツ</t>
    </rPh>
    <rPh sb="2" eb="3">
      <t>ア</t>
    </rPh>
    <rPh sb="6" eb="8">
      <t>ヨウイ</t>
    </rPh>
    <rPh sb="13" eb="15">
      <t>ショウヒン</t>
    </rPh>
    <rPh sb="15" eb="16">
      <t>ニ</t>
    </rPh>
    <rPh sb="16" eb="17">
      <t>スガタ</t>
    </rPh>
    <rPh sb="18" eb="20">
      <t>ヒョウジュン</t>
    </rPh>
    <rPh sb="20" eb="21">
      <t>カ</t>
    </rPh>
    <phoneticPr fontId="3"/>
  </si>
  <si>
    <t>鉄道輸送の活用</t>
    <rPh sb="0" eb="2">
      <t>テツドウ</t>
    </rPh>
    <rPh sb="2" eb="4">
      <t>ユソウ</t>
    </rPh>
    <rPh sb="5" eb="7">
      <t>カツヨウ</t>
    </rPh>
    <phoneticPr fontId="3"/>
  </si>
  <si>
    <t>海運の活用</t>
    <rPh sb="0" eb="2">
      <t>カイウン</t>
    </rPh>
    <rPh sb="3" eb="5">
      <t>カツヨウ</t>
    </rPh>
    <phoneticPr fontId="3"/>
  </si>
  <si>
    <t>鉄道、バス等の公共交通機関の利用</t>
    <rPh sb="0" eb="2">
      <t>テツドウ</t>
    </rPh>
    <rPh sb="5" eb="6">
      <t>トウ</t>
    </rPh>
    <rPh sb="7" eb="9">
      <t>コウキョウ</t>
    </rPh>
    <rPh sb="9" eb="11">
      <t>コウツウ</t>
    </rPh>
    <rPh sb="11" eb="13">
      <t>キカン</t>
    </rPh>
    <rPh sb="14" eb="16">
      <t>リヨウ</t>
    </rPh>
    <phoneticPr fontId="3"/>
  </si>
  <si>
    <t>自転車、徒歩による移動</t>
    <rPh sb="0" eb="3">
      <t>ジテンシャ</t>
    </rPh>
    <rPh sb="4" eb="6">
      <t>トホ</t>
    </rPh>
    <rPh sb="9" eb="11">
      <t>イドウ</t>
    </rPh>
    <phoneticPr fontId="3"/>
  </si>
  <si>
    <t>マイカー通勤の禁止</t>
    <rPh sb="4" eb="6">
      <t>ツウキン</t>
    </rPh>
    <rPh sb="7" eb="9">
      <t>キンシ</t>
    </rPh>
    <phoneticPr fontId="3"/>
  </si>
  <si>
    <t>車載端末、パソコンによる配車システムの導入・拡大</t>
    <rPh sb="0" eb="2">
      <t>シャサイ</t>
    </rPh>
    <rPh sb="2" eb="4">
      <t>タンマツ</t>
    </rPh>
    <rPh sb="12" eb="14">
      <t>ハイシャ</t>
    </rPh>
    <rPh sb="19" eb="21">
      <t>ドウニュウ</t>
    </rPh>
    <rPh sb="22" eb="24">
      <t>カクダイ</t>
    </rPh>
    <phoneticPr fontId="3"/>
  </si>
  <si>
    <t>燃費等の記録管理</t>
    <rPh sb="0" eb="2">
      <t>ネンピ</t>
    </rPh>
    <rPh sb="2" eb="3">
      <t>トウ</t>
    </rPh>
    <rPh sb="4" eb="6">
      <t>キロク</t>
    </rPh>
    <rPh sb="6" eb="8">
      <t>カンリ</t>
    </rPh>
    <phoneticPr fontId="3"/>
  </si>
  <si>
    <t>既存施設の機械化・自動化など</t>
    <rPh sb="0" eb="2">
      <t>キゾン</t>
    </rPh>
    <rPh sb="2" eb="4">
      <t>シセツ</t>
    </rPh>
    <rPh sb="5" eb="7">
      <t>キカイ</t>
    </rPh>
    <rPh sb="7" eb="8">
      <t>カ</t>
    </rPh>
    <rPh sb="9" eb="12">
      <t>ジドウカ</t>
    </rPh>
    <phoneticPr fontId="3"/>
  </si>
  <si>
    <t>荷受け、仕分け業務の効率化のための物流拠点の整備</t>
    <rPh sb="0" eb="2">
      <t>ニウ</t>
    </rPh>
    <rPh sb="4" eb="6">
      <t>シワ</t>
    </rPh>
    <rPh sb="7" eb="9">
      <t>ギョウム</t>
    </rPh>
    <rPh sb="10" eb="13">
      <t>コウリツカ</t>
    </rPh>
    <rPh sb="17" eb="19">
      <t>ブツリュウ</t>
    </rPh>
    <rPh sb="19" eb="21">
      <t>キョテン</t>
    </rPh>
    <rPh sb="22" eb="24">
      <t>セイビ</t>
    </rPh>
    <phoneticPr fontId="3"/>
  </si>
  <si>
    <t>荷捌き場、駐停車場所、運転手控室などの整備</t>
    <rPh sb="0" eb="1">
      <t>ニ</t>
    </rPh>
    <rPh sb="1" eb="2">
      <t>サバ</t>
    </rPh>
    <rPh sb="3" eb="4">
      <t>ジョウ</t>
    </rPh>
    <rPh sb="5" eb="8">
      <t>チュウテイシャ</t>
    </rPh>
    <rPh sb="8" eb="10">
      <t>バショ</t>
    </rPh>
    <rPh sb="11" eb="14">
      <t>ウンテンシュ</t>
    </rPh>
    <rPh sb="14" eb="16">
      <t>ヒカエシツ</t>
    </rPh>
    <rPh sb="19" eb="21">
      <t>セイビ</t>
    </rPh>
    <phoneticPr fontId="3"/>
  </si>
  <si>
    <t>路上駐停車の自粛</t>
    <rPh sb="0" eb="2">
      <t>ロジョウ</t>
    </rPh>
    <rPh sb="2" eb="5">
      <t>チュウテイシャ</t>
    </rPh>
    <rPh sb="6" eb="8">
      <t>ジシュク</t>
    </rPh>
    <phoneticPr fontId="3"/>
  </si>
  <si>
    <t>ISO14001の認証を取得</t>
    <rPh sb="9" eb="11">
      <t>ニンショウ</t>
    </rPh>
    <rPh sb="12" eb="14">
      <t>シュトク</t>
    </rPh>
    <phoneticPr fontId="3"/>
  </si>
  <si>
    <t>【はじめに】</t>
    <phoneticPr fontId="3"/>
  </si>
  <si>
    <r>
      <t xml:space="preserve">排出係数
</t>
    </r>
    <r>
      <rPr>
        <sz val="10"/>
        <color indexed="12"/>
        <rFont val="ＭＳ Ｐゴシック"/>
        <family val="3"/>
        <charset val="128"/>
      </rPr>
      <t>(A)</t>
    </r>
    <phoneticPr fontId="3"/>
  </si>
  <si>
    <t>排出量</t>
    <phoneticPr fontId="3"/>
  </si>
  <si>
    <t>ナンバープレート</t>
    <phoneticPr fontId="3"/>
  </si>
  <si>
    <t>エコアクション21等の環境マネジメントシステムの認証を取得</t>
    <rPh sb="9" eb="10">
      <t>トウ</t>
    </rPh>
    <rPh sb="11" eb="13">
      <t>カンキョウ</t>
    </rPh>
    <rPh sb="24" eb="26">
      <t>ニンショウ</t>
    </rPh>
    <rPh sb="27" eb="29">
      <t>シュトク</t>
    </rPh>
    <phoneticPr fontId="3"/>
  </si>
  <si>
    <t>グリーン経営認証の取得</t>
    <rPh sb="4" eb="6">
      <t>ケイエイ</t>
    </rPh>
    <rPh sb="6" eb="8">
      <t>ニンショウ</t>
    </rPh>
    <rPh sb="9" eb="11">
      <t>シュトク</t>
    </rPh>
    <phoneticPr fontId="3"/>
  </si>
  <si>
    <t>環境報告書の作成</t>
    <rPh sb="0" eb="2">
      <t>カンキョウ</t>
    </rPh>
    <rPh sb="2" eb="5">
      <t>ホウコクショ</t>
    </rPh>
    <rPh sb="6" eb="8">
      <t>サクセイ</t>
    </rPh>
    <phoneticPr fontId="3"/>
  </si>
  <si>
    <t>あり</t>
    <phoneticPr fontId="3"/>
  </si>
  <si>
    <t>○</t>
    <phoneticPr fontId="3"/>
  </si>
  <si>
    <t>なし</t>
    <phoneticPr fontId="3"/>
  </si>
  <si>
    <t>ＥＴＣの導入　</t>
  </si>
  <si>
    <t>AKG</t>
  </si>
  <si>
    <t>新☆</t>
    <rPh sb="0" eb="1">
      <t>シン</t>
    </rPh>
    <phoneticPr fontId="3"/>
  </si>
  <si>
    <t>BKG</t>
  </si>
  <si>
    <t>PDG</t>
  </si>
  <si>
    <t>PKG</t>
  </si>
  <si>
    <t>物流施設の高度化、
及び物流拠点の整備等</t>
    <rPh sb="10" eb="11">
      <t>オヨ</t>
    </rPh>
    <phoneticPr fontId="3"/>
  </si>
  <si>
    <r>
      <t>　1</t>
    </r>
    <r>
      <rPr>
        <sz val="11"/>
        <rFont val="ＭＳ Ｐゴシック"/>
        <family val="3"/>
        <charset val="128"/>
      </rPr>
      <t>.7t以下</t>
    </r>
    <rPh sb="5" eb="7">
      <t>イカ</t>
    </rPh>
    <phoneticPr fontId="3"/>
  </si>
  <si>
    <r>
      <t>　1</t>
    </r>
    <r>
      <rPr>
        <sz val="11"/>
        <rFont val="ＭＳ Ｐゴシック"/>
        <family val="3"/>
        <charset val="128"/>
      </rPr>
      <t>.7t超2.5t以下</t>
    </r>
    <rPh sb="5" eb="6">
      <t>チョウ</t>
    </rPh>
    <rPh sb="10" eb="12">
      <t>イカ</t>
    </rPh>
    <phoneticPr fontId="3"/>
  </si>
  <si>
    <r>
      <t>　</t>
    </r>
    <r>
      <rPr>
        <sz val="11"/>
        <rFont val="ＭＳ Ｐゴシック"/>
        <family val="3"/>
        <charset val="128"/>
      </rPr>
      <t>2.5</t>
    </r>
    <r>
      <rPr>
        <sz val="11"/>
        <rFont val="ＭＳ Ｐゴシック"/>
        <family val="3"/>
        <charset val="128"/>
      </rPr>
      <t>t超</t>
    </r>
    <r>
      <rPr>
        <sz val="11"/>
        <rFont val="ＭＳ Ｐゴシック"/>
        <family val="3"/>
        <charset val="128"/>
      </rPr>
      <t>3</t>
    </r>
    <r>
      <rPr>
        <sz val="11"/>
        <rFont val="ＭＳ Ｐゴシック"/>
        <family val="3"/>
        <charset val="128"/>
      </rPr>
      <t>.5t以下</t>
    </r>
    <rPh sb="5" eb="6">
      <t>チョウ</t>
    </rPh>
    <rPh sb="10" eb="12">
      <t>イカ</t>
    </rPh>
    <phoneticPr fontId="3"/>
  </si>
  <si>
    <r>
      <t>　</t>
    </r>
    <r>
      <rPr>
        <sz val="11"/>
        <rFont val="ＭＳ Ｐゴシック"/>
        <family val="3"/>
        <charset val="128"/>
      </rPr>
      <t>3.5</t>
    </r>
    <r>
      <rPr>
        <sz val="11"/>
        <rFont val="ＭＳ Ｐゴシック"/>
        <family val="3"/>
        <charset val="128"/>
      </rPr>
      <t>t超</t>
    </r>
    <rPh sb="5" eb="6">
      <t>チョウ</t>
    </rPh>
    <phoneticPr fontId="3"/>
  </si>
  <si>
    <r>
      <t>貨物～</t>
    </r>
    <r>
      <rPr>
        <sz val="11"/>
        <rFont val="ＭＳ Ｐゴシック"/>
        <family val="3"/>
        <charset val="128"/>
      </rPr>
      <t>1.7t</t>
    </r>
    <r>
      <rPr>
        <sz val="11"/>
        <rFont val="ＭＳ Ｐゴシック"/>
        <family val="3"/>
        <charset val="128"/>
      </rPr>
      <t>(電気</t>
    </r>
    <r>
      <rPr>
        <sz val="11"/>
        <rFont val="ＭＳ Ｐゴシック"/>
        <family val="3"/>
        <charset val="128"/>
      </rPr>
      <t>)</t>
    </r>
    <rPh sb="0" eb="2">
      <t>カモツ</t>
    </rPh>
    <rPh sb="8" eb="10">
      <t>デンキ</t>
    </rPh>
    <phoneticPr fontId="3"/>
  </si>
  <si>
    <r>
      <t>貨物</t>
    </r>
    <r>
      <rPr>
        <sz val="11"/>
        <rFont val="ＭＳ Ｐゴシック"/>
        <family val="3"/>
        <charset val="128"/>
      </rPr>
      <t>1.7～2.5t</t>
    </r>
    <r>
      <rPr>
        <sz val="11"/>
        <rFont val="ＭＳ Ｐゴシック"/>
        <family val="3"/>
        <charset val="128"/>
      </rPr>
      <t>(電気</t>
    </r>
    <r>
      <rPr>
        <sz val="11"/>
        <rFont val="ＭＳ Ｐゴシック"/>
        <family val="3"/>
        <charset val="128"/>
      </rPr>
      <t>)</t>
    </r>
    <rPh sb="0" eb="2">
      <t>カモツ</t>
    </rPh>
    <rPh sb="11" eb="13">
      <t>デンキ</t>
    </rPh>
    <phoneticPr fontId="3"/>
  </si>
  <si>
    <r>
      <t>貨物</t>
    </r>
    <r>
      <rPr>
        <sz val="11"/>
        <rFont val="ＭＳ Ｐゴシック"/>
        <family val="3"/>
        <charset val="128"/>
      </rPr>
      <t>2.5～3.5t</t>
    </r>
    <r>
      <rPr>
        <sz val="11"/>
        <rFont val="ＭＳ Ｐゴシック"/>
        <family val="3"/>
        <charset val="128"/>
      </rPr>
      <t>(電気</t>
    </r>
    <r>
      <rPr>
        <sz val="11"/>
        <rFont val="ＭＳ Ｐゴシック"/>
        <family val="3"/>
        <charset val="128"/>
      </rPr>
      <t>)</t>
    </r>
    <rPh sb="0" eb="1">
      <t>カ</t>
    </rPh>
    <rPh sb="1" eb="2">
      <t>ブツ</t>
    </rPh>
    <rPh sb="11" eb="13">
      <t>デンキ</t>
    </rPh>
    <phoneticPr fontId="3"/>
  </si>
  <si>
    <r>
      <t>貨物</t>
    </r>
    <r>
      <rPr>
        <sz val="11"/>
        <rFont val="ＭＳ Ｐゴシック"/>
        <family val="3"/>
        <charset val="128"/>
      </rPr>
      <t>3.5t～</t>
    </r>
    <r>
      <rPr>
        <sz val="11"/>
        <rFont val="ＭＳ Ｐゴシック"/>
        <family val="3"/>
        <charset val="128"/>
      </rPr>
      <t>(電気</t>
    </r>
    <r>
      <rPr>
        <sz val="11"/>
        <rFont val="ＭＳ Ｐゴシック"/>
        <family val="3"/>
        <charset val="128"/>
      </rPr>
      <t>)</t>
    </r>
    <rPh sb="0" eb="2">
      <t>カモツ</t>
    </rPh>
    <rPh sb="8" eb="10">
      <t>デンキ</t>
    </rPh>
    <phoneticPr fontId="3"/>
  </si>
  <si>
    <t>適正運転の実施等に関する取組</t>
    <rPh sb="0" eb="2">
      <t>テキセイ</t>
    </rPh>
    <rPh sb="2" eb="4">
      <t>ウンテン</t>
    </rPh>
    <rPh sb="5" eb="8">
      <t>ジッシナド</t>
    </rPh>
    <rPh sb="9" eb="10">
      <t>カン</t>
    </rPh>
    <rPh sb="12" eb="14">
      <t>トリクミ</t>
    </rPh>
    <phoneticPr fontId="3"/>
  </si>
  <si>
    <t>走行量の削減のための措置に関する取組</t>
    <rPh sb="0" eb="3">
      <t>ソウコウリョウ</t>
    </rPh>
    <rPh sb="4" eb="6">
      <t>サクゲン</t>
    </rPh>
    <rPh sb="10" eb="12">
      <t>ソチ</t>
    </rPh>
    <rPh sb="13" eb="14">
      <t>カン</t>
    </rPh>
    <rPh sb="16" eb="18">
      <t>トリクミ</t>
    </rPh>
    <phoneticPr fontId="3"/>
  </si>
  <si>
    <t>取組事項</t>
    <rPh sb="0" eb="2">
      <t>トリクミ</t>
    </rPh>
    <rPh sb="2" eb="4">
      <t>ジコウ</t>
    </rPh>
    <phoneticPr fontId="3"/>
  </si>
  <si>
    <t>取組の有無</t>
    <rPh sb="0" eb="2">
      <t>トリクミ</t>
    </rPh>
    <rPh sb="3" eb="5">
      <t>ウム</t>
    </rPh>
    <phoneticPr fontId="3"/>
  </si>
  <si>
    <t>実施項目</t>
    <rPh sb="0" eb="2">
      <t>ジッシ</t>
    </rPh>
    <rPh sb="2" eb="4">
      <t>コウモク</t>
    </rPh>
    <phoneticPr fontId="3"/>
  </si>
  <si>
    <t>　　[車両総重量3.5t以下の車両]</t>
    <rPh sb="3" eb="5">
      <t>シャリョウ</t>
    </rPh>
    <rPh sb="5" eb="8">
      <t>ソウジュウリョウ</t>
    </rPh>
    <rPh sb="12" eb="14">
      <t>イカ</t>
    </rPh>
    <rPh sb="15" eb="17">
      <t>シャリョウ</t>
    </rPh>
    <phoneticPr fontId="3"/>
  </si>
  <si>
    <t>CGA</t>
  </si>
  <si>
    <t>CGE</t>
  </si>
  <si>
    <t>CGF</t>
  </si>
  <si>
    <t>CHA</t>
  </si>
  <si>
    <t>CHE</t>
  </si>
  <si>
    <t>CHF</t>
  </si>
  <si>
    <t>４　自動車に係る適正運転の実施等に関する実施状況及び自動車の走行量削減のための措置に関する実施状況</t>
    <rPh sb="2" eb="5">
      <t>ジドウシャ</t>
    </rPh>
    <rPh sb="6" eb="7">
      <t>カカ</t>
    </rPh>
    <rPh sb="8" eb="10">
      <t>テキセイ</t>
    </rPh>
    <rPh sb="10" eb="12">
      <t>ウンテン</t>
    </rPh>
    <rPh sb="13" eb="16">
      <t>ジッシナド</t>
    </rPh>
    <rPh sb="17" eb="18">
      <t>カン</t>
    </rPh>
    <rPh sb="20" eb="22">
      <t>ジッシ</t>
    </rPh>
    <rPh sb="22" eb="24">
      <t>ジョウキョウ</t>
    </rPh>
    <rPh sb="24" eb="25">
      <t>オヨ</t>
    </rPh>
    <rPh sb="26" eb="29">
      <t>ジドウシャ</t>
    </rPh>
    <rPh sb="30" eb="33">
      <t>ソウコウリョウ</t>
    </rPh>
    <rPh sb="33" eb="35">
      <t>サクゲン</t>
    </rPh>
    <rPh sb="39" eb="41">
      <t>ソチ</t>
    </rPh>
    <rPh sb="42" eb="43">
      <t>カン</t>
    </rPh>
    <rPh sb="45" eb="47">
      <t>ジッシ</t>
    </rPh>
    <rPh sb="47" eb="49">
      <t>ジョウキョウ</t>
    </rPh>
    <phoneticPr fontId="3"/>
  </si>
  <si>
    <t>アイドリングストップの徹底</t>
    <phoneticPr fontId="3"/>
  </si>
  <si>
    <t>その他（</t>
    <rPh sb="2" eb="3">
      <t>タ</t>
    </rPh>
    <phoneticPr fontId="3"/>
  </si>
  <si>
    <t>モーダルシフトの推進</t>
    <phoneticPr fontId="3"/>
  </si>
  <si>
    <t>公共交通機関の利用の促進</t>
    <phoneticPr fontId="3"/>
  </si>
  <si>
    <t>情報化の推進</t>
    <phoneticPr fontId="3"/>
  </si>
  <si>
    <t>その他</t>
    <phoneticPr fontId="3"/>
  </si>
  <si>
    <t>上記についての特記事項
（独自の取組について記載してください）</t>
    <rPh sb="0" eb="2">
      <t>ジョウキ</t>
    </rPh>
    <rPh sb="7" eb="9">
      <t>トッキ</t>
    </rPh>
    <rPh sb="9" eb="11">
      <t>ジコウ</t>
    </rPh>
    <rPh sb="13" eb="15">
      <t>ドクジ</t>
    </rPh>
    <rPh sb="16" eb="18">
      <t>トリクミ</t>
    </rPh>
    <rPh sb="22" eb="24">
      <t>キサイ</t>
    </rPh>
    <phoneticPr fontId="3"/>
  </si>
  <si>
    <t>年</t>
    <rPh sb="0" eb="1">
      <t>ネン</t>
    </rPh>
    <phoneticPr fontId="3"/>
  </si>
  <si>
    <t>月</t>
    <rPh sb="0" eb="1">
      <t>ガツ</t>
    </rPh>
    <phoneticPr fontId="3"/>
  </si>
  <si>
    <t>日現在</t>
    <rPh sb="0" eb="1">
      <t>ニチ</t>
    </rPh>
    <phoneticPr fontId="3"/>
  </si>
  <si>
    <t>日</t>
    <rPh sb="0" eb="1">
      <t>ニチ</t>
    </rPh>
    <phoneticPr fontId="3"/>
  </si>
  <si>
    <t>千葉県知事</t>
    <rPh sb="0" eb="2">
      <t>チバ</t>
    </rPh>
    <rPh sb="2" eb="5">
      <t>ケンチジ</t>
    </rPh>
    <phoneticPr fontId="3"/>
  </si>
  <si>
    <t>別添のとおり</t>
    <rPh sb="0" eb="2">
      <t>ベッテン</t>
    </rPh>
    <phoneticPr fontId="3"/>
  </si>
  <si>
    <t xml:space="preserve">  ＦＡＸ</t>
    <phoneticPr fontId="3"/>
  </si>
  <si>
    <t>@</t>
    <phoneticPr fontId="3"/>
  </si>
  <si>
    <t>※　受付欄</t>
    <rPh sb="2" eb="4">
      <t>ウケツケ</t>
    </rPh>
    <rPh sb="4" eb="5">
      <t>ラン</t>
    </rPh>
    <phoneticPr fontId="3"/>
  </si>
  <si>
    <t>備考</t>
    <rPh sb="0" eb="2">
      <t>ビコウ</t>
    </rPh>
    <phoneticPr fontId="3"/>
  </si>
  <si>
    <r>
      <t>従 業</t>
    </r>
    <r>
      <rPr>
        <sz val="11"/>
        <rFont val="ＭＳ Ｐゴシック"/>
        <family val="3"/>
        <charset val="128"/>
      </rPr>
      <t xml:space="preserve"> </t>
    </r>
    <r>
      <rPr>
        <sz val="11"/>
        <rFont val="ＭＳ Ｐゴシック"/>
        <family val="3"/>
        <charset val="128"/>
      </rPr>
      <t>員</t>
    </r>
    <r>
      <rPr>
        <sz val="11"/>
        <rFont val="ＭＳ Ｐゴシック"/>
        <family val="3"/>
        <charset val="128"/>
      </rPr>
      <t xml:space="preserve"> </t>
    </r>
    <r>
      <rPr>
        <sz val="11"/>
        <rFont val="ＭＳ Ｐゴシック"/>
        <family val="3"/>
        <charset val="128"/>
      </rPr>
      <t>数</t>
    </r>
    <rPh sb="0" eb="1">
      <t>ジュウ</t>
    </rPh>
    <rPh sb="2" eb="3">
      <t>ギョウ</t>
    </rPh>
    <rPh sb="4" eb="5">
      <t>イン</t>
    </rPh>
    <rPh sb="6" eb="7">
      <t>カズ</t>
    </rPh>
    <phoneticPr fontId="3"/>
  </si>
  <si>
    <t>車両
総重量</t>
    <rPh sb="0" eb="2">
      <t>シャリョウ</t>
    </rPh>
    <rPh sb="3" eb="6">
      <t>ソウジュウリョウ</t>
    </rPh>
    <phoneticPr fontId="3"/>
  </si>
  <si>
    <t>普
通
貨
物
自
動
車</t>
    <rPh sb="0" eb="1">
      <t>ススム</t>
    </rPh>
    <rPh sb="2" eb="3">
      <t>ツウ</t>
    </rPh>
    <rPh sb="4" eb="5">
      <t>カ</t>
    </rPh>
    <rPh sb="6" eb="7">
      <t>ブツ</t>
    </rPh>
    <rPh sb="8" eb="9">
      <t>ジ</t>
    </rPh>
    <rPh sb="10" eb="11">
      <t>ドウ</t>
    </rPh>
    <rPh sb="12" eb="13">
      <t>クルマ</t>
    </rPh>
    <phoneticPr fontId="3"/>
  </si>
  <si>
    <t>小
型
貨
物
自
動
車</t>
    <rPh sb="0" eb="1">
      <t>ショウ</t>
    </rPh>
    <rPh sb="2" eb="3">
      <t>カタ</t>
    </rPh>
    <rPh sb="4" eb="5">
      <t>カ</t>
    </rPh>
    <rPh sb="6" eb="7">
      <t>モノ</t>
    </rPh>
    <rPh sb="8" eb="9">
      <t>ジ</t>
    </rPh>
    <rPh sb="10" eb="11">
      <t>ドウ</t>
    </rPh>
    <rPh sb="12" eb="13">
      <t>クルマ</t>
    </rPh>
    <phoneticPr fontId="3"/>
  </si>
  <si>
    <t>大
型
バ
ス</t>
    <rPh sb="0" eb="1">
      <t>ダイ</t>
    </rPh>
    <rPh sb="2" eb="3">
      <t>カタ</t>
    </rPh>
    <phoneticPr fontId="3"/>
  </si>
  <si>
    <t>マ
イ
ク
ロ
バ
ス</t>
    <phoneticPr fontId="3"/>
  </si>
  <si>
    <t>特
種
自
動
車</t>
    <rPh sb="0" eb="1">
      <t>トク</t>
    </rPh>
    <rPh sb="2" eb="3">
      <t>タネ</t>
    </rPh>
    <rPh sb="4" eb="5">
      <t>ジ</t>
    </rPh>
    <rPh sb="6" eb="7">
      <t>ドウ</t>
    </rPh>
    <rPh sb="8" eb="9">
      <t>クルマ</t>
    </rPh>
    <phoneticPr fontId="3"/>
  </si>
  <si>
    <t>[シートについて]</t>
    <phoneticPr fontId="3"/>
  </si>
  <si>
    <t>LPG、メタノール：kg</t>
    <phoneticPr fontId="3"/>
  </si>
  <si>
    <t>２　自動車排出窒素酸化物及び粒子状物質の排出量並びに当該排出量の目標達成率</t>
    <rPh sb="2" eb="5">
      <t>ジドウシャ</t>
    </rPh>
    <rPh sb="5" eb="7">
      <t>ハイシュツ</t>
    </rPh>
    <rPh sb="7" eb="9">
      <t>チッソ</t>
    </rPh>
    <rPh sb="9" eb="12">
      <t>サンカブツ</t>
    </rPh>
    <rPh sb="12" eb="13">
      <t>オヨ</t>
    </rPh>
    <rPh sb="14" eb="17">
      <t>リュウシジョウ</t>
    </rPh>
    <rPh sb="17" eb="19">
      <t>ブッシツ</t>
    </rPh>
    <rPh sb="20" eb="22">
      <t>ハイシュツ</t>
    </rPh>
    <rPh sb="22" eb="23">
      <t>リョウ</t>
    </rPh>
    <rPh sb="23" eb="24">
      <t>ナラ</t>
    </rPh>
    <rPh sb="26" eb="28">
      <t>トウガイ</t>
    </rPh>
    <rPh sb="28" eb="30">
      <t>ハイシュツ</t>
    </rPh>
    <rPh sb="30" eb="31">
      <t>リョウ</t>
    </rPh>
    <rPh sb="32" eb="34">
      <t>モクヒョウ</t>
    </rPh>
    <rPh sb="34" eb="37">
      <t>タッセイリツ</t>
    </rPh>
    <phoneticPr fontId="3"/>
  </si>
  <si>
    <r>
      <t>N</t>
    </r>
    <r>
      <rPr>
        <sz val="11"/>
        <rFont val="ＭＳ Ｐゴシック"/>
        <family val="3"/>
        <charset val="128"/>
      </rPr>
      <t>Ox排出量(kg)</t>
    </r>
    <phoneticPr fontId="3"/>
  </si>
  <si>
    <t>(計画時)目標</t>
    <rPh sb="1" eb="3">
      <t>ケイカク</t>
    </rPh>
    <rPh sb="3" eb="4">
      <t>ジ</t>
    </rPh>
    <rPh sb="5" eb="7">
      <t>モクヒョウ</t>
    </rPh>
    <phoneticPr fontId="3"/>
  </si>
  <si>
    <t>月</t>
    <rPh sb="0" eb="1">
      <t>ツキ</t>
    </rPh>
    <phoneticPr fontId="3"/>
  </si>
  <si>
    <r>
      <t xml:space="preserve">車両
総重量
(kg)
</t>
    </r>
    <r>
      <rPr>
        <sz val="10"/>
        <color indexed="12"/>
        <rFont val="ＭＳ Ｐゴシック"/>
        <family val="3"/>
        <charset val="128"/>
      </rPr>
      <t>(B)</t>
    </r>
    <rPh sb="0" eb="2">
      <t>シャリョウ</t>
    </rPh>
    <rPh sb="3" eb="6">
      <t>ソウジュウリョウ</t>
    </rPh>
    <phoneticPr fontId="3"/>
  </si>
  <si>
    <t>元号　H:平成、S:昭和</t>
    <rPh sb="0" eb="2">
      <t>ゲンゴウ</t>
    </rPh>
    <rPh sb="5" eb="7">
      <t>ヘイセイ</t>
    </rPh>
    <rPh sb="10" eb="12">
      <t>ショウワ</t>
    </rPh>
    <phoneticPr fontId="3"/>
  </si>
  <si>
    <t>H</t>
    <phoneticPr fontId="3"/>
  </si>
  <si>
    <t>S</t>
    <phoneticPr fontId="3"/>
  </si>
  <si>
    <t xml:space="preserve">  電子メールアドレス</t>
    <rPh sb="2" eb="4">
      <t>デンシ</t>
    </rPh>
    <phoneticPr fontId="3"/>
  </si>
  <si>
    <t>真排出係数（ＰＭ）</t>
    <rPh sb="0" eb="1">
      <t>シン</t>
    </rPh>
    <rPh sb="1" eb="3">
      <t>ハイシュツ</t>
    </rPh>
    <rPh sb="3" eb="5">
      <t>ケイスウ</t>
    </rPh>
    <phoneticPr fontId="3"/>
  </si>
  <si>
    <t>排出係数表（ＰＭ）</t>
    <rPh sb="0" eb="2">
      <t>ハイシュツ</t>
    </rPh>
    <rPh sb="2" eb="4">
      <t>ケイスウ</t>
    </rPh>
    <rPh sb="4" eb="5">
      <t>ヒョウ</t>
    </rPh>
    <phoneticPr fontId="3"/>
  </si>
  <si>
    <t>DGA</t>
  </si>
  <si>
    <t>DGE</t>
  </si>
  <si>
    <t>DGF</t>
  </si>
  <si>
    <t>DHA</t>
  </si>
  <si>
    <t>DHE</t>
  </si>
  <si>
    <t>DHF</t>
  </si>
  <si>
    <t>貨1L</t>
    <rPh sb="0" eb="1">
      <t>カ</t>
    </rPh>
    <phoneticPr fontId="3"/>
  </si>
  <si>
    <t>貨2L</t>
    <rPh sb="0" eb="1">
      <t>カ</t>
    </rPh>
    <phoneticPr fontId="3"/>
  </si>
  <si>
    <t>貨3L</t>
    <rPh sb="0" eb="1">
      <t>カ</t>
    </rPh>
    <phoneticPr fontId="3"/>
  </si>
  <si>
    <t>貨4L</t>
    <rPh sb="0" eb="1">
      <t>カ</t>
    </rPh>
    <phoneticPr fontId="3"/>
  </si>
  <si>
    <t>乗0L</t>
    <rPh sb="0" eb="1">
      <t>ジョウ</t>
    </rPh>
    <phoneticPr fontId="3"/>
  </si>
  <si>
    <t>☆(優先),CNG</t>
    <rPh sb="2" eb="4">
      <t>ユウセン</t>
    </rPh>
    <phoneticPr fontId="3"/>
  </si>
  <si>
    <t>☆(優先),CNG,ハイブリット</t>
    <rPh sb="2" eb="4">
      <t>ユウセン</t>
    </rPh>
    <phoneticPr fontId="3"/>
  </si>
  <si>
    <t>☆☆☆(優先),CNG</t>
    <rPh sb="4" eb="6">
      <t>ユウセン</t>
    </rPh>
    <phoneticPr fontId="3"/>
  </si>
  <si>
    <t>☆☆☆(優先),CNG,ハイブリット</t>
    <rPh sb="4" eb="6">
      <t>ユウセン</t>
    </rPh>
    <phoneticPr fontId="3"/>
  </si>
  <si>
    <t>注意事項(☆は車両の規制値に対して)</t>
    <rPh sb="0" eb="2">
      <t>チュウイ</t>
    </rPh>
    <rPh sb="2" eb="4">
      <t>ジコウ</t>
    </rPh>
    <rPh sb="7" eb="9">
      <t>シャリョウ</t>
    </rPh>
    <rPh sb="10" eb="12">
      <t>キセイ</t>
    </rPh>
    <rPh sb="12" eb="13">
      <t>チ</t>
    </rPh>
    <rPh sb="14" eb="15">
      <t>タイ</t>
    </rPh>
    <phoneticPr fontId="3"/>
  </si>
  <si>
    <t>☆(優先),メタノール</t>
    <rPh sb="2" eb="4">
      <t>ユウセン</t>
    </rPh>
    <phoneticPr fontId="3"/>
  </si>
  <si>
    <t>☆(優先),メタノール,ハイブリット</t>
    <rPh sb="2" eb="4">
      <t>ユウセン</t>
    </rPh>
    <phoneticPr fontId="3"/>
  </si>
  <si>
    <t>セルの色で記載すべき場所を表しています。</t>
    <rPh sb="3" eb="4">
      <t>イロ</t>
    </rPh>
    <rPh sb="5" eb="7">
      <t>キサイ</t>
    </rPh>
    <rPh sb="10" eb="12">
      <t>バショ</t>
    </rPh>
    <rPh sb="13" eb="14">
      <t>アラワ</t>
    </rPh>
    <phoneticPr fontId="3"/>
  </si>
  <si>
    <t>例）</t>
    <rPh sb="0" eb="1">
      <t>レイ</t>
    </rPh>
    <phoneticPr fontId="3"/>
  </si>
  <si>
    <t>初度登録年月</t>
    <rPh sb="0" eb="1">
      <t>ショ</t>
    </rPh>
    <rPh sb="1" eb="2">
      <t>ド</t>
    </rPh>
    <rPh sb="2" eb="4">
      <t>トウロク</t>
    </rPh>
    <rPh sb="4" eb="6">
      <t>ネンゲツ</t>
    </rPh>
    <phoneticPr fontId="3"/>
  </si>
  <si>
    <t>特種車(それ以外)</t>
    <rPh sb="0" eb="2">
      <t>トクシュ</t>
    </rPh>
    <rPh sb="2" eb="3">
      <t>クルマ</t>
    </rPh>
    <rPh sb="6" eb="8">
      <t>イガイ</t>
    </rPh>
    <phoneticPr fontId="3"/>
  </si>
  <si>
    <t>後付け装置</t>
    <rPh sb="0" eb="2">
      <t>アトヅケ</t>
    </rPh>
    <rPh sb="3" eb="5">
      <t>ソウチ</t>
    </rPh>
    <phoneticPr fontId="3"/>
  </si>
  <si>
    <t>NOx・PM低減</t>
    <rPh sb="6" eb="8">
      <t>テイゲン</t>
    </rPh>
    <phoneticPr fontId="3"/>
  </si>
  <si>
    <t>実績</t>
    <rPh sb="0" eb="2">
      <t>ジッセキ</t>
    </rPh>
    <phoneticPr fontId="3"/>
  </si>
  <si>
    <t>あり(H17なし)</t>
  </si>
  <si>
    <t>あり(H17あり)</t>
  </si>
  <si>
    <t>☆☆☆(優先),メタノール</t>
    <rPh sb="4" eb="6">
      <t>ユウセン</t>
    </rPh>
    <phoneticPr fontId="3"/>
  </si>
  <si>
    <t>☆☆☆(優先),メタノール,ハイブリット</t>
    <rPh sb="4" eb="6">
      <t>ユウセン</t>
    </rPh>
    <phoneticPr fontId="3"/>
  </si>
  <si>
    <t>乗用車</t>
    <rPh sb="0" eb="3">
      <t>ジョウヨウシャ</t>
    </rPh>
    <phoneticPr fontId="3"/>
  </si>
  <si>
    <t>燃電</t>
    <rPh sb="0" eb="1">
      <t>ネン</t>
    </rPh>
    <rPh sb="1" eb="2">
      <t>デン</t>
    </rPh>
    <phoneticPr fontId="3"/>
  </si>
  <si>
    <t>燃料電池(圧縮水素)</t>
    <rPh sb="0" eb="2">
      <t>ネンリョウ</t>
    </rPh>
    <rPh sb="2" eb="4">
      <t>デンチ</t>
    </rPh>
    <rPh sb="5" eb="7">
      <t>アッシュク</t>
    </rPh>
    <rPh sb="7" eb="9">
      <t>スイソ</t>
    </rPh>
    <phoneticPr fontId="3"/>
  </si>
  <si>
    <t>種別2</t>
    <rPh sb="0" eb="2">
      <t>シュベツ</t>
    </rPh>
    <phoneticPr fontId="3"/>
  </si>
  <si>
    <t>軽3</t>
    <rPh sb="0" eb="1">
      <t>ケイ</t>
    </rPh>
    <phoneticPr fontId="3"/>
  </si>
  <si>
    <t>燃料電池</t>
    <rPh sb="0" eb="2">
      <t>ネンリョウ</t>
    </rPh>
    <rPh sb="2" eb="4">
      <t>デンチ</t>
    </rPh>
    <phoneticPr fontId="3"/>
  </si>
  <si>
    <t>液化石油ガス(ＬＰＧ)</t>
    <rPh sb="0" eb="2">
      <t>エキカ</t>
    </rPh>
    <rPh sb="2" eb="4">
      <t>セキユ</t>
    </rPh>
    <phoneticPr fontId="3"/>
  </si>
  <si>
    <t>天然ガス(ＣＮＧ)</t>
    <rPh sb="0" eb="2">
      <t>テンネン</t>
    </rPh>
    <phoneticPr fontId="3"/>
  </si>
  <si>
    <t>燃料記号2</t>
    <rPh sb="0" eb="2">
      <t>ネンリョウ</t>
    </rPh>
    <rPh sb="2" eb="4">
      <t>キゴウ</t>
    </rPh>
    <phoneticPr fontId="3"/>
  </si>
  <si>
    <t>乗用車(軽乗用を除く)</t>
    <rPh sb="0" eb="3">
      <t>ジョウヨウシャ</t>
    </rPh>
    <rPh sb="4" eb="5">
      <t>ケイ</t>
    </rPh>
    <rPh sb="5" eb="7">
      <t>ジョウヨウ</t>
    </rPh>
    <rPh sb="8" eb="9">
      <t>ノゾ</t>
    </rPh>
    <phoneticPr fontId="3"/>
  </si>
  <si>
    <t>H17</t>
  </si>
  <si>
    <t>貨1ガ</t>
    <rPh sb="0" eb="1">
      <t>カ</t>
    </rPh>
    <phoneticPr fontId="3"/>
  </si>
  <si>
    <t>CAE</t>
  </si>
  <si>
    <t>CBE</t>
  </si>
  <si>
    <t>DAE</t>
  </si>
  <si>
    <t>DBE</t>
  </si>
  <si>
    <t>貨2ガ</t>
    <rPh sb="0" eb="1">
      <t>カ</t>
    </rPh>
    <phoneticPr fontId="3"/>
  </si>
  <si>
    <t>年度</t>
    <rPh sb="0" eb="2">
      <t>ネンド</t>
    </rPh>
    <phoneticPr fontId="3"/>
  </si>
  <si>
    <t>CAF</t>
  </si>
  <si>
    <t>CBF</t>
  </si>
  <si>
    <t>DAF</t>
  </si>
  <si>
    <t>DBF</t>
  </si>
  <si>
    <t>H6,H10</t>
  </si>
  <si>
    <t>貨3ガ</t>
    <rPh sb="0" eb="1">
      <t>カ</t>
    </rPh>
    <phoneticPr fontId="3"/>
  </si>
  <si>
    <t>区分</t>
    <rPh sb="0" eb="2">
      <t>クブン</t>
    </rPh>
    <phoneticPr fontId="3"/>
  </si>
  <si>
    <t>H4</t>
  </si>
  <si>
    <t>H7,H10</t>
  </si>
  <si>
    <t>貨4ガ</t>
    <rPh sb="0" eb="1">
      <t>カ</t>
    </rPh>
    <phoneticPr fontId="3"/>
  </si>
  <si>
    <t>BAG</t>
  </si>
  <si>
    <t>BBG</t>
  </si>
  <si>
    <t>名称</t>
    <rPh sb="0" eb="2">
      <t>メイショウ</t>
    </rPh>
    <phoneticPr fontId="3"/>
  </si>
  <si>
    <t>バス貨物～1.7t(ガソリン・LPG)</t>
    <rPh sb="2" eb="4">
      <t>カモツ</t>
    </rPh>
    <phoneticPr fontId="3"/>
  </si>
  <si>
    <t>バス貨物1.7～2.5t(ガソリン・LPG)</t>
    <rPh sb="2" eb="4">
      <t>カモツ</t>
    </rPh>
    <phoneticPr fontId="3"/>
  </si>
  <si>
    <t>従　業　員　数</t>
    <phoneticPr fontId="3"/>
  </si>
  <si>
    <t>担当者氏名及び連絡先</t>
    <phoneticPr fontId="3"/>
  </si>
  <si>
    <t>使用の本拠</t>
    <rPh sb="0" eb="2">
      <t>シヨウ</t>
    </rPh>
    <rPh sb="3" eb="5">
      <t>ホンキョ</t>
    </rPh>
    <phoneticPr fontId="3"/>
  </si>
  <si>
    <t>分類番号</t>
    <rPh sb="0" eb="2">
      <t>ブンルイ</t>
    </rPh>
    <rPh sb="2" eb="4">
      <t>バンゴウ</t>
    </rPh>
    <phoneticPr fontId="3"/>
  </si>
  <si>
    <t>文字</t>
    <rPh sb="0" eb="2">
      <t>モジ</t>
    </rPh>
    <phoneticPr fontId="3"/>
  </si>
  <si>
    <t>指定番号</t>
    <rPh sb="0" eb="2">
      <t>シテイ</t>
    </rPh>
    <rPh sb="2" eb="4">
      <t>バンゴウ</t>
    </rPh>
    <phoneticPr fontId="3"/>
  </si>
  <si>
    <t>（法人その他の団体にあっては、主たる事務所の所在地、名称及び代表者の氏名）</t>
    <phoneticPr fontId="3"/>
  </si>
  <si>
    <t>使用の本拠、分類番号、文字、指定番号と４つの項目がありますが、以下を参考に記入してください。</t>
    <rPh sb="0" eb="2">
      <t>シヨウ</t>
    </rPh>
    <rPh sb="3" eb="5">
      <t>ホンキョ</t>
    </rPh>
    <rPh sb="6" eb="8">
      <t>ブンルイ</t>
    </rPh>
    <rPh sb="8" eb="10">
      <t>バンゴウ</t>
    </rPh>
    <rPh sb="11" eb="13">
      <t>モジ</t>
    </rPh>
    <rPh sb="14" eb="16">
      <t>シテイ</t>
    </rPh>
    <rPh sb="16" eb="18">
      <t>バンゴウ</t>
    </rPh>
    <rPh sb="22" eb="24">
      <t>コウモク</t>
    </rPh>
    <rPh sb="31" eb="33">
      <t>イカ</t>
    </rPh>
    <rPh sb="34" eb="36">
      <t>サンコウ</t>
    </rPh>
    <rPh sb="37" eb="39">
      <t>キニュウ</t>
    </rPh>
    <phoneticPr fontId="3"/>
  </si>
  <si>
    <t>達成率(%)</t>
    <rPh sb="0" eb="3">
      <t>タッセイリツ</t>
    </rPh>
    <phoneticPr fontId="3"/>
  </si>
  <si>
    <t>車種A</t>
    <rPh sb="0" eb="2">
      <t>シャシュ</t>
    </rPh>
    <phoneticPr fontId="3"/>
  </si>
  <si>
    <t>車種B</t>
    <rPh sb="0" eb="2">
      <t>シャシュ</t>
    </rPh>
    <phoneticPr fontId="3"/>
  </si>
  <si>
    <t>車種C</t>
    <rPh sb="0" eb="2">
      <t>シャシュ</t>
    </rPh>
    <phoneticPr fontId="3"/>
  </si>
  <si>
    <t>車種D</t>
    <rPh sb="0" eb="2">
      <t>シャシュ</t>
    </rPh>
    <phoneticPr fontId="3"/>
  </si>
  <si>
    <t>このように記載してださい。</t>
    <rPh sb="5" eb="7">
      <t>キサイ</t>
    </rPh>
    <phoneticPr fontId="3"/>
  </si>
  <si>
    <t>バス貨物2.5～3.5t(ガソリン・LPG)</t>
    <rPh sb="2" eb="4">
      <t>カモツ</t>
    </rPh>
    <phoneticPr fontId="3"/>
  </si>
  <si>
    <t>バス貨物3.5t～(ガソリン・LPG)</t>
    <rPh sb="2" eb="4">
      <t>カモツ</t>
    </rPh>
    <phoneticPr fontId="3"/>
  </si>
  <si>
    <t>H5</t>
  </si>
  <si>
    <t>H9</t>
  </si>
  <si>
    <t>CCE</t>
  </si>
  <si>
    <t>CDE</t>
  </si>
  <si>
    <t>DCE</t>
  </si>
  <si>
    <t>DDE</t>
  </si>
  <si>
    <t>貨1軽</t>
    <rPh sb="0" eb="1">
      <t>カ</t>
    </rPh>
    <rPh sb="2" eb="3">
      <t>ケイ</t>
    </rPh>
    <phoneticPr fontId="3"/>
  </si>
  <si>
    <t>バス貨物3.5t～(軽油)</t>
    <rPh sb="2" eb="4">
      <t>カモツ</t>
    </rPh>
    <rPh sb="10" eb="12">
      <t>ケイユ</t>
    </rPh>
    <phoneticPr fontId="3"/>
  </si>
  <si>
    <t>バス貨物～1.7t(軽油)</t>
    <rPh sb="2" eb="4">
      <t>カモツ</t>
    </rPh>
    <rPh sb="10" eb="12">
      <t>ケイユ</t>
    </rPh>
    <phoneticPr fontId="3"/>
  </si>
  <si>
    <t>H9・H10</t>
  </si>
  <si>
    <t>CCF</t>
  </si>
  <si>
    <t>CDF</t>
  </si>
  <si>
    <t>DCF</t>
  </si>
  <si>
    <t>DDF</t>
  </si>
  <si>
    <t>貨2軽</t>
    <rPh sb="0" eb="1">
      <t>カ</t>
    </rPh>
    <rPh sb="2" eb="3">
      <t>ケイ</t>
    </rPh>
    <phoneticPr fontId="3"/>
  </si>
  <si>
    <t>バス貨物1.7～2.5t(軽油)</t>
    <rPh sb="2" eb="4">
      <t>カモツ</t>
    </rPh>
    <rPh sb="13" eb="15">
      <t>ケイユ</t>
    </rPh>
    <phoneticPr fontId="3"/>
  </si>
  <si>
    <t>乗0電</t>
    <rPh sb="0" eb="1">
      <t>ジョウ</t>
    </rPh>
    <rPh sb="2" eb="3">
      <t>デン</t>
    </rPh>
    <phoneticPr fontId="3"/>
  </si>
  <si>
    <t>貨1電</t>
    <rPh sb="2" eb="3">
      <t>デン</t>
    </rPh>
    <phoneticPr fontId="3"/>
  </si>
  <si>
    <t>貨2電</t>
    <rPh sb="2" eb="3">
      <t>デン</t>
    </rPh>
    <phoneticPr fontId="3"/>
  </si>
  <si>
    <t>貨3電</t>
    <rPh sb="2" eb="3">
      <t>デン</t>
    </rPh>
    <phoneticPr fontId="3"/>
  </si>
  <si>
    <t>貨4電</t>
    <rPh sb="2" eb="3">
      <t>デン</t>
    </rPh>
    <phoneticPr fontId="3"/>
  </si>
  <si>
    <t>乗0燃電</t>
    <rPh sb="0" eb="1">
      <t>ジョウ</t>
    </rPh>
    <rPh sb="2" eb="3">
      <t>ネン</t>
    </rPh>
    <rPh sb="3" eb="4">
      <t>デン</t>
    </rPh>
    <phoneticPr fontId="3"/>
  </si>
  <si>
    <t>貨1燃電</t>
    <rPh sb="3" eb="4">
      <t>デン</t>
    </rPh>
    <phoneticPr fontId="3"/>
  </si>
  <si>
    <t>貨2燃電</t>
    <rPh sb="3" eb="4">
      <t>デン</t>
    </rPh>
    <phoneticPr fontId="3"/>
  </si>
  <si>
    <t>貨3燃電</t>
    <rPh sb="3" eb="4">
      <t>デン</t>
    </rPh>
    <phoneticPr fontId="3"/>
  </si>
  <si>
    <t>貨4燃電</t>
    <rPh sb="3" eb="4">
      <t>デン</t>
    </rPh>
    <phoneticPr fontId="3"/>
  </si>
  <si>
    <t>ZAA</t>
  </si>
  <si>
    <r>
      <t>乗用(電気</t>
    </r>
    <r>
      <rPr>
        <sz val="11"/>
        <rFont val="ＭＳ Ｐゴシック"/>
        <family val="3"/>
        <charset val="128"/>
      </rPr>
      <t>)</t>
    </r>
    <rPh sb="0" eb="2">
      <t>ジョウヨウ</t>
    </rPh>
    <rPh sb="3" eb="5">
      <t>デンキ</t>
    </rPh>
    <phoneticPr fontId="3"/>
  </si>
  <si>
    <t>貨3軽</t>
    <rPh sb="0" eb="1">
      <t>カ</t>
    </rPh>
    <rPh sb="2" eb="3">
      <t>ケイ</t>
    </rPh>
    <phoneticPr fontId="3"/>
  </si>
  <si>
    <t>バス貨物2.5～3.5t(軽油)</t>
    <rPh sb="2" eb="4">
      <t>カモツ</t>
    </rPh>
    <rPh sb="13" eb="15">
      <t>ケイユ</t>
    </rPh>
    <phoneticPr fontId="3"/>
  </si>
  <si>
    <t>貨4軽</t>
    <rPh sb="0" eb="1">
      <t>カ</t>
    </rPh>
    <rPh sb="2" eb="3">
      <t>ケイ</t>
    </rPh>
    <phoneticPr fontId="3"/>
  </si>
  <si>
    <t>BCG</t>
  </si>
  <si>
    <t>BDG</t>
  </si>
  <si>
    <t>CEE</t>
  </si>
  <si>
    <t>CFE</t>
  </si>
  <si>
    <t>DEE</t>
  </si>
  <si>
    <t>DFE</t>
  </si>
  <si>
    <t>貨1C</t>
    <rPh sb="0" eb="1">
      <t>カ</t>
    </rPh>
    <phoneticPr fontId="3"/>
  </si>
  <si>
    <t>バス貨物～1.7t(CNG)</t>
    <rPh sb="2" eb="4">
      <t>カモツ</t>
    </rPh>
    <phoneticPr fontId="3"/>
  </si>
  <si>
    <t>貨2C</t>
    <rPh sb="0" eb="1">
      <t>カ</t>
    </rPh>
    <phoneticPr fontId="3"/>
  </si>
  <si>
    <t>CEF</t>
  </si>
  <si>
    <t>CFF</t>
  </si>
  <si>
    <t>DEF</t>
  </si>
  <si>
    <t>DFF</t>
  </si>
  <si>
    <t>バス貨物1.7～2.5t(CNG)</t>
    <rPh sb="2" eb="4">
      <t>カモツ</t>
    </rPh>
    <phoneticPr fontId="3"/>
  </si>
  <si>
    <t>貨3C</t>
    <rPh sb="0" eb="1">
      <t>カ</t>
    </rPh>
    <phoneticPr fontId="3"/>
  </si>
  <si>
    <t>バス貨物2.5～3.5t(CNG)</t>
    <rPh sb="2" eb="4">
      <t>カモツ</t>
    </rPh>
    <phoneticPr fontId="3"/>
  </si>
  <si>
    <t>BEG</t>
  </si>
  <si>
    <t>BFG</t>
  </si>
  <si>
    <t>貨4C</t>
    <rPh sb="0" eb="1">
      <t>カ</t>
    </rPh>
    <phoneticPr fontId="3"/>
  </si>
  <si>
    <t>計画作成時の台数</t>
    <rPh sb="0" eb="2">
      <t>ケイカク</t>
    </rPh>
    <rPh sb="2" eb="4">
      <t>サクセイ</t>
    </rPh>
    <rPh sb="4" eb="5">
      <t>ジ</t>
    </rPh>
    <phoneticPr fontId="3"/>
  </si>
  <si>
    <t>合　　計</t>
  </si>
  <si>
    <t>新規使用台数</t>
  </si>
  <si>
    <t>減少台数</t>
  </si>
  <si>
    <t>ハイブリッド</t>
  </si>
  <si>
    <t>プラグインハイブリッド</t>
  </si>
  <si>
    <t>新長期</t>
    <rPh sb="0" eb="1">
      <t>シン</t>
    </rPh>
    <rPh sb="1" eb="3">
      <t>チョウキ</t>
    </rPh>
    <phoneticPr fontId="3"/>
  </si>
  <si>
    <t>新☆
（新長期）</t>
    <rPh sb="0" eb="1">
      <t>シン</t>
    </rPh>
    <rPh sb="4" eb="5">
      <t>シン</t>
    </rPh>
    <rPh sb="5" eb="7">
      <t>チョウキ</t>
    </rPh>
    <phoneticPr fontId="3"/>
  </si>
  <si>
    <t>ポスト新長期</t>
    <rPh sb="3" eb="4">
      <t>シン</t>
    </rPh>
    <rPh sb="4" eb="6">
      <t>チョウキ</t>
    </rPh>
    <phoneticPr fontId="3"/>
  </si>
  <si>
    <t>メタノール</t>
  </si>
  <si>
    <t>天然ガス</t>
    <phoneticPr fontId="3"/>
  </si>
  <si>
    <t>３．特定自動車の低公害車への代替状況及び自動車に対する排出ガス低減装置装着状況</t>
    <rPh sb="2" eb="4">
      <t>トクテイ</t>
    </rPh>
    <rPh sb="8" eb="12">
      <t>テイコウガイシャ</t>
    </rPh>
    <rPh sb="14" eb="16">
      <t>ダイタイ</t>
    </rPh>
    <rPh sb="16" eb="18">
      <t>ジョウキョウ</t>
    </rPh>
    <rPh sb="18" eb="19">
      <t>オヨ</t>
    </rPh>
    <rPh sb="20" eb="23">
      <t>ジドウシャ</t>
    </rPh>
    <rPh sb="24" eb="25">
      <t>タイ</t>
    </rPh>
    <rPh sb="27" eb="29">
      <t>ハイシュツ</t>
    </rPh>
    <rPh sb="31" eb="33">
      <t>テイゲン</t>
    </rPh>
    <rPh sb="33" eb="35">
      <t>ソウチ</t>
    </rPh>
    <rPh sb="35" eb="37">
      <t>ソウチャク</t>
    </rPh>
    <rPh sb="37" eb="39">
      <t>ジョウキョウ</t>
    </rPh>
    <phoneticPr fontId="3"/>
  </si>
  <si>
    <r>
      <t xml:space="preserve">軽油
</t>
    </r>
    <r>
      <rPr>
        <sz val="8"/>
        <rFont val="ＭＳ Ｐゴシック"/>
        <family val="3"/>
        <charset val="128"/>
      </rPr>
      <t>（ハイブリッド自動車及びプラグインハイブリッド自動車を除く。）</t>
    </r>
    <rPh sb="0" eb="2">
      <t>ケイユ</t>
    </rPh>
    <phoneticPr fontId="3"/>
  </si>
  <si>
    <t>FCA</t>
  </si>
  <si>
    <t>FDA</t>
  </si>
  <si>
    <t>FMA</t>
  </si>
  <si>
    <t>LNG</t>
  </si>
  <si>
    <t>LPG</t>
  </si>
  <si>
    <t>LQG</t>
  </si>
  <si>
    <t>LRG</t>
  </si>
  <si>
    <t>MNG</t>
  </si>
  <si>
    <t>MPG</t>
  </si>
  <si>
    <t>MQG</t>
  </si>
  <si>
    <t>MRG</t>
  </si>
  <si>
    <t>QAA</t>
  </si>
  <si>
    <t>QAE</t>
  </si>
  <si>
    <t>QAF</t>
  </si>
  <si>
    <t>QAG</t>
  </si>
  <si>
    <t>QBA</t>
  </si>
  <si>
    <t>QBE</t>
  </si>
  <si>
    <t>QBF</t>
  </si>
  <si>
    <t>QBG</t>
  </si>
  <si>
    <t>QCA</t>
  </si>
  <si>
    <t>QCE</t>
  </si>
  <si>
    <t>QCF</t>
  </si>
  <si>
    <t>QCG</t>
  </si>
  <si>
    <t>QDA</t>
  </si>
  <si>
    <t>QDE</t>
  </si>
  <si>
    <t>QDF</t>
  </si>
  <si>
    <t>QDG</t>
  </si>
  <si>
    <t>QEA</t>
  </si>
  <si>
    <t>QEE</t>
  </si>
  <si>
    <t>QEF</t>
  </si>
  <si>
    <t>QEG</t>
  </si>
  <si>
    <t>QFA</t>
  </si>
  <si>
    <t>QFE</t>
  </si>
  <si>
    <t>QFF</t>
  </si>
  <si>
    <t>QFG</t>
  </si>
  <si>
    <t>QGA</t>
  </si>
  <si>
    <t>QGE</t>
  </si>
  <si>
    <t>QGF</t>
  </si>
  <si>
    <t>QGG</t>
  </si>
  <si>
    <t>QHA</t>
  </si>
  <si>
    <t>QHE</t>
  </si>
  <si>
    <t>QHF</t>
  </si>
  <si>
    <t>QHG</t>
  </si>
  <si>
    <t>QJG</t>
  </si>
  <si>
    <t>QKG</t>
  </si>
  <si>
    <t>QLA</t>
  </si>
  <si>
    <t>QMA</t>
  </si>
  <si>
    <t>QNG</t>
  </si>
  <si>
    <t>QPG</t>
  </si>
  <si>
    <t>QQG</t>
  </si>
  <si>
    <t>QRG</t>
  </si>
  <si>
    <t>RNG</t>
  </si>
  <si>
    <t>RPG</t>
  </si>
  <si>
    <t>RQG</t>
  </si>
  <si>
    <t>RRG</t>
  </si>
  <si>
    <t>SNG</t>
  </si>
  <si>
    <t>SPG</t>
  </si>
  <si>
    <t>SQG</t>
  </si>
  <si>
    <t>SRG</t>
  </si>
  <si>
    <t>TCF</t>
  </si>
  <si>
    <t>TCG</t>
  </si>
  <si>
    <t>TDF</t>
  </si>
  <si>
    <t>TDG</t>
  </si>
  <si>
    <t>TEG</t>
  </si>
  <si>
    <t>TFG</t>
  </si>
  <si>
    <t>TGG</t>
  </si>
  <si>
    <t>THG</t>
  </si>
  <si>
    <t>TJG</t>
  </si>
  <si>
    <t>TKG</t>
  </si>
  <si>
    <t>TNG</t>
  </si>
  <si>
    <t>TPF</t>
  </si>
  <si>
    <t>TPG</t>
  </si>
  <si>
    <t>TQG</t>
  </si>
  <si>
    <t>TRG</t>
  </si>
  <si>
    <t>ＰＭ排出係数</t>
  </si>
  <si>
    <r>
      <t>　</t>
    </r>
    <r>
      <rPr>
        <sz val="11"/>
        <rFont val="ＭＳ Ｐゴシック"/>
        <family val="3"/>
        <charset val="128"/>
      </rPr>
      <t>PM低減装置の装着車両については、８都県市の粒子状物質減少装置指定制度をもとに設定した。</t>
    </r>
    <rPh sb="3" eb="5">
      <t>テイゲン</t>
    </rPh>
    <rPh sb="5" eb="7">
      <t>ソウチ</t>
    </rPh>
    <rPh sb="8" eb="10">
      <t>ソウチャク</t>
    </rPh>
    <rPh sb="10" eb="12">
      <t>シャリョウ</t>
    </rPh>
    <rPh sb="19" eb="21">
      <t>トケン</t>
    </rPh>
    <rPh sb="21" eb="22">
      <t>シ</t>
    </rPh>
    <rPh sb="23" eb="26">
      <t>リュウシジョウ</t>
    </rPh>
    <rPh sb="26" eb="28">
      <t>ブッシツ</t>
    </rPh>
    <rPh sb="28" eb="30">
      <t>ゲンショウ</t>
    </rPh>
    <rPh sb="30" eb="32">
      <t>ソウチ</t>
    </rPh>
    <rPh sb="32" eb="34">
      <t>シテイ</t>
    </rPh>
    <rPh sb="34" eb="35">
      <t>セイ</t>
    </rPh>
    <rPh sb="35" eb="36">
      <t>ド</t>
    </rPh>
    <rPh sb="40" eb="42">
      <t>セッテイ</t>
    </rPh>
    <phoneticPr fontId="3"/>
  </si>
  <si>
    <t>（ステッカーに「H17」表示なし）</t>
    <rPh sb="12" eb="14">
      <t>ヒョウジ</t>
    </rPh>
    <phoneticPr fontId="3"/>
  </si>
  <si>
    <t>（ステッカーに「H17」表示あり）</t>
    <rPh sb="12" eb="14">
      <t>ヒョウジ</t>
    </rPh>
    <phoneticPr fontId="3"/>
  </si>
  <si>
    <t>トラック・バス</t>
  </si>
  <si>
    <t>ガソリン</t>
  </si>
  <si>
    <t>～1.7t</t>
  </si>
  <si>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/kg)</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</si>
  <si>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/m</t>
    </r>
    <r>
      <rPr>
        <vertAlign val="superscript"/>
        <sz val="11"/>
        <rFont val="ＭＳ Ｐゴシック"/>
        <family val="3"/>
        <charset val="128"/>
      </rPr>
      <t>3</t>
    </r>
    <r>
      <rPr>
        <sz val="11"/>
        <rFont val="ＭＳ Ｐゴシック"/>
        <family val="3"/>
        <charset val="128"/>
      </rPr>
      <t>)</t>
    </r>
    <phoneticPr fontId="3"/>
  </si>
  <si>
    <t>3.5t～</t>
  </si>
  <si>
    <t>☆(優先）、ハイブリット</t>
    <rPh sb="2" eb="4">
      <t>ユウセン</t>
    </rPh>
    <phoneticPr fontId="3"/>
  </si>
  <si>
    <t>軽新長1</t>
    <rPh sb="0" eb="1">
      <t>ケイ</t>
    </rPh>
    <rPh sb="1" eb="2">
      <t>シン</t>
    </rPh>
    <rPh sb="2" eb="3">
      <t>チョウ</t>
    </rPh>
    <phoneticPr fontId="3"/>
  </si>
  <si>
    <t>軽ポ</t>
    <rPh sb="0" eb="1">
      <t>ケイ</t>
    </rPh>
    <phoneticPr fontId="3"/>
  </si>
  <si>
    <t>軽油</t>
  </si>
  <si>
    <t>☆☆☆☆(優先),CNG,ハイブリット</t>
    <rPh sb="5" eb="7">
      <t>ユウセン</t>
    </rPh>
    <phoneticPr fontId="3"/>
  </si>
  <si>
    <t>☆☆☆☆(優先),CNG</t>
    <rPh sb="5" eb="7">
      <t>ユウセン</t>
    </rPh>
    <phoneticPr fontId="3"/>
  </si>
  <si>
    <t>CNG</t>
  </si>
  <si>
    <t>☆☆☆☆(優先),メタノール,ハイブリット</t>
    <rPh sb="5" eb="7">
      <t>ユウセン</t>
    </rPh>
    <phoneticPr fontId="3"/>
  </si>
  <si>
    <t>☆☆☆☆(優先),メタノール</t>
    <rPh sb="5" eb="7">
      <t>ユウセン</t>
    </rPh>
    <phoneticPr fontId="3"/>
  </si>
  <si>
    <t>乗用車</t>
  </si>
  <si>
    <t>全て</t>
  </si>
  <si>
    <t>新☆(優先）,ハイブリット</t>
    <rPh sb="0" eb="1">
      <t>シン</t>
    </rPh>
    <rPh sb="3" eb="5">
      <t>ユウセン</t>
    </rPh>
    <phoneticPr fontId="3"/>
  </si>
  <si>
    <t>新☆(優先),プラグインハイブリット</t>
    <rPh sb="0" eb="1">
      <t>シン</t>
    </rPh>
    <rPh sb="3" eb="5">
      <t>ユウセン</t>
    </rPh>
    <phoneticPr fontId="3"/>
  </si>
  <si>
    <t>新☆（優先）,ハイブリット</t>
    <rPh sb="0" eb="1">
      <t>シン</t>
    </rPh>
    <rPh sb="3" eb="5">
      <t>ユウセン</t>
    </rPh>
    <phoneticPr fontId="3"/>
  </si>
  <si>
    <t>電気</t>
  </si>
  <si>
    <t>トラック</t>
  </si>
  <si>
    <t>バス</t>
  </si>
  <si>
    <t>燃料電池</t>
  </si>
  <si>
    <t>バス貨物3.5t～(CNG)</t>
    <rPh sb="2" eb="4">
      <t>カモツ</t>
    </rPh>
    <phoneticPr fontId="3"/>
  </si>
  <si>
    <t>貨1メ</t>
    <rPh sb="0" eb="1">
      <t>カ</t>
    </rPh>
    <phoneticPr fontId="3"/>
  </si>
  <si>
    <t>バス貨物～1.7t(メタノール)</t>
    <rPh sb="2" eb="4">
      <t>カモツ</t>
    </rPh>
    <phoneticPr fontId="3"/>
  </si>
  <si>
    <t>貨2メ</t>
    <rPh sb="0" eb="1">
      <t>カ</t>
    </rPh>
    <phoneticPr fontId="3"/>
  </si>
  <si>
    <t>バス貨物1.7～2.5t(メタノール)</t>
    <rPh sb="2" eb="4">
      <t>カモツ</t>
    </rPh>
    <phoneticPr fontId="3"/>
  </si>
  <si>
    <t>貨3メ</t>
    <rPh sb="0" eb="1">
      <t>カ</t>
    </rPh>
    <phoneticPr fontId="3"/>
  </si>
  <si>
    <t>バス貨物2.5～3.5t(メタノール)</t>
    <rPh sb="2" eb="4">
      <t>カモツ</t>
    </rPh>
    <phoneticPr fontId="3"/>
  </si>
  <si>
    <t>貨4メ</t>
    <rPh sb="0" eb="1">
      <t>カ</t>
    </rPh>
    <phoneticPr fontId="3"/>
  </si>
  <si>
    <t>バス貨物3.5t～(メタノール)</t>
    <rPh sb="2" eb="4">
      <t>カモツ</t>
    </rPh>
    <phoneticPr fontId="3"/>
  </si>
  <si>
    <t>CAA</t>
  </si>
  <si>
    <t>CBA</t>
  </si>
  <si>
    <t>DAA</t>
  </si>
  <si>
    <t>DBA</t>
  </si>
  <si>
    <t>乗0メ</t>
    <rPh sb="0" eb="1">
      <t>ジョウ</t>
    </rPh>
    <phoneticPr fontId="3"/>
  </si>
  <si>
    <t>乗0ガ</t>
    <rPh sb="0" eb="1">
      <t>ジョウ</t>
    </rPh>
    <phoneticPr fontId="3"/>
  </si>
  <si>
    <t>乗用(ガソリン・LPG)</t>
    <rPh sb="0" eb="2">
      <t>ジョウヨウ</t>
    </rPh>
    <phoneticPr fontId="3"/>
  </si>
  <si>
    <t>乗0軽</t>
    <rPh sb="0" eb="1">
      <t>ジョウ</t>
    </rPh>
    <rPh sb="2" eb="3">
      <t>ケイ</t>
    </rPh>
    <phoneticPr fontId="3"/>
  </si>
  <si>
    <t>CCB</t>
  </si>
  <si>
    <t>CCC</t>
  </si>
  <si>
    <t>CDB</t>
  </si>
  <si>
    <t>CDC</t>
  </si>
  <si>
    <t>DCB</t>
  </si>
  <si>
    <t>DCC</t>
  </si>
  <si>
    <t>DDB</t>
  </si>
  <si>
    <t>DDC</t>
  </si>
  <si>
    <t>乗用(軽油)</t>
    <rPh sb="0" eb="2">
      <t>ジョウヨウ</t>
    </rPh>
    <rPh sb="3" eb="5">
      <t>ケイユ</t>
    </rPh>
    <phoneticPr fontId="3"/>
  </si>
  <si>
    <t>CEA</t>
  </si>
  <si>
    <t>CFA</t>
  </si>
  <si>
    <t>DEA</t>
  </si>
  <si>
    <t>DFA</t>
  </si>
  <si>
    <t>乗0C</t>
    <rPh sb="0" eb="1">
      <t>ジョウ</t>
    </rPh>
    <phoneticPr fontId="3"/>
  </si>
  <si>
    <t>乗用(CNG)</t>
    <rPh sb="0" eb="2">
      <t>ジョウヨウ</t>
    </rPh>
    <phoneticPr fontId="3"/>
  </si>
  <si>
    <t>乗用(メタノール)</t>
    <rPh sb="0" eb="2">
      <t>ジョウヨウ</t>
    </rPh>
    <phoneticPr fontId="3"/>
  </si>
  <si>
    <t>電気自動車全て</t>
    <rPh sb="0" eb="2">
      <t>デンキ</t>
    </rPh>
    <rPh sb="2" eb="5">
      <t>ジドウシャ</t>
    </rPh>
    <rPh sb="5" eb="6">
      <t>スベ</t>
    </rPh>
    <phoneticPr fontId="3"/>
  </si>
  <si>
    <t>☆(優先),ハイブリット</t>
    <rPh sb="2" eb="4">
      <t>ユウセン</t>
    </rPh>
    <phoneticPr fontId="3"/>
  </si>
  <si>
    <t>☆☆(優先),ハイブリット</t>
    <rPh sb="3" eb="5">
      <t>ユウセン</t>
    </rPh>
    <phoneticPr fontId="3"/>
  </si>
  <si>
    <t>☆☆☆(優先),ハイブリット</t>
    <rPh sb="4" eb="6">
      <t>ユウセン</t>
    </rPh>
    <phoneticPr fontId="3"/>
  </si>
  <si>
    <r>
      <t>P</t>
    </r>
    <r>
      <rPr>
        <sz val="11"/>
        <rFont val="ＭＳ Ｐゴシック"/>
        <family val="3"/>
        <charset val="128"/>
      </rPr>
      <t>M排出量(kg)</t>
    </r>
    <rPh sb="2" eb="5">
      <t>ハイシュツリョウ</t>
    </rPh>
    <phoneticPr fontId="3"/>
  </si>
  <si>
    <t>ハイブリッド(軽油）</t>
    <rPh sb="7" eb="9">
      <t>ケイユ</t>
    </rPh>
    <phoneticPr fontId="3"/>
  </si>
  <si>
    <t>車種区分</t>
    <rPh sb="0" eb="2">
      <t>シャシュ</t>
    </rPh>
    <rPh sb="2" eb="4">
      <t>クブン</t>
    </rPh>
    <phoneticPr fontId="3"/>
  </si>
  <si>
    <t>重量区分</t>
    <rPh sb="0" eb="2">
      <t>ジュウリョウ</t>
    </rPh>
    <rPh sb="2" eb="4">
      <t>クブン</t>
    </rPh>
    <phoneticPr fontId="3"/>
  </si>
  <si>
    <t>燃料区分</t>
    <rPh sb="0" eb="2">
      <t>ネンリョウ</t>
    </rPh>
    <rPh sb="2" eb="4">
      <t>クブン</t>
    </rPh>
    <phoneticPr fontId="3"/>
  </si>
  <si>
    <t>NOX低減装置</t>
    <rPh sb="3" eb="5">
      <t>テイゲン</t>
    </rPh>
    <rPh sb="5" eb="7">
      <t>ソウチ</t>
    </rPh>
    <phoneticPr fontId="3"/>
  </si>
  <si>
    <t>PM低減装置</t>
    <rPh sb="2" eb="4">
      <t>テイゲン</t>
    </rPh>
    <rPh sb="4" eb="6">
      <t>ソウチ</t>
    </rPh>
    <phoneticPr fontId="3"/>
  </si>
  <si>
    <t>車両毎の排出量</t>
    <rPh sb="0" eb="2">
      <t>シャリョウ</t>
    </rPh>
    <rPh sb="2" eb="3">
      <t>ゴト</t>
    </rPh>
    <rPh sb="4" eb="7">
      <t>ハイシュツリョウ</t>
    </rPh>
    <phoneticPr fontId="3"/>
  </si>
  <si>
    <t>マイクロバス</t>
    <phoneticPr fontId="3"/>
  </si>
  <si>
    <t>燃料</t>
    <rPh sb="0" eb="2">
      <t>ネンリョウ</t>
    </rPh>
    <phoneticPr fontId="3"/>
  </si>
  <si>
    <t>単位</t>
    <rPh sb="0" eb="2">
      <t>タンイ</t>
    </rPh>
    <phoneticPr fontId="3"/>
  </si>
  <si>
    <t>電気・燃料電池</t>
    <rPh sb="0" eb="2">
      <t>デンキ</t>
    </rPh>
    <rPh sb="3" eb="5">
      <t>ネンリョウ</t>
    </rPh>
    <rPh sb="5" eb="7">
      <t>デンチ</t>
    </rPh>
    <phoneticPr fontId="3"/>
  </si>
  <si>
    <t>自 動 車 環 境 管 理 実 績</t>
    <rPh sb="0" eb="1">
      <t>ジ</t>
    </rPh>
    <rPh sb="2" eb="3">
      <t>ドウ</t>
    </rPh>
    <rPh sb="4" eb="5">
      <t>クルマ</t>
    </rPh>
    <rPh sb="6" eb="7">
      <t>ワ</t>
    </rPh>
    <rPh sb="8" eb="9">
      <t>サカイ</t>
    </rPh>
    <rPh sb="10" eb="11">
      <t>カン</t>
    </rPh>
    <rPh sb="12" eb="13">
      <t>リ</t>
    </rPh>
    <rPh sb="14" eb="15">
      <t>ジツ</t>
    </rPh>
    <rPh sb="16" eb="17">
      <t>ツムギ</t>
    </rPh>
    <phoneticPr fontId="3"/>
  </si>
  <si>
    <t>[セルの記載について]</t>
    <rPh sb="4" eb="6">
      <t>キサイ</t>
    </rPh>
    <phoneticPr fontId="3"/>
  </si>
  <si>
    <t>②セルによってはリストの中から選択し、入力するセルもあります。</t>
    <rPh sb="12" eb="13">
      <t>ナカ</t>
    </rPh>
    <rPh sb="15" eb="17">
      <t>センタク</t>
    </rPh>
    <rPh sb="19" eb="21">
      <t>ニュウリョク</t>
    </rPh>
    <phoneticPr fontId="3"/>
  </si>
  <si>
    <t>③車両ナンバーの記載について</t>
    <rPh sb="1" eb="3">
      <t>シャリョウ</t>
    </rPh>
    <rPh sb="8" eb="10">
      <t>キサイ</t>
    </rPh>
    <phoneticPr fontId="3"/>
  </si>
  <si>
    <t>分類番号(※2)・・・500</t>
    <rPh sb="0" eb="2">
      <t>ブンルイ</t>
    </rPh>
    <rPh sb="2" eb="4">
      <t>バンゴウ</t>
    </rPh>
    <phoneticPr fontId="3"/>
  </si>
  <si>
    <t>H21</t>
  </si>
  <si>
    <t>新☆☆☆(優先),ハイブリット</t>
    <rPh sb="0" eb="1">
      <t>シン</t>
    </rPh>
    <rPh sb="5" eb="7">
      <t>ユウセン</t>
    </rPh>
    <phoneticPr fontId="3"/>
  </si>
  <si>
    <t>新☆☆☆☆(優先),ハイブリット</t>
    <rPh sb="0" eb="1">
      <t>シン</t>
    </rPh>
    <rPh sb="6" eb="8">
      <t>ユウセン</t>
    </rPh>
    <phoneticPr fontId="3"/>
  </si>
  <si>
    <t>新☆☆☆（優先）,ハイブリット</t>
    <rPh sb="0" eb="1">
      <t>シン</t>
    </rPh>
    <rPh sb="5" eb="7">
      <t>ユウセン</t>
    </rPh>
    <phoneticPr fontId="3"/>
  </si>
  <si>
    <t>新☆☆☆☆（優先）,ハイブリット</t>
    <rPh sb="0" eb="1">
      <t>シン</t>
    </rPh>
    <rPh sb="6" eb="8">
      <t>ユウセン</t>
    </rPh>
    <phoneticPr fontId="3"/>
  </si>
  <si>
    <t>軽新長</t>
    <rPh sb="0" eb="1">
      <t>ケイ</t>
    </rPh>
    <rPh sb="1" eb="2">
      <t>シン</t>
    </rPh>
    <rPh sb="2" eb="3">
      <t>チョウ</t>
    </rPh>
    <phoneticPr fontId="3"/>
  </si>
  <si>
    <t>☆☆☆☆(優先),ハイブリット</t>
    <rPh sb="5" eb="7">
      <t>ユウセン</t>
    </rPh>
    <phoneticPr fontId="3"/>
  </si>
  <si>
    <t>新☆(優先）、ハイブリット</t>
    <rPh sb="0" eb="1">
      <t>シン</t>
    </rPh>
    <rPh sb="3" eb="5">
      <t>ユウセン</t>
    </rPh>
    <phoneticPr fontId="3"/>
  </si>
  <si>
    <t>新PM☆(優先）、ハイブリット</t>
    <rPh sb="0" eb="1">
      <t>シン</t>
    </rPh>
    <rPh sb="5" eb="7">
      <t>ユウセン</t>
    </rPh>
    <phoneticPr fontId="3"/>
  </si>
  <si>
    <t>新PM☆</t>
    <rPh sb="0" eb="1">
      <t>シン</t>
    </rPh>
    <phoneticPr fontId="3"/>
  </si>
  <si>
    <t>新☆☆☆☆(優先）,ハイブリット</t>
    <rPh sb="0" eb="1">
      <t>シン</t>
    </rPh>
    <rPh sb="6" eb="8">
      <t>ユウセン</t>
    </rPh>
    <phoneticPr fontId="3"/>
  </si>
  <si>
    <t>H22</t>
  </si>
  <si>
    <t>新☆☆☆(優先）,ハイブリット</t>
    <rPh sb="0" eb="1">
      <t>シン</t>
    </rPh>
    <rPh sb="5" eb="7">
      <t>ユウセン</t>
    </rPh>
    <phoneticPr fontId="3"/>
  </si>
  <si>
    <t>新☆（優先）、ハイブリット</t>
    <rPh sb="0" eb="1">
      <t>シン</t>
    </rPh>
    <rPh sb="3" eb="5">
      <t>ユウセン</t>
    </rPh>
    <phoneticPr fontId="3"/>
  </si>
  <si>
    <t>新☆☆☆,ハイブリット</t>
    <rPh sb="0" eb="1">
      <t>シン</t>
    </rPh>
    <phoneticPr fontId="3"/>
  </si>
  <si>
    <t>新☆☆☆☆,ハイブリット</t>
    <rPh sb="0" eb="1">
      <t>シン</t>
    </rPh>
    <phoneticPr fontId="3"/>
  </si>
  <si>
    <t>☆☆☆☆(優先),プラグインハイブリット</t>
    <rPh sb="5" eb="7">
      <t>ユウセン</t>
    </rPh>
    <phoneticPr fontId="3"/>
  </si>
  <si>
    <t>☆☆☆(優先),プラグインハイブリット</t>
    <rPh sb="4" eb="6">
      <t>ユウセン</t>
    </rPh>
    <phoneticPr fontId="3"/>
  </si>
  <si>
    <t>[セル記載上の留意事項について]</t>
    <rPh sb="3" eb="5">
      <t>キサイ</t>
    </rPh>
    <rPh sb="5" eb="6">
      <t>ジョウ</t>
    </rPh>
    <rPh sb="7" eb="9">
      <t>リュウイ</t>
    </rPh>
    <rPh sb="9" eb="11">
      <t>ジコウ</t>
    </rPh>
    <phoneticPr fontId="3"/>
  </si>
  <si>
    <t>低排出
ガス
レベル</t>
    <rPh sb="0" eb="1">
      <t>テイ</t>
    </rPh>
    <rPh sb="1" eb="3">
      <t>ハイシュツ</t>
    </rPh>
    <phoneticPr fontId="3"/>
  </si>
  <si>
    <t>新☆☆☆</t>
    <rPh sb="0" eb="1">
      <t>シン</t>
    </rPh>
    <phoneticPr fontId="3"/>
  </si>
  <si>
    <t>新☆☆☆☆</t>
    <rPh sb="0" eb="1">
      <t>シン</t>
    </rPh>
    <phoneticPr fontId="3"/>
  </si>
  <si>
    <t>　・NOx・PMの排出量の算定式は次のとおり</t>
    <rPh sb="9" eb="12">
      <t>ハイシュツリョウ</t>
    </rPh>
    <rPh sb="13" eb="15">
      <t>サンテイ</t>
    </rPh>
    <rPh sb="15" eb="16">
      <t>シキ</t>
    </rPh>
    <rPh sb="17" eb="18">
      <t>ツギ</t>
    </rPh>
    <phoneticPr fontId="3"/>
  </si>
  <si>
    <t>　　[車両総重量3.5t超の車両]</t>
    <rPh sb="3" eb="5">
      <t>シャリョウ</t>
    </rPh>
    <rPh sb="5" eb="8">
      <t>ソウジュウリョウ</t>
    </rPh>
    <rPh sb="12" eb="13">
      <t>チョウ</t>
    </rPh>
    <rPh sb="14" eb="16">
      <t>シャリョウ</t>
    </rPh>
    <phoneticPr fontId="3"/>
  </si>
  <si>
    <r>
      <t>　　　</t>
    </r>
    <r>
      <rPr>
        <u/>
        <sz val="11"/>
        <rFont val="ＭＳ Ｐゴシック"/>
        <family val="3"/>
        <charset val="128"/>
      </rPr>
      <t>排出係数(g/km)×年間走行距離(km)</t>
    </r>
    <rPh sb="3" eb="5">
      <t>ハイシュツ</t>
    </rPh>
    <rPh sb="5" eb="7">
      <t>ケイスウ</t>
    </rPh>
    <rPh sb="14" eb="16">
      <t>ネンカン</t>
    </rPh>
    <rPh sb="16" eb="18">
      <t>ソウコウ</t>
    </rPh>
    <rPh sb="18" eb="20">
      <t>キョリ</t>
    </rPh>
    <phoneticPr fontId="3"/>
  </si>
  <si>
    <r>
      <t>　　　</t>
    </r>
    <r>
      <rPr>
        <u/>
        <sz val="11"/>
        <rFont val="ＭＳ Ｐゴシック"/>
        <family val="3"/>
        <charset val="128"/>
      </rPr>
      <t>排出係数(g/km/t)×年間走行距離(km)×車両総重量(t)</t>
    </r>
    <rPh sb="3" eb="5">
      <t>ハイシュツ</t>
    </rPh>
    <rPh sb="5" eb="7">
      <t>ケイスウ</t>
    </rPh>
    <rPh sb="16" eb="18">
      <t>ネンカン</t>
    </rPh>
    <rPh sb="18" eb="20">
      <t>ソウコウ</t>
    </rPh>
    <rPh sb="20" eb="22">
      <t>キョリ</t>
    </rPh>
    <rPh sb="27" eb="29">
      <t>シャリョウ</t>
    </rPh>
    <rPh sb="29" eb="32">
      <t>ソウジュウリョウ</t>
    </rPh>
    <phoneticPr fontId="3"/>
  </si>
  <si>
    <t>　・CO2の排出量の算定式は次のとおり</t>
    <rPh sb="6" eb="9">
      <t>ハイシュツリョウ</t>
    </rPh>
    <rPh sb="10" eb="12">
      <t>サンテイ</t>
    </rPh>
    <rPh sb="12" eb="13">
      <t>シキ</t>
    </rPh>
    <rPh sb="14" eb="15">
      <t>ツギ</t>
    </rPh>
    <phoneticPr fontId="3"/>
  </si>
  <si>
    <t>　　　排出係数(kg/給油量の単位)×年間燃料消費量(給油量の単位)</t>
    <rPh sb="3" eb="5">
      <t>ハイシュツ</t>
    </rPh>
    <rPh sb="5" eb="7">
      <t>ケイスウ</t>
    </rPh>
    <rPh sb="11" eb="13">
      <t>キュウユ</t>
    </rPh>
    <rPh sb="13" eb="14">
      <t>リョウ</t>
    </rPh>
    <rPh sb="15" eb="17">
      <t>タンイ</t>
    </rPh>
    <rPh sb="19" eb="21">
      <t>ネンカン</t>
    </rPh>
    <rPh sb="21" eb="23">
      <t>ネンリョウ</t>
    </rPh>
    <rPh sb="23" eb="26">
      <t>ショウヒリョウ</t>
    </rPh>
    <rPh sb="27" eb="30">
      <t>キュウユリョウ</t>
    </rPh>
    <rPh sb="31" eb="33">
      <t>タンイ</t>
    </rPh>
    <phoneticPr fontId="3"/>
  </si>
  <si>
    <t>　　　　（給油量の単位）</t>
    <rPh sb="5" eb="8">
      <t>キュウユリョウ</t>
    </rPh>
    <rPh sb="9" eb="11">
      <t>タンイ</t>
    </rPh>
    <phoneticPr fontId="3"/>
  </si>
  <si>
    <t>ガソリン、軽油：L(リットル)</t>
    <rPh sb="5" eb="7">
      <t>ケイユ</t>
    </rPh>
    <phoneticPr fontId="3"/>
  </si>
  <si>
    <r>
      <t>CNG(天然ガス)：m</t>
    </r>
    <r>
      <rPr>
        <vertAlign val="superscript"/>
        <sz val="11"/>
        <rFont val="ＭＳ Ｐゴシック"/>
        <family val="3"/>
        <charset val="128"/>
      </rPr>
      <t>3</t>
    </r>
    <rPh sb="4" eb="6">
      <t>テンネン</t>
    </rPh>
    <phoneticPr fontId="3"/>
  </si>
  <si>
    <t>電気、燃料電池：kWh</t>
    <rPh sb="0" eb="2">
      <t>デンキ</t>
    </rPh>
    <rPh sb="3" eb="5">
      <t>ネンリョウ</t>
    </rPh>
    <rPh sb="5" eb="7">
      <t>デンチ</t>
    </rPh>
    <phoneticPr fontId="3"/>
  </si>
  <si>
    <t>※排出係数は排出係数シートをご覧ください。</t>
    <rPh sb="1" eb="3">
      <t>ハイシュツ</t>
    </rPh>
    <rPh sb="3" eb="5">
      <t>ケイスウ</t>
    </rPh>
    <rPh sb="6" eb="8">
      <t>ハイシュツ</t>
    </rPh>
    <rPh sb="8" eb="10">
      <t>ケイスウ</t>
    </rPh>
    <rPh sb="15" eb="16">
      <t>ラン</t>
    </rPh>
    <phoneticPr fontId="3"/>
  </si>
  <si>
    <t>走行距離(1km)
当たり平均</t>
    <rPh sb="0" eb="2">
      <t>ソウコウ</t>
    </rPh>
    <rPh sb="2" eb="4">
      <t>キョリ</t>
    </rPh>
    <rPh sb="10" eb="11">
      <t>ア</t>
    </rPh>
    <rPh sb="13" eb="15">
      <t>ヘイキン</t>
    </rPh>
    <phoneticPr fontId="3"/>
  </si>
  <si>
    <r>
      <t>（１）N</t>
    </r>
    <r>
      <rPr>
        <sz val="11"/>
        <rFont val="ＭＳ Ｐゴシック"/>
        <family val="3"/>
        <charset val="128"/>
      </rPr>
      <t>Ox・PM低減装置の装着車両</t>
    </r>
    <rPh sb="9" eb="11">
      <t>テイゲン</t>
    </rPh>
    <rPh sb="11" eb="13">
      <t>ソウチ</t>
    </rPh>
    <rPh sb="14" eb="16">
      <t>ソウチャク</t>
    </rPh>
    <rPh sb="16" eb="18">
      <t>シャリョウ</t>
    </rPh>
    <phoneticPr fontId="3"/>
  </si>
  <si>
    <t>注）後付け装置の装着車両の扱い</t>
    <rPh sb="0" eb="1">
      <t>チュウ</t>
    </rPh>
    <rPh sb="2" eb="4">
      <t>アトヅケ</t>
    </rPh>
    <rPh sb="5" eb="7">
      <t>ソウチ</t>
    </rPh>
    <rPh sb="8" eb="10">
      <t>ソウチャク</t>
    </rPh>
    <rPh sb="10" eb="12">
      <t>シャリョウ</t>
    </rPh>
    <rPh sb="13" eb="14">
      <t>アツカ</t>
    </rPh>
    <phoneticPr fontId="3"/>
  </si>
  <si>
    <r>
      <t>　N</t>
    </r>
    <r>
      <rPr>
        <sz val="11"/>
        <rFont val="ＭＳ Ｐゴシック"/>
        <family val="3"/>
        <charset val="128"/>
      </rPr>
      <t>Ox・PM低減装置の装着車両については、自動車NOx・PM法の排出基準をもとに設定した。</t>
    </r>
    <rPh sb="7" eb="9">
      <t>テイゲン</t>
    </rPh>
    <rPh sb="9" eb="11">
      <t>ソウチ</t>
    </rPh>
    <rPh sb="12" eb="14">
      <t>ソウチャク</t>
    </rPh>
    <rPh sb="14" eb="16">
      <t>シャリョウ</t>
    </rPh>
    <rPh sb="22" eb="25">
      <t>ジドウシャ</t>
    </rPh>
    <rPh sb="31" eb="32">
      <t>ホウ</t>
    </rPh>
    <rPh sb="33" eb="35">
      <t>ハイシュツ</t>
    </rPh>
    <rPh sb="35" eb="37">
      <t>キジュン</t>
    </rPh>
    <rPh sb="41" eb="43">
      <t>セッテイ</t>
    </rPh>
    <phoneticPr fontId="3"/>
  </si>
  <si>
    <t>ディーゼル乗用車</t>
    <rPh sb="5" eb="8">
      <t>ジョウヨウシャ</t>
    </rPh>
    <phoneticPr fontId="3"/>
  </si>
  <si>
    <t>バス・トラック等</t>
    <rPh sb="7" eb="8">
      <t>トウ</t>
    </rPh>
    <phoneticPr fontId="3"/>
  </si>
  <si>
    <r>
      <t>（２）</t>
    </r>
    <r>
      <rPr>
        <sz val="11"/>
        <rFont val="ＭＳ Ｐゴシック"/>
        <family val="3"/>
        <charset val="128"/>
      </rPr>
      <t>PM低減装置の装着車両</t>
    </r>
    <rPh sb="5" eb="7">
      <t>テイゲン</t>
    </rPh>
    <rPh sb="7" eb="9">
      <t>ソウチ</t>
    </rPh>
    <rPh sb="10" eb="12">
      <t>ソウチャク</t>
    </rPh>
    <rPh sb="12" eb="14">
      <t>シャリョウ</t>
    </rPh>
    <phoneticPr fontId="3"/>
  </si>
  <si>
    <t>バス・トラック等ディーゼル車</t>
    <rPh sb="7" eb="8">
      <t>トウ</t>
    </rPh>
    <rPh sb="13" eb="14">
      <t>シャ</t>
    </rPh>
    <phoneticPr fontId="3"/>
  </si>
  <si>
    <t>自動車環境管理実績報告書</t>
    <phoneticPr fontId="3"/>
  </si>
  <si>
    <t>　　千葉県環境保全条例第５５条の３の規定により、自動車環境管理実績報告を次のとおり提出します。</t>
    <phoneticPr fontId="3"/>
  </si>
  <si>
    <t>小型貨物</t>
    <rPh sb="0" eb="2">
      <t>コガタ</t>
    </rPh>
    <rPh sb="2" eb="4">
      <t>カモツ</t>
    </rPh>
    <phoneticPr fontId="3"/>
  </si>
  <si>
    <t>ナンバー識別</t>
    <rPh sb="4" eb="6">
      <t>シキベツ</t>
    </rPh>
    <phoneticPr fontId="3"/>
  </si>
  <si>
    <t>乗用</t>
    <rPh sb="0" eb="2">
      <t>ジョウヨウ</t>
    </rPh>
    <phoneticPr fontId="3"/>
  </si>
  <si>
    <t>車種識別</t>
    <rPh sb="0" eb="2">
      <t>シャシュ</t>
    </rPh>
    <rPh sb="2" eb="4">
      <t>シキベツ</t>
    </rPh>
    <phoneticPr fontId="3"/>
  </si>
  <si>
    <t>A1</t>
    <phoneticPr fontId="3"/>
  </si>
  <si>
    <t>判定</t>
    <rPh sb="0" eb="2">
      <t>ハンテイ</t>
    </rPh>
    <phoneticPr fontId="3"/>
  </si>
  <si>
    <t>特定事業者の氏名又は名称</t>
  </si>
  <si>
    <t>使用する特定自動車の台数</t>
  </si>
  <si>
    <t>人</t>
  </si>
  <si>
    <t>台</t>
    <rPh sb="0" eb="1">
      <t>ダイ</t>
    </rPh>
    <phoneticPr fontId="3"/>
  </si>
  <si>
    <t>自動車の種別、車両総重量別の保有台数</t>
    <rPh sb="0" eb="3">
      <t>ジドウシャ</t>
    </rPh>
    <rPh sb="4" eb="6">
      <t>シュベツ</t>
    </rPh>
    <rPh sb="7" eb="9">
      <t>シャリョウ</t>
    </rPh>
    <rPh sb="9" eb="12">
      <t>ソウジュウリョウ</t>
    </rPh>
    <rPh sb="12" eb="13">
      <t>ベツ</t>
    </rPh>
    <rPh sb="14" eb="16">
      <t>ホユウ</t>
    </rPh>
    <rPh sb="16" eb="18">
      <t>ダイスウ</t>
    </rPh>
    <phoneticPr fontId="3"/>
  </si>
  <si>
    <t>④NOx・PM、CO2排出量（１台当たり）の算定について</t>
    <rPh sb="11" eb="14">
      <t>ハイシュツリョウ</t>
    </rPh>
    <rPh sb="16" eb="17">
      <t>ダイ</t>
    </rPh>
    <rPh sb="17" eb="18">
      <t>ア</t>
    </rPh>
    <rPh sb="22" eb="24">
      <t>サンテイ</t>
    </rPh>
    <phoneticPr fontId="3"/>
  </si>
  <si>
    <t>千葉県における主たる事業所の所在地</t>
    <rPh sb="0" eb="3">
      <t>チバケン</t>
    </rPh>
    <rPh sb="7" eb="8">
      <t>シュ</t>
    </rPh>
    <rPh sb="14" eb="17">
      <t>ショザイチ</t>
    </rPh>
    <phoneticPr fontId="3"/>
  </si>
  <si>
    <t>１　事業所別の自動車の状況</t>
    <rPh sb="5" eb="6">
      <t>ベツ</t>
    </rPh>
    <rPh sb="7" eb="10">
      <t>ジドウシャ</t>
    </rPh>
    <rPh sb="11" eb="13">
      <t>ジョウキョウ</t>
    </rPh>
    <phoneticPr fontId="3"/>
  </si>
  <si>
    <t>事業所コード</t>
  </si>
  <si>
    <t>事業所の
名称</t>
    <rPh sb="5" eb="7">
      <t>メイショウ</t>
    </rPh>
    <phoneticPr fontId="3"/>
  </si>
  <si>
    <t>事業所の
所在地</t>
    <rPh sb="5" eb="8">
      <t>ショザイチ</t>
    </rPh>
    <phoneticPr fontId="3"/>
  </si>
  <si>
    <t>事業所の
連絡先</t>
    <rPh sb="5" eb="8">
      <t>レンラクサキ</t>
    </rPh>
    <phoneticPr fontId="3"/>
  </si>
  <si>
    <t>事業所コード</t>
    <phoneticPr fontId="3"/>
  </si>
  <si>
    <t>事業所合計</t>
    <rPh sb="3" eb="5">
      <t>ゴウケイ</t>
    </rPh>
    <phoneticPr fontId="3"/>
  </si>
  <si>
    <t>事業所コード</t>
    <phoneticPr fontId="3"/>
  </si>
  <si>
    <t>注)走行距離当たりの単位はNOx,PMは(g/km),CO2は(kg/km)。</t>
    <rPh sb="0" eb="1">
      <t>チュウ</t>
    </rPh>
    <rPh sb="2" eb="4">
      <t>ソウコウ</t>
    </rPh>
    <rPh sb="4" eb="6">
      <t>キョリ</t>
    </rPh>
    <rPh sb="6" eb="7">
      <t>ア</t>
    </rPh>
    <rPh sb="10" eb="12">
      <t>タンイ</t>
    </rPh>
    <phoneticPr fontId="3"/>
  </si>
  <si>
    <t>NOx</t>
    <phoneticPr fontId="3"/>
  </si>
  <si>
    <r>
      <t>CO</t>
    </r>
    <r>
      <rPr>
        <vertAlign val="subscript"/>
        <sz val="10"/>
        <rFont val="ＭＳ Ｐゴシック"/>
        <family val="3"/>
        <charset val="128"/>
      </rPr>
      <t>2</t>
    </r>
    <phoneticPr fontId="3"/>
  </si>
  <si>
    <t>NOx
(kg)</t>
    <phoneticPr fontId="3"/>
  </si>
  <si>
    <t>PM
(kg)</t>
    <phoneticPr fontId="3"/>
  </si>
  <si>
    <r>
      <t>CO</t>
    </r>
    <r>
      <rPr>
        <vertAlign val="subscript"/>
        <sz val="10"/>
        <rFont val="ＭＳ Ｐゴシック"/>
        <family val="3"/>
        <charset val="128"/>
      </rPr>
      <t xml:space="preserve">2
</t>
    </r>
    <r>
      <rPr>
        <sz val="10"/>
        <rFont val="ＭＳ Ｐゴシック"/>
        <family val="3"/>
        <charset val="128"/>
      </rPr>
      <t>(t)</t>
    </r>
    <phoneticPr fontId="3"/>
  </si>
  <si>
    <t>使用の本拠(※1)・・・千葉</t>
    <rPh sb="0" eb="2">
      <t>シヨウ</t>
    </rPh>
    <rPh sb="3" eb="5">
      <t>ホンキョ</t>
    </rPh>
    <rPh sb="12" eb="14">
      <t>チバ</t>
    </rPh>
    <phoneticPr fontId="3"/>
  </si>
  <si>
    <t>－</t>
    <phoneticPr fontId="3"/>
  </si>
  <si>
    <t>〒</t>
    <phoneticPr fontId="3"/>
  </si>
  <si>
    <t>重量</t>
    <rPh sb="0" eb="2">
      <t>ジュウリョウ</t>
    </rPh>
    <phoneticPr fontId="3"/>
  </si>
  <si>
    <t>全て</t>
    <rPh sb="0" eb="1">
      <t>スベ</t>
    </rPh>
    <phoneticPr fontId="3"/>
  </si>
  <si>
    <r>
      <t>CO</t>
    </r>
    <r>
      <rPr>
        <b/>
        <vertAlign val="subscript"/>
        <sz val="12"/>
        <rFont val="ＭＳ Ｐゴシック"/>
        <family val="3"/>
        <charset val="128"/>
      </rPr>
      <t>2</t>
    </r>
    <r>
      <rPr>
        <b/>
        <sz val="12"/>
        <rFont val="ＭＳ Ｐゴシック"/>
        <family val="3"/>
        <charset val="128"/>
      </rPr>
      <t>の排出係数</t>
    </r>
    <rPh sb="4" eb="6">
      <t>ハイシュツ</t>
    </rPh>
    <rPh sb="6" eb="8">
      <t>ケイスウ</t>
    </rPh>
    <phoneticPr fontId="5"/>
  </si>
  <si>
    <t>注2） ・排出ガス低減装置装着とは後付けした車両の台数とする。工場出荷段階で装着したものは含まない。</t>
    <rPh sb="0" eb="1">
      <t>チュウ</t>
    </rPh>
    <rPh sb="5" eb="7">
      <t>ハイシュツ</t>
    </rPh>
    <rPh sb="9" eb="11">
      <t>テイゲン</t>
    </rPh>
    <rPh sb="11" eb="13">
      <t>ソウチ</t>
    </rPh>
    <rPh sb="13" eb="15">
      <t>ソウチャク</t>
    </rPh>
    <rPh sb="17" eb="19">
      <t>アトヅ</t>
    </rPh>
    <rPh sb="22" eb="24">
      <t>シャリョウ</t>
    </rPh>
    <rPh sb="25" eb="27">
      <t>ダイスウ</t>
    </rPh>
    <rPh sb="31" eb="33">
      <t>コウジョウ</t>
    </rPh>
    <rPh sb="33" eb="35">
      <t>シュッカ</t>
    </rPh>
    <rPh sb="35" eb="37">
      <t>ダンカイ</t>
    </rPh>
    <rPh sb="38" eb="40">
      <t>ソウチャク</t>
    </rPh>
    <rPh sb="45" eb="46">
      <t>フク</t>
    </rPh>
    <phoneticPr fontId="3"/>
  </si>
  <si>
    <t>NOX・PM低減装置</t>
    <rPh sb="6" eb="8">
      <t>テイゲン</t>
    </rPh>
    <rPh sb="8" eb="10">
      <t>ソウチ</t>
    </rPh>
    <phoneticPr fontId="3"/>
  </si>
  <si>
    <t>NOX</t>
    <phoneticPr fontId="3"/>
  </si>
  <si>
    <t>PM</t>
    <phoneticPr fontId="3"/>
  </si>
  <si>
    <t>真排出係数（NOX）</t>
    <rPh sb="0" eb="1">
      <t>シン</t>
    </rPh>
    <rPh sb="1" eb="3">
      <t>ハイシュツ</t>
    </rPh>
    <rPh sb="3" eb="5">
      <t>ケイスウ</t>
    </rPh>
    <phoneticPr fontId="3"/>
  </si>
  <si>
    <t>NOX・PM低減装置用排出係数(Nox)</t>
    <rPh sb="6" eb="8">
      <t>テイゲン</t>
    </rPh>
    <rPh sb="8" eb="10">
      <t>ソウチ</t>
    </rPh>
    <rPh sb="10" eb="11">
      <t>ヨウ</t>
    </rPh>
    <rPh sb="11" eb="13">
      <t>ハイシュツ</t>
    </rPh>
    <rPh sb="13" eb="15">
      <t>ケイスウ</t>
    </rPh>
    <phoneticPr fontId="3"/>
  </si>
  <si>
    <t>NOX・PM低減装置用排出係数(PM)</t>
    <rPh sb="6" eb="8">
      <t>テイゲン</t>
    </rPh>
    <rPh sb="8" eb="10">
      <t>ソウチ</t>
    </rPh>
    <rPh sb="10" eb="11">
      <t>ヨウ</t>
    </rPh>
    <rPh sb="11" eb="13">
      <t>ハイシュツ</t>
    </rPh>
    <rPh sb="13" eb="15">
      <t>ケイスウ</t>
    </rPh>
    <phoneticPr fontId="3"/>
  </si>
  <si>
    <t>ステッカー有無１</t>
    <rPh sb="5" eb="7">
      <t>ウム</t>
    </rPh>
    <phoneticPr fontId="3"/>
  </si>
  <si>
    <t>ステッカー有無２</t>
    <rPh sb="5" eb="7">
      <t>ウム</t>
    </rPh>
    <phoneticPr fontId="3"/>
  </si>
  <si>
    <t>PMステッカーあり(H15)</t>
    <phoneticPr fontId="3"/>
  </si>
  <si>
    <t>PMステッカーあり(H17)</t>
    <phoneticPr fontId="3"/>
  </si>
  <si>
    <t>低減装置判定</t>
    <rPh sb="0" eb="2">
      <t>テイゲン</t>
    </rPh>
    <rPh sb="2" eb="4">
      <t>ソウチ</t>
    </rPh>
    <rPh sb="4" eb="6">
      <t>ハンテイ</t>
    </rPh>
    <phoneticPr fontId="3"/>
  </si>
  <si>
    <t>番号</t>
    <rPh sb="0" eb="2">
      <t>バンゴウ</t>
    </rPh>
    <phoneticPr fontId="3"/>
  </si>
  <si>
    <t>普通貨物自動車</t>
    <rPh sb="0" eb="2">
      <t>フツウ</t>
    </rPh>
    <rPh sb="2" eb="3">
      <t>カ</t>
    </rPh>
    <rPh sb="3" eb="4">
      <t>モノ</t>
    </rPh>
    <rPh sb="4" eb="7">
      <t>ジドウシャ</t>
    </rPh>
    <phoneticPr fontId="3"/>
  </si>
  <si>
    <t>小型貨物自動車</t>
    <rPh sb="0" eb="1">
      <t>ショウ</t>
    </rPh>
    <rPh sb="1" eb="2">
      <t>カタ</t>
    </rPh>
    <rPh sb="2" eb="3">
      <t>カ</t>
    </rPh>
    <rPh sb="3" eb="4">
      <t>モノ</t>
    </rPh>
    <rPh sb="4" eb="7">
      <t>ジドウシャ</t>
    </rPh>
    <phoneticPr fontId="3"/>
  </si>
  <si>
    <t>特種自動車</t>
    <rPh sb="0" eb="1">
      <t>トク</t>
    </rPh>
    <rPh sb="1" eb="2">
      <t>タネ</t>
    </rPh>
    <rPh sb="2" eb="5">
      <t>ジドウシャ</t>
    </rPh>
    <phoneticPr fontId="3"/>
  </si>
  <si>
    <t>乗用車</t>
    <rPh sb="0" eb="2">
      <t>ジョウヨウ</t>
    </rPh>
    <rPh sb="2" eb="3">
      <t>グルマ</t>
    </rPh>
    <phoneticPr fontId="3"/>
  </si>
  <si>
    <t>1.7t以下</t>
    <rPh sb="4" eb="6">
      <t>イカ</t>
    </rPh>
    <phoneticPr fontId="3"/>
  </si>
  <si>
    <t>1.7t超～2.5t以下</t>
    <rPh sb="4" eb="5">
      <t>チョウ</t>
    </rPh>
    <rPh sb="10" eb="12">
      <t>イカ</t>
    </rPh>
    <phoneticPr fontId="3"/>
  </si>
  <si>
    <t>2.5t超～3.5t以下</t>
    <rPh sb="4" eb="5">
      <t>チョウ</t>
    </rPh>
    <rPh sb="10" eb="12">
      <t>イカ</t>
    </rPh>
    <phoneticPr fontId="3"/>
  </si>
  <si>
    <t>3.5t超</t>
    <rPh sb="4" eb="5">
      <t>チョウ</t>
    </rPh>
    <phoneticPr fontId="3"/>
  </si>
  <si>
    <t>自動車の種別</t>
    <rPh sb="5" eb="6">
      <t>ベツ</t>
    </rPh>
    <phoneticPr fontId="3"/>
  </si>
  <si>
    <t>型式</t>
    <rPh sb="0" eb="2">
      <t>カタシキ</t>
    </rPh>
    <phoneticPr fontId="3"/>
  </si>
  <si>
    <t>重量（排出量計算用）</t>
    <rPh sb="0" eb="2">
      <t>ジュウリョウ</t>
    </rPh>
    <rPh sb="3" eb="5">
      <t>ハイシュツ</t>
    </rPh>
    <rPh sb="5" eb="6">
      <t>リョウ</t>
    </rPh>
    <rPh sb="6" eb="9">
      <t>ケイサンヨウ</t>
    </rPh>
    <phoneticPr fontId="3"/>
  </si>
  <si>
    <t>重量(原単位用）</t>
    <rPh sb="0" eb="2">
      <t>ジュウリョウ</t>
    </rPh>
    <rPh sb="3" eb="6">
      <t>ゲンタンイ</t>
    </rPh>
    <rPh sb="6" eb="7">
      <t>ヨウ</t>
    </rPh>
    <phoneticPr fontId="3"/>
  </si>
  <si>
    <t>燃料記号</t>
    <rPh sb="0" eb="2">
      <t>ネンリョウ</t>
    </rPh>
    <rPh sb="2" eb="4">
      <t>キゴウ</t>
    </rPh>
    <phoneticPr fontId="3"/>
  </si>
  <si>
    <t>減少台数</t>
    <rPh sb="0" eb="2">
      <t>ゲンショウ</t>
    </rPh>
    <rPh sb="2" eb="4">
      <t>ダイスウ</t>
    </rPh>
    <phoneticPr fontId="3"/>
  </si>
  <si>
    <t>うち排出ガス低減装置
装着車の合計</t>
    <rPh sb="2" eb="4">
      <t>ハイシュツ</t>
    </rPh>
    <rPh sb="6" eb="8">
      <t>テイゲン</t>
    </rPh>
    <rPh sb="8" eb="10">
      <t>ソウチ</t>
    </rPh>
    <rPh sb="11" eb="13">
      <t>ソウチャク</t>
    </rPh>
    <rPh sb="13" eb="14">
      <t>シャ</t>
    </rPh>
    <phoneticPr fontId="3"/>
  </si>
  <si>
    <t>種別１</t>
    <rPh sb="0" eb="2">
      <t>シュベツ</t>
    </rPh>
    <phoneticPr fontId="3"/>
  </si>
  <si>
    <t>貨</t>
    <rPh sb="0" eb="1">
      <t>カ</t>
    </rPh>
    <phoneticPr fontId="3"/>
  </si>
  <si>
    <t>小</t>
    <rPh sb="0" eb="1">
      <t>ショウ</t>
    </rPh>
    <phoneticPr fontId="3"/>
  </si>
  <si>
    <t>バ</t>
    <phoneticPr fontId="3"/>
  </si>
  <si>
    <t>乗</t>
    <rPh sb="0" eb="1">
      <t>ジョウ</t>
    </rPh>
    <phoneticPr fontId="3"/>
  </si>
  <si>
    <t>AEB</t>
  </si>
  <si>
    <t>AFB</t>
  </si>
  <si>
    <t>AJG</t>
  </si>
  <si>
    <t>ALA</t>
  </si>
  <si>
    <t>AMB</t>
  </si>
  <si>
    <t>AMC</t>
  </si>
  <si>
    <t>BJG</t>
  </si>
  <si>
    <t>CLA</t>
  </si>
  <si>
    <t>CMB</t>
  </si>
  <si>
    <t>CMC</t>
  </si>
  <si>
    <t>DLA</t>
  </si>
  <si>
    <t>DMB</t>
  </si>
  <si>
    <t>DMC</t>
  </si>
  <si>
    <t>EA</t>
  </si>
  <si>
    <t>EB</t>
  </si>
  <si>
    <t>EC</t>
  </si>
  <si>
    <t>ED</t>
  </si>
  <si>
    <t>LAA</t>
  </si>
  <si>
    <t>LAE</t>
  </si>
  <si>
    <t>LAF</t>
  </si>
  <si>
    <t>LAG</t>
  </si>
  <si>
    <t>LBA</t>
  </si>
  <si>
    <t>LBE</t>
  </si>
  <si>
    <t>LBF</t>
  </si>
  <si>
    <t>LBG</t>
  </si>
  <si>
    <t>LCA</t>
  </si>
  <si>
    <t>LCE</t>
  </si>
  <si>
    <t>LCF</t>
  </si>
  <si>
    <t>LCG</t>
  </si>
  <si>
    <t>LDA</t>
  </si>
  <si>
    <t>LDE</t>
  </si>
  <si>
    <t>LDF</t>
  </si>
  <si>
    <t>LDG</t>
  </si>
  <si>
    <t>LEA</t>
  </si>
  <si>
    <t>LEE</t>
  </si>
  <si>
    <t>LEF</t>
  </si>
  <si>
    <t>LEG</t>
  </si>
  <si>
    <t>LFA</t>
  </si>
  <si>
    <t>LFE</t>
  </si>
  <si>
    <t>LFF</t>
  </si>
  <si>
    <t>LFG</t>
  </si>
  <si>
    <t>LGA</t>
  </si>
  <si>
    <t>LGE</t>
  </si>
  <si>
    <t>LGF</t>
  </si>
  <si>
    <t>LGG</t>
  </si>
  <si>
    <t>LHA</t>
  </si>
  <si>
    <t>LHE</t>
  </si>
  <si>
    <t>LHF</t>
  </si>
  <si>
    <t>LHG</t>
  </si>
  <si>
    <t>LJG</t>
  </si>
  <si>
    <t>LKG</t>
  </si>
  <si>
    <t>LLA</t>
  </si>
  <si>
    <t>LMA</t>
  </si>
  <si>
    <t>MAA</t>
  </si>
  <si>
    <t>MAE</t>
  </si>
  <si>
    <t>MAF</t>
  </si>
  <si>
    <t>MAG</t>
  </si>
  <si>
    <t>MBA</t>
  </si>
  <si>
    <t>MBE</t>
  </si>
  <si>
    <t>MBF</t>
  </si>
  <si>
    <t>MBG</t>
  </si>
  <si>
    <t>MCA</t>
  </si>
  <si>
    <t>MCE</t>
  </si>
  <si>
    <t>MCF</t>
  </si>
  <si>
    <t>MCG</t>
  </si>
  <si>
    <t>MDA</t>
  </si>
  <si>
    <t>MDE</t>
  </si>
  <si>
    <t>MDF</t>
  </si>
  <si>
    <t>MDG</t>
  </si>
  <si>
    <t>MEA</t>
  </si>
  <si>
    <t>MEE</t>
  </si>
  <si>
    <t>MEF</t>
  </si>
  <si>
    <t>MEG</t>
  </si>
  <si>
    <t>MFA</t>
  </si>
  <si>
    <t>MFE</t>
  </si>
  <si>
    <t>MFF</t>
  </si>
  <si>
    <t>MFG</t>
  </si>
  <si>
    <t>MGA</t>
  </si>
  <si>
    <t>MGE</t>
  </si>
  <si>
    <t>MGF</t>
  </si>
  <si>
    <t>MGG</t>
  </si>
  <si>
    <t>MHA</t>
  </si>
  <si>
    <t>MHE</t>
  </si>
  <si>
    <t>MHF</t>
  </si>
  <si>
    <t>MHG</t>
  </si>
  <si>
    <t>MJG</t>
  </si>
  <si>
    <t>MKG</t>
  </si>
  <si>
    <t>MLA</t>
  </si>
  <si>
    <t>MMA</t>
  </si>
  <si>
    <t>NAG</t>
  </si>
  <si>
    <t>NBG</t>
  </si>
  <si>
    <t>NCG</t>
  </si>
  <si>
    <t>NDG</t>
  </si>
  <si>
    <t>NEG</t>
  </si>
  <si>
    <t>NFG</t>
  </si>
  <si>
    <t>NJG</t>
  </si>
  <si>
    <t>NKG</t>
  </si>
  <si>
    <t>PCG</t>
  </si>
  <si>
    <t>PEG</t>
  </si>
  <si>
    <t>PFG</t>
  </si>
  <si>
    <t>PJG</t>
  </si>
  <si>
    <t>RAA</t>
  </si>
  <si>
    <t>RAE</t>
  </si>
  <si>
    <t>RAF</t>
  </si>
  <si>
    <t>RAG</t>
  </si>
  <si>
    <t>RBA</t>
  </si>
  <si>
    <t>RBE</t>
  </si>
  <si>
    <t>RBF</t>
  </si>
  <si>
    <t>RBG</t>
  </si>
  <si>
    <t>RCA</t>
  </si>
  <si>
    <t>RCE</t>
  </si>
  <si>
    <t>RCF</t>
  </si>
  <si>
    <t>RCG</t>
  </si>
  <si>
    <t>RDA</t>
  </si>
  <si>
    <t>RDE</t>
  </si>
  <si>
    <t>RDF</t>
  </si>
  <si>
    <t>RDG</t>
  </si>
  <si>
    <t>REA</t>
  </si>
  <si>
    <t>REE</t>
  </si>
  <si>
    <t>REF</t>
  </si>
  <si>
    <t>REG</t>
  </si>
  <si>
    <t>RFA</t>
  </si>
  <si>
    <t>RFE</t>
  </si>
  <si>
    <t>RFF</t>
  </si>
  <si>
    <t>RFG</t>
  </si>
  <si>
    <t>RGA</t>
  </si>
  <si>
    <t>RGE</t>
  </si>
  <si>
    <t>RGF</t>
  </si>
  <si>
    <t>RGG</t>
  </si>
  <si>
    <t>RHA</t>
  </si>
  <si>
    <t>RHE</t>
  </si>
  <si>
    <t>RHF</t>
  </si>
  <si>
    <t>RHG</t>
  </si>
  <si>
    <t>RJG</t>
  </si>
  <si>
    <t>RKG</t>
  </si>
  <si>
    <t>RLA</t>
  </si>
  <si>
    <t>RMA</t>
  </si>
  <si>
    <t>SCF</t>
  </si>
  <si>
    <t>SCG</t>
  </si>
  <si>
    <t>SDF</t>
  </si>
  <si>
    <t>SDG</t>
  </si>
  <si>
    <t>SEG</t>
  </si>
  <si>
    <t>SFG</t>
  </si>
  <si>
    <t>SGG</t>
  </si>
  <si>
    <t>SHG</t>
  </si>
  <si>
    <t>SJG</t>
  </si>
  <si>
    <t>SKG</t>
  </si>
  <si>
    <t>ZAB</t>
  </si>
  <si>
    <t>ZAC</t>
  </si>
  <si>
    <t>ZBA</t>
  </si>
  <si>
    <t>ZBB</t>
  </si>
  <si>
    <t>ZBC</t>
  </si>
  <si>
    <t>C</t>
    <phoneticPr fontId="3"/>
  </si>
  <si>
    <t>軽</t>
    <rPh sb="0" eb="1">
      <t>ケイ</t>
    </rPh>
    <phoneticPr fontId="3"/>
  </si>
  <si>
    <t>燃費</t>
    <rPh sb="0" eb="2">
      <t>ネンピ</t>
    </rPh>
    <phoneticPr fontId="3"/>
  </si>
  <si>
    <t>合計</t>
    <rPh sb="0" eb="2">
      <t>ゴウケイ</t>
    </rPh>
    <phoneticPr fontId="3"/>
  </si>
  <si>
    <t>軽油</t>
    <rPh sb="0" eb="2">
      <t>ケイユ</t>
    </rPh>
    <phoneticPr fontId="3"/>
  </si>
  <si>
    <t>燃料区分(低公害車摘出用）</t>
    <rPh sb="0" eb="2">
      <t>ネンリョウ</t>
    </rPh>
    <rPh sb="2" eb="4">
      <t>クブン</t>
    </rPh>
    <rPh sb="5" eb="6">
      <t>テイ</t>
    </rPh>
    <rPh sb="6" eb="8">
      <t>コウガイ</t>
    </rPh>
    <rPh sb="8" eb="9">
      <t>シャ</t>
    </rPh>
    <rPh sb="9" eb="11">
      <t>テキシュツ</t>
    </rPh>
    <rPh sb="11" eb="12">
      <t>ヨウ</t>
    </rPh>
    <phoneticPr fontId="3"/>
  </si>
  <si>
    <t>S50前</t>
  </si>
  <si>
    <t>-</t>
  </si>
  <si>
    <t>S54前</t>
  </si>
  <si>
    <t>S50</t>
  </si>
  <si>
    <t>H</t>
  </si>
  <si>
    <t>S54</t>
  </si>
  <si>
    <t>記号</t>
    <rPh sb="0" eb="2">
      <t>キゴウ</t>
    </rPh>
    <phoneticPr fontId="3"/>
  </si>
  <si>
    <t>年度</t>
  </si>
  <si>
    <t>型式</t>
  </si>
  <si>
    <t>ＮＯｘ排出係数</t>
  </si>
  <si>
    <t>ABE</t>
  </si>
  <si>
    <t>AAE</t>
  </si>
  <si>
    <t>ABF</t>
  </si>
  <si>
    <t>AAF</t>
  </si>
  <si>
    <t>ABG</t>
  </si>
  <si>
    <t>AAG</t>
  </si>
  <si>
    <t>ADE</t>
  </si>
  <si>
    <t>ACE</t>
  </si>
  <si>
    <t>DD</t>
  </si>
  <si>
    <t>WD</t>
  </si>
  <si>
    <t>DE</t>
  </si>
  <si>
    <t>WE</t>
  </si>
  <si>
    <t>DF</t>
  </si>
  <si>
    <t>WF</t>
  </si>
  <si>
    <t>DN</t>
  </si>
  <si>
    <t>WN</t>
  </si>
  <si>
    <t>DP</t>
  </si>
  <si>
    <t>WP</t>
  </si>
  <si>
    <t>DQ</t>
  </si>
  <si>
    <t>WQ</t>
  </si>
  <si>
    <t>ADF</t>
  </si>
  <si>
    <t>ACF</t>
  </si>
  <si>
    <t>DG</t>
  </si>
  <si>
    <t>WG</t>
  </si>
  <si>
    <t>DH</t>
  </si>
  <si>
    <t>WH</t>
  </si>
  <si>
    <t>DJ</t>
  </si>
  <si>
    <t>WJ</t>
  </si>
  <si>
    <t>DR</t>
  </si>
  <si>
    <t>WR</t>
  </si>
  <si>
    <t>DS</t>
  </si>
  <si>
    <t>WS</t>
  </si>
  <si>
    <t>DT</t>
  </si>
  <si>
    <t>WT</t>
  </si>
  <si>
    <t>DU</t>
  </si>
  <si>
    <t>WU</t>
  </si>
  <si>
    <t>DV</t>
  </si>
  <si>
    <t>WV</t>
  </si>
  <si>
    <t>DW</t>
  </si>
  <si>
    <t>WW</t>
  </si>
  <si>
    <t>ADG</t>
  </si>
  <si>
    <t>ACG</t>
  </si>
  <si>
    <t>AFE</t>
  </si>
  <si>
    <t>AEE</t>
  </si>
  <si>
    <t>AFF</t>
  </si>
  <si>
    <t>AEF</t>
  </si>
  <si>
    <t>TR</t>
  </si>
  <si>
    <t>LR</t>
  </si>
  <si>
    <t>UR</t>
  </si>
  <si>
    <t>AFG</t>
  </si>
  <si>
    <t>AEG</t>
  </si>
  <si>
    <t>AHE</t>
  </si>
  <si>
    <t>AGE</t>
  </si>
  <si>
    <t>AHF</t>
  </si>
  <si>
    <t>AGF</t>
  </si>
  <si>
    <t>AHG</t>
  </si>
  <si>
    <t>AGG</t>
  </si>
  <si>
    <t>BGG</t>
  </si>
  <si>
    <t>BHG</t>
  </si>
  <si>
    <t>ABA</t>
  </si>
  <si>
    <t>AAA</t>
  </si>
  <si>
    <t>DA</t>
  </si>
  <si>
    <t>WA</t>
  </si>
  <si>
    <t>DB</t>
  </si>
  <si>
    <t>WB</t>
  </si>
  <si>
    <t>DC</t>
  </si>
  <si>
    <t>WC</t>
  </si>
  <si>
    <t>DK</t>
  </si>
  <si>
    <t>WK</t>
  </si>
  <si>
    <t>DL</t>
  </si>
  <si>
    <t>WL</t>
  </si>
  <si>
    <t>DM</t>
  </si>
  <si>
    <t>WM</t>
  </si>
  <si>
    <t>TF</t>
  </si>
  <si>
    <t>XF</t>
  </si>
  <si>
    <t>TG</t>
  </si>
  <si>
    <t>XG</t>
  </si>
  <si>
    <t>LF</t>
  </si>
  <si>
    <t>YF</t>
  </si>
  <si>
    <t>LG</t>
  </si>
  <si>
    <t>YG</t>
  </si>
  <si>
    <t>UF</t>
  </si>
  <si>
    <t>ZF</t>
  </si>
  <si>
    <t>UG</t>
  </si>
  <si>
    <t>ZG</t>
  </si>
  <si>
    <t>ADB</t>
  </si>
  <si>
    <t>ADC</t>
  </si>
  <si>
    <t>ACB</t>
  </si>
  <si>
    <t>ACC</t>
  </si>
  <si>
    <t>AFA</t>
  </si>
  <si>
    <t>AEA</t>
  </si>
  <si>
    <t>AHA</t>
  </si>
  <si>
    <t>AGA</t>
  </si>
  <si>
    <t>K</t>
  </si>
  <si>
    <t>J</t>
  </si>
  <si>
    <t>S57,S58</t>
  </si>
  <si>
    <t>S56</t>
  </si>
  <si>
    <t>L</t>
  </si>
  <si>
    <t>S63</t>
  </si>
  <si>
    <t>S</t>
  </si>
  <si>
    <t>S63,H10</t>
  </si>
  <si>
    <t>KA</t>
  </si>
  <si>
    <t>H12</t>
  </si>
  <si>
    <t>H14</t>
  </si>
  <si>
    <t>KB</t>
  </si>
  <si>
    <t>H元</t>
  </si>
  <si>
    <t>T</t>
  </si>
  <si>
    <t>H15</t>
  </si>
  <si>
    <t>H13</t>
  </si>
  <si>
    <t>S63,H元</t>
  </si>
  <si>
    <t>KC</t>
  </si>
  <si>
    <t>S57</t>
  </si>
  <si>
    <t>M</t>
  </si>
  <si>
    <t>Z</t>
  </si>
  <si>
    <t>H元,H2</t>
  </si>
  <si>
    <t>H10,H11</t>
  </si>
  <si>
    <t>H15,H16</t>
  </si>
  <si>
    <t>S61,S62</t>
  </si>
  <si>
    <t>Q</t>
  </si>
  <si>
    <t>H2,H4</t>
  </si>
  <si>
    <t>H6</t>
  </si>
  <si>
    <t>KD</t>
  </si>
  <si>
    <t>A</t>
  </si>
  <si>
    <t>H9,H10</t>
  </si>
  <si>
    <t>S51</t>
  </si>
  <si>
    <t>S53,H10</t>
  </si>
  <si>
    <t>排出係数一覧</t>
    <rPh sb="0" eb="2">
      <t>ハイシュツ</t>
    </rPh>
    <rPh sb="2" eb="4">
      <t>ケイスウ</t>
    </rPh>
    <rPh sb="4" eb="6">
      <t>イチラン</t>
    </rPh>
    <phoneticPr fontId="3"/>
  </si>
  <si>
    <t>ＮＯｘ排出係数</t>
    <rPh sb="3" eb="5">
      <t>ハイシュツ</t>
    </rPh>
    <rPh sb="5" eb="7">
      <t>ケイスウ</t>
    </rPh>
    <phoneticPr fontId="3"/>
  </si>
  <si>
    <t>ＰＭ排出係数</t>
    <rPh sb="2" eb="4">
      <t>ハイシュツ</t>
    </rPh>
    <rPh sb="4" eb="6">
      <t>ケイスウ</t>
    </rPh>
    <phoneticPr fontId="3"/>
  </si>
  <si>
    <t>電</t>
    <rPh sb="0" eb="1">
      <t>デン</t>
    </rPh>
    <phoneticPr fontId="3"/>
  </si>
  <si>
    <t>普通貨物</t>
    <rPh sb="0" eb="2">
      <t>フツウ</t>
    </rPh>
    <rPh sb="2" eb="4">
      <t>カモツ</t>
    </rPh>
    <phoneticPr fontId="3"/>
  </si>
  <si>
    <t>特種</t>
    <rPh sb="0" eb="2">
      <t>トクシュ</t>
    </rPh>
    <phoneticPr fontId="3"/>
  </si>
  <si>
    <t>特殊</t>
    <rPh sb="0" eb="2">
      <t>トクシュ</t>
    </rPh>
    <phoneticPr fontId="3"/>
  </si>
  <si>
    <t>B</t>
  </si>
  <si>
    <t>C</t>
  </si>
  <si>
    <t>E</t>
  </si>
  <si>
    <t>GA</t>
  </si>
  <si>
    <t>GB</t>
  </si>
  <si>
    <t>GC</t>
  </si>
  <si>
    <t>GE</t>
  </si>
  <si>
    <t>GF</t>
  </si>
  <si>
    <t>GG</t>
  </si>
  <si>
    <t>GH</t>
  </si>
  <si>
    <t>GJ</t>
  </si>
  <si>
    <t>GK</t>
  </si>
  <si>
    <t>GL</t>
  </si>
  <si>
    <t>HG</t>
  </si>
  <si>
    <t>HJ</t>
  </si>
  <si>
    <t>HK</t>
  </si>
  <si>
    <t>HL</t>
  </si>
  <si>
    <t>HN</t>
  </si>
  <si>
    <t>HP</t>
  </si>
  <si>
    <t>低公害分類</t>
    <rPh sb="0" eb="1">
      <t>テイ</t>
    </rPh>
    <rPh sb="1" eb="3">
      <t>コウガイ</t>
    </rPh>
    <rPh sb="3" eb="5">
      <t>ブンルイ</t>
    </rPh>
    <phoneticPr fontId="3"/>
  </si>
  <si>
    <t>HQ</t>
  </si>
  <si>
    <t>HR</t>
  </si>
  <si>
    <t>LA</t>
  </si>
  <si>
    <t>LB</t>
  </si>
  <si>
    <t>LC</t>
  </si>
  <si>
    <t>LD</t>
  </si>
  <si>
    <t>ナンバー</t>
    <phoneticPr fontId="3"/>
  </si>
  <si>
    <t>LN</t>
  </si>
  <si>
    <t>LP</t>
  </si>
  <si>
    <t>LQ</t>
  </si>
  <si>
    <t>R</t>
  </si>
  <si>
    <t>TA</t>
  </si>
  <si>
    <t>TB</t>
  </si>
  <si>
    <t>TC</t>
  </si>
  <si>
    <t>TD</t>
  </si>
  <si>
    <t>TN</t>
  </si>
  <si>
    <t>TP</t>
  </si>
  <si>
    <t>TQ</t>
  </si>
  <si>
    <t>UA</t>
  </si>
  <si>
    <t>UB</t>
  </si>
  <si>
    <t>UC</t>
  </si>
  <si>
    <t>UD</t>
  </si>
  <si>
    <t>UN</t>
  </si>
  <si>
    <t>UP</t>
  </si>
  <si>
    <t>UQ</t>
  </si>
  <si>
    <t>XA</t>
  </si>
  <si>
    <t>XB</t>
  </si>
  <si>
    <t>XC</t>
  </si>
  <si>
    <t>XD</t>
  </si>
  <si>
    <t>YA</t>
  </si>
  <si>
    <t>YB</t>
  </si>
  <si>
    <t>YC</t>
  </si>
  <si>
    <t>YD</t>
  </si>
  <si>
    <t>ZA</t>
  </si>
  <si>
    <t>ZB</t>
  </si>
  <si>
    <t>ZC</t>
  </si>
  <si>
    <t>ZD</t>
  </si>
  <si>
    <t>HA</t>
  </si>
  <si>
    <t>HB</t>
  </si>
  <si>
    <t>HC</t>
  </si>
  <si>
    <t>HD</t>
  </si>
  <si>
    <t>HE</t>
  </si>
  <si>
    <t>HF</t>
  </si>
  <si>
    <t>HM</t>
  </si>
  <si>
    <t>HT</t>
  </si>
  <si>
    <t>HU</t>
  </si>
  <si>
    <t>HW</t>
  </si>
  <si>
    <t>HX</t>
  </si>
  <si>
    <t>HY</t>
  </si>
  <si>
    <t>HZ</t>
  </si>
  <si>
    <t>KE</t>
  </si>
  <si>
    <t>KF</t>
  </si>
  <si>
    <t>KG</t>
  </si>
  <si>
    <t>KH</t>
  </si>
  <si>
    <t>KJ</t>
  </si>
  <si>
    <t>KK</t>
  </si>
  <si>
    <t>KL</t>
  </si>
  <si>
    <t>KM</t>
  </si>
  <si>
    <t>KN</t>
  </si>
  <si>
    <t>KP</t>
  </si>
  <si>
    <t>KQ</t>
  </si>
  <si>
    <t>KR</t>
  </si>
  <si>
    <t>KS</t>
  </si>
  <si>
    <t>LH</t>
  </si>
  <si>
    <t>LJ</t>
  </si>
  <si>
    <t>LK</t>
  </si>
  <si>
    <t>LL</t>
  </si>
  <si>
    <t>LM</t>
  </si>
  <si>
    <t>N</t>
  </si>
  <si>
    <t>P</t>
  </si>
  <si>
    <t>PA</t>
  </si>
  <si>
    <t>PB</t>
  </si>
  <si>
    <t>PC</t>
  </si>
  <si>
    <t>PD</t>
  </si>
  <si>
    <t>PE</t>
  </si>
  <si>
    <t>PF</t>
  </si>
  <si>
    <t>PG</t>
  </si>
  <si>
    <t>PH</t>
  </si>
  <si>
    <t>PJ</t>
  </si>
  <si>
    <t>PK</t>
  </si>
  <si>
    <t>PL</t>
  </si>
  <si>
    <t>PM</t>
  </si>
  <si>
    <t>PN</t>
  </si>
  <si>
    <t>PP</t>
  </si>
  <si>
    <t>PQ</t>
  </si>
  <si>
    <t>PR</t>
  </si>
  <si>
    <t>TH</t>
  </si>
  <si>
    <t>TJ</t>
  </si>
  <si>
    <t>TK</t>
  </si>
  <si>
    <t>TL</t>
  </si>
  <si>
    <t>TM</t>
  </si>
  <si>
    <t>U</t>
  </si>
  <si>
    <t>UH</t>
  </si>
  <si>
    <t>UJ</t>
  </si>
  <si>
    <t>UK</t>
  </si>
  <si>
    <t>UL</t>
  </si>
  <si>
    <t>UM</t>
  </si>
  <si>
    <t>VA</t>
  </si>
  <si>
    <t>VB</t>
  </si>
  <si>
    <t>VC</t>
  </si>
  <si>
    <t>VD</t>
  </si>
  <si>
    <t>VE</t>
  </si>
  <si>
    <t>VF</t>
  </si>
  <si>
    <t>VG</t>
  </si>
  <si>
    <t>VH</t>
  </si>
  <si>
    <t>VJ</t>
  </si>
  <si>
    <t>VK</t>
  </si>
  <si>
    <t>VL</t>
  </si>
  <si>
    <t>VM</t>
  </si>
  <si>
    <t>VN</t>
  </si>
  <si>
    <t>VP</t>
  </si>
  <si>
    <t>VQ</t>
  </si>
  <si>
    <t>VR</t>
  </si>
  <si>
    <t>W</t>
  </si>
  <si>
    <t>X</t>
  </si>
  <si>
    <t>XH</t>
  </si>
  <si>
    <t>XJ</t>
  </si>
  <si>
    <t>XK</t>
  </si>
  <si>
    <t>XL</t>
  </si>
  <si>
    <t>XM</t>
  </si>
  <si>
    <t>Y</t>
  </si>
  <si>
    <t>YH</t>
  </si>
  <si>
    <t>YJ</t>
  </si>
  <si>
    <t>YK</t>
  </si>
  <si>
    <t>YL</t>
  </si>
  <si>
    <t>YM</t>
  </si>
  <si>
    <t>ZH</t>
  </si>
  <si>
    <t>ZJ</t>
  </si>
  <si>
    <t>ZK</t>
  </si>
  <si>
    <t>ZL</t>
  </si>
  <si>
    <t>ZM</t>
  </si>
  <si>
    <t>CO2排出係数</t>
    <rPh sb="3" eb="5">
      <t>ハイシュツ</t>
    </rPh>
    <rPh sb="5" eb="7">
      <t>ケイスウ</t>
    </rPh>
    <phoneticPr fontId="3"/>
  </si>
  <si>
    <t>排出係数(CO2）</t>
    <rPh sb="0" eb="2">
      <t>ハイシュツ</t>
    </rPh>
    <rPh sb="2" eb="4">
      <t>ケイスウ</t>
    </rPh>
    <phoneticPr fontId="3"/>
  </si>
  <si>
    <t>電気</t>
    <rPh sb="0" eb="2">
      <t>デンキ</t>
    </rPh>
    <phoneticPr fontId="3"/>
  </si>
  <si>
    <t>種類</t>
    <rPh sb="0" eb="2">
      <t>シュルイ</t>
    </rPh>
    <phoneticPr fontId="3"/>
  </si>
  <si>
    <t>台数</t>
    <rPh sb="0" eb="2">
      <t>ダイスウ</t>
    </rPh>
    <phoneticPr fontId="3"/>
  </si>
  <si>
    <t>乗用自動車</t>
    <rPh sb="0" eb="2">
      <t>ジョウヨウ</t>
    </rPh>
    <rPh sb="2" eb="5">
      <t>ジドウシャ</t>
    </rPh>
    <phoneticPr fontId="3"/>
  </si>
  <si>
    <t>合　　計</t>
    <rPh sb="0" eb="4">
      <t>ゴウケイ</t>
    </rPh>
    <phoneticPr fontId="3"/>
  </si>
  <si>
    <t>適正運転の実施</t>
  </si>
  <si>
    <t>内　　　　　　　　　　　　　　　　　　　　　容</t>
    <rPh sb="0" eb="23">
      <t>ナイヨウ</t>
    </rPh>
    <phoneticPr fontId="3"/>
  </si>
  <si>
    <t>合　　　計</t>
  </si>
  <si>
    <t>うち低公害車の合計</t>
  </si>
  <si>
    <t>大型バス</t>
    <rPh sb="0" eb="2">
      <t>オオガタ</t>
    </rPh>
    <phoneticPr fontId="3"/>
  </si>
  <si>
    <t>普通貨物車</t>
    <rPh sb="0" eb="2">
      <t>フツウ</t>
    </rPh>
    <phoneticPr fontId="3"/>
  </si>
  <si>
    <t>小型貨物車</t>
    <rPh sb="0" eb="2">
      <t>コガタ</t>
    </rPh>
    <phoneticPr fontId="3"/>
  </si>
  <si>
    <t>特種車(乗用系)</t>
    <rPh sb="4" eb="6">
      <t>ジョウヨウ</t>
    </rPh>
    <rPh sb="6" eb="7">
      <t>ケイ</t>
    </rPh>
    <phoneticPr fontId="3"/>
  </si>
  <si>
    <r>
      <t>CO</t>
    </r>
    <r>
      <rPr>
        <vertAlign val="subscript"/>
        <sz val="11"/>
        <rFont val="ＭＳ Ｐゴシック"/>
        <family val="3"/>
        <charset val="128"/>
      </rPr>
      <t>2</t>
    </r>
    <r>
      <rPr>
        <sz val="11"/>
        <rFont val="ＭＳ Ｐゴシック"/>
        <family val="3"/>
        <charset val="128"/>
      </rPr>
      <t>排出量(t)</t>
    </r>
    <rPh sb="3" eb="6">
      <t>ハイシュツリョウ</t>
    </rPh>
    <phoneticPr fontId="3"/>
  </si>
  <si>
    <t>計算用走行距離（km）</t>
    <rPh sb="0" eb="2">
      <t>ケイサン</t>
    </rPh>
    <rPh sb="2" eb="3">
      <t>ヨウ</t>
    </rPh>
    <phoneticPr fontId="3"/>
  </si>
  <si>
    <t>計算用燃料給油量(L)</t>
    <rPh sb="0" eb="2">
      <t>ケイサン</t>
    </rPh>
    <rPh sb="2" eb="3">
      <t>ヨウ</t>
    </rPh>
    <rPh sb="3" eb="5">
      <t>ネンリョウ</t>
    </rPh>
    <rPh sb="5" eb="8">
      <t>キュウユリョウ</t>
    </rPh>
    <phoneticPr fontId="3"/>
  </si>
  <si>
    <t>排出係数（ＮＯｘ）</t>
    <rPh sb="0" eb="2">
      <t>ハイシュツ</t>
    </rPh>
    <rPh sb="2" eb="4">
      <t>ケイスウ</t>
    </rPh>
    <phoneticPr fontId="3"/>
  </si>
  <si>
    <t>排出係数記号</t>
    <rPh sb="0" eb="2">
      <t>ハイシュツ</t>
    </rPh>
    <rPh sb="2" eb="4">
      <t>ケイスウ</t>
    </rPh>
    <rPh sb="4" eb="6">
      <t>キゴウ</t>
    </rPh>
    <phoneticPr fontId="3"/>
  </si>
  <si>
    <t>車種別重量別記号</t>
    <rPh sb="0" eb="3">
      <t>シャシュベツ</t>
    </rPh>
    <rPh sb="3" eb="5">
      <t>ジュウリョウ</t>
    </rPh>
    <rPh sb="5" eb="6">
      <t>ベツ</t>
    </rPh>
    <rPh sb="6" eb="8">
      <t>キゴウ</t>
    </rPh>
    <phoneticPr fontId="3"/>
  </si>
  <si>
    <t>重量（車種別重量別用）</t>
    <rPh sb="0" eb="2">
      <t>ジュウリョウ</t>
    </rPh>
    <rPh sb="3" eb="6">
      <t>シャシュベツ</t>
    </rPh>
    <rPh sb="6" eb="8">
      <t>ジュウリョウ</t>
    </rPh>
    <rPh sb="8" eb="9">
      <t>ベツ</t>
    </rPh>
    <rPh sb="9" eb="10">
      <t>ヨウ</t>
    </rPh>
    <phoneticPr fontId="3"/>
  </si>
  <si>
    <t>排ガス記号</t>
    <rPh sb="0" eb="1">
      <t>ハイ</t>
    </rPh>
    <rPh sb="3" eb="5">
      <t>キゴウ</t>
    </rPh>
    <phoneticPr fontId="3"/>
  </si>
  <si>
    <t>燃料種類</t>
    <rPh sb="0" eb="2">
      <t>ネンリョウ</t>
    </rPh>
    <rPh sb="2" eb="4">
      <t>シュルイ</t>
    </rPh>
    <phoneticPr fontId="3"/>
  </si>
  <si>
    <t>車種</t>
    <rPh sb="0" eb="2">
      <t>シャシュ</t>
    </rPh>
    <phoneticPr fontId="3"/>
  </si>
  <si>
    <t>エラー</t>
    <phoneticPr fontId="3"/>
  </si>
  <si>
    <t>ナンバー</t>
    <phoneticPr fontId="3"/>
  </si>
  <si>
    <t>A2</t>
    <phoneticPr fontId="3"/>
  </si>
  <si>
    <t>バス</t>
    <phoneticPr fontId="3"/>
  </si>
  <si>
    <t>バス</t>
    <phoneticPr fontId="3"/>
  </si>
  <si>
    <t>ガソリン</t>
    <phoneticPr fontId="3"/>
  </si>
  <si>
    <t>ガ</t>
    <phoneticPr fontId="3"/>
  </si>
  <si>
    <t>A3</t>
    <phoneticPr fontId="3"/>
  </si>
  <si>
    <t>－</t>
  </si>
  <si>
    <t>(改)バス貨物3.5t～(CNG)</t>
    <rPh sb="1" eb="2">
      <t>カイ</t>
    </rPh>
    <rPh sb="5" eb="7">
      <t>カモツ</t>
    </rPh>
    <phoneticPr fontId="5"/>
  </si>
  <si>
    <r>
      <t>貨4</t>
    </r>
    <r>
      <rPr>
        <sz val="11"/>
        <rFont val="ＭＳ Ｐゴシック"/>
        <family val="3"/>
        <charset val="128"/>
      </rPr>
      <t>C</t>
    </r>
    <rPh sb="0" eb="1">
      <t>カ</t>
    </rPh>
    <phoneticPr fontId="5"/>
  </si>
  <si>
    <t>軽油→CNGへの改造</t>
    <rPh sb="0" eb="2">
      <t>ケイユ</t>
    </rPh>
    <rPh sb="8" eb="10">
      <t>カイゾウ</t>
    </rPh>
    <phoneticPr fontId="5"/>
  </si>
  <si>
    <r>
      <rPr>
        <sz val="11"/>
        <color rgb="FFFF0000"/>
        <rFont val="ＭＳ Ｐゴシック"/>
        <family val="3"/>
        <charset val="128"/>
        <scheme val="minor"/>
      </rPr>
      <t>(改)</t>
    </r>
    <r>
      <rPr>
        <sz val="11"/>
        <rFont val="ＭＳ Ｐゴシック"/>
        <family val="3"/>
        <charset val="128"/>
        <scheme val="minor"/>
      </rPr>
      <t>バス貨物3.5t～(CNG)</t>
    </r>
    <rPh sb="5" eb="7">
      <t>カモツ</t>
    </rPh>
    <phoneticPr fontId="5"/>
  </si>
  <si>
    <t>貨4C</t>
    <rPh sb="0" eb="1">
      <t>カ</t>
    </rPh>
    <phoneticPr fontId="5"/>
  </si>
  <si>
    <r>
      <t>(改)バス貨物3.5t～(</t>
    </r>
    <r>
      <rPr>
        <sz val="11"/>
        <color theme="1"/>
        <rFont val="ＭＳ Ｐゴシック"/>
        <family val="3"/>
        <charset val="128"/>
        <scheme val="minor"/>
      </rPr>
      <t>CNG)</t>
    </r>
    <rPh sb="1" eb="2">
      <t>カイ</t>
    </rPh>
    <rPh sb="5" eb="7">
      <t>カモツ</t>
    </rPh>
    <phoneticPr fontId="5"/>
  </si>
  <si>
    <r>
      <t>(改</t>
    </r>
    <r>
      <rPr>
        <sz val="11"/>
        <color theme="1"/>
        <rFont val="ＭＳ Ｐゴシック"/>
        <family val="3"/>
        <charset val="128"/>
        <scheme val="minor"/>
      </rPr>
      <t>)バス貨物3.5t～(CNG)</t>
    </r>
    <rPh sb="1" eb="2">
      <t>カイ</t>
    </rPh>
    <rPh sb="5" eb="7">
      <t>カモツ</t>
    </rPh>
    <phoneticPr fontId="5"/>
  </si>
  <si>
    <t>軽油→CNGへの改造</t>
    <rPh sb="0" eb="2">
      <t>ケイユ</t>
    </rPh>
    <rPh sb="8" eb="10">
      <t>カイゾウ</t>
    </rPh>
    <phoneticPr fontId="4"/>
  </si>
  <si>
    <t>(改)バス貨物3.5t～(ガソリン)</t>
  </si>
  <si>
    <t>貨4ガ</t>
    <rPh sb="0" eb="1">
      <t>カ</t>
    </rPh>
    <phoneticPr fontId="5"/>
  </si>
  <si>
    <t>ガL3</t>
  </si>
  <si>
    <t>軽油→ガソリンへの改造</t>
    <rPh sb="0" eb="2">
      <t>ケイユ</t>
    </rPh>
    <rPh sb="9" eb="11">
      <t>カイゾウ</t>
    </rPh>
    <phoneticPr fontId="4"/>
  </si>
  <si>
    <t>(改)バス貨物3.5t～(LPG)</t>
    <rPh sb="1" eb="2">
      <t>カイ</t>
    </rPh>
    <rPh sb="5" eb="7">
      <t>カモツ</t>
    </rPh>
    <phoneticPr fontId="5"/>
  </si>
  <si>
    <r>
      <t>貨4</t>
    </r>
    <r>
      <rPr>
        <sz val="11"/>
        <rFont val="ＭＳ Ｐゴシック"/>
        <family val="3"/>
        <charset val="128"/>
      </rPr>
      <t>L</t>
    </r>
    <rPh sb="0" eb="1">
      <t>カ</t>
    </rPh>
    <phoneticPr fontId="5"/>
  </si>
  <si>
    <t>軽油→LPGへの改造</t>
    <rPh sb="0" eb="2">
      <t>ケイユ</t>
    </rPh>
    <rPh sb="8" eb="10">
      <t>カイゾウ</t>
    </rPh>
    <phoneticPr fontId="4"/>
  </si>
  <si>
    <r>
      <t>貨</t>
    </r>
    <r>
      <rPr>
        <sz val="11"/>
        <rFont val="ＭＳ Ｐゴシック"/>
        <family val="3"/>
        <charset val="128"/>
      </rPr>
      <t>4L</t>
    </r>
    <rPh sb="0" eb="1">
      <t>カ</t>
    </rPh>
    <phoneticPr fontId="5"/>
  </si>
  <si>
    <t>(改)バス貨物3.5t～(LPG)</t>
  </si>
  <si>
    <t>(改)バス貨物2.5～3.5t(CNG)</t>
    <rPh sb="1" eb="2">
      <t>カイ</t>
    </rPh>
    <rPh sb="5" eb="7">
      <t>カモツ</t>
    </rPh>
    <phoneticPr fontId="5"/>
  </si>
  <si>
    <r>
      <t>貨3</t>
    </r>
    <r>
      <rPr>
        <sz val="11"/>
        <rFont val="ＭＳ Ｐゴシック"/>
        <family val="3"/>
        <charset val="128"/>
      </rPr>
      <t>C</t>
    </r>
    <rPh sb="0" eb="1">
      <t>カ</t>
    </rPh>
    <phoneticPr fontId="5"/>
  </si>
  <si>
    <t>ガソリン・LPG→CNGへの改造</t>
    <rPh sb="14" eb="16">
      <t>カイゾウ</t>
    </rPh>
    <phoneticPr fontId="4"/>
  </si>
  <si>
    <r>
      <t>(改）バス貨物3.5t～(</t>
    </r>
    <r>
      <rPr>
        <sz val="11"/>
        <color theme="1"/>
        <rFont val="ＭＳ Ｐゴシック"/>
        <family val="3"/>
        <charset val="128"/>
        <scheme val="minor"/>
      </rPr>
      <t>CNG)</t>
    </r>
    <rPh sb="1" eb="2">
      <t>カイ</t>
    </rPh>
    <rPh sb="5" eb="7">
      <t>カモツ</t>
    </rPh>
    <phoneticPr fontId="5"/>
  </si>
  <si>
    <t>(改）バス貨物～1.7t(CNG)</t>
    <rPh sb="5" eb="7">
      <t>カモツ</t>
    </rPh>
    <phoneticPr fontId="5"/>
  </si>
  <si>
    <r>
      <t>貨1</t>
    </r>
    <r>
      <rPr>
        <sz val="11"/>
        <rFont val="ＭＳ Ｐゴシック"/>
        <family val="3"/>
        <charset val="128"/>
      </rPr>
      <t>C</t>
    </r>
    <rPh sb="0" eb="1">
      <t>カ</t>
    </rPh>
    <phoneticPr fontId="5"/>
  </si>
  <si>
    <t>(改)バス貨物～1.7t(CNG)</t>
    <rPh sb="1" eb="2">
      <t>カイ</t>
    </rPh>
    <rPh sb="5" eb="7">
      <t>カモツ</t>
    </rPh>
    <phoneticPr fontId="5"/>
  </si>
  <si>
    <r>
      <t>貨</t>
    </r>
    <r>
      <rPr>
        <sz val="11"/>
        <rFont val="ＭＳ Ｐゴシック"/>
        <family val="3"/>
        <charset val="128"/>
      </rPr>
      <t>4C</t>
    </r>
    <rPh sb="0" eb="1">
      <t>カ</t>
    </rPh>
    <phoneticPr fontId="5"/>
  </si>
  <si>
    <t>(改)乗用(CNG)</t>
    <rPh sb="1" eb="2">
      <t>カイ</t>
    </rPh>
    <rPh sb="3" eb="5">
      <t>ジョウヨウ</t>
    </rPh>
    <phoneticPr fontId="5"/>
  </si>
  <si>
    <r>
      <t>乗0</t>
    </r>
    <r>
      <rPr>
        <sz val="11"/>
        <rFont val="ＭＳ Ｐゴシック"/>
        <family val="3"/>
        <charset val="128"/>
      </rPr>
      <t>C</t>
    </r>
    <rPh sb="0" eb="1">
      <t>ジョウ</t>
    </rPh>
    <phoneticPr fontId="5"/>
  </si>
  <si>
    <t>貨1C</t>
    <rPh sb="0" eb="1">
      <t>カ</t>
    </rPh>
    <phoneticPr fontId="5"/>
  </si>
  <si>
    <t>貨3C</t>
    <rPh sb="0" eb="1">
      <t>カ</t>
    </rPh>
    <phoneticPr fontId="5"/>
  </si>
  <si>
    <t>(GVW)バス貨物～1.7t(ガソリン・LPG)</t>
    <rPh sb="7" eb="9">
      <t>カモツ</t>
    </rPh>
    <phoneticPr fontId="5"/>
  </si>
  <si>
    <t>貨1ガ</t>
    <rPh sb="0" eb="1">
      <t>カ</t>
    </rPh>
    <phoneticPr fontId="5"/>
  </si>
  <si>
    <t>GVW範囲外設定</t>
    <rPh sb="3" eb="5">
      <t>ハンイ</t>
    </rPh>
    <rPh sb="5" eb="6">
      <t>ガイ</t>
    </rPh>
    <rPh sb="6" eb="8">
      <t>セッテイ</t>
    </rPh>
    <phoneticPr fontId="5"/>
  </si>
  <si>
    <t>(GVW)バス貨物3.5t～(軽油)</t>
    <rPh sb="7" eb="9">
      <t>カモツ</t>
    </rPh>
    <rPh sb="15" eb="17">
      <t>ケイユ</t>
    </rPh>
    <phoneticPr fontId="5"/>
  </si>
  <si>
    <t>貨4軽</t>
    <rPh sb="0" eb="1">
      <t>カ</t>
    </rPh>
    <rPh sb="2" eb="3">
      <t>ケイ</t>
    </rPh>
    <phoneticPr fontId="5"/>
  </si>
  <si>
    <t>軽3</t>
    <rPh sb="0" eb="1">
      <t>ケイ</t>
    </rPh>
    <phoneticPr fontId="5"/>
  </si>
  <si>
    <t>ガL1</t>
  </si>
  <si>
    <r>
      <t>貨2</t>
    </r>
    <r>
      <rPr>
        <sz val="11"/>
        <rFont val="ＭＳ Ｐゴシック"/>
        <family val="3"/>
        <charset val="128"/>
      </rPr>
      <t>C</t>
    </r>
    <rPh sb="0" eb="1">
      <t>カ</t>
    </rPh>
    <phoneticPr fontId="5"/>
  </si>
  <si>
    <t>(GVW)バス貨物1.7～2.5t(軽油)</t>
    <rPh sb="7" eb="9">
      <t>カモツ</t>
    </rPh>
    <rPh sb="18" eb="20">
      <t>ケイユ</t>
    </rPh>
    <phoneticPr fontId="5"/>
  </si>
  <si>
    <t>貨2軽</t>
    <rPh sb="0" eb="1">
      <t>カ</t>
    </rPh>
    <rPh sb="2" eb="3">
      <t>ケイ</t>
    </rPh>
    <phoneticPr fontId="5"/>
  </si>
  <si>
    <t>軽ポ</t>
    <rPh sb="0" eb="1">
      <t>ケイ</t>
    </rPh>
    <phoneticPr fontId="5"/>
  </si>
  <si>
    <t>ガL2</t>
  </si>
  <si>
    <t>貨3ガ</t>
    <rPh sb="0" eb="1">
      <t>カ</t>
    </rPh>
    <phoneticPr fontId="5"/>
  </si>
  <si>
    <t>(GVW)バス貨物3.5t～(ガソリン・LPG)</t>
    <rPh sb="7" eb="9">
      <t>カモツ</t>
    </rPh>
    <phoneticPr fontId="5"/>
  </si>
  <si>
    <r>
      <t>貨</t>
    </r>
    <r>
      <rPr>
        <sz val="11"/>
        <color rgb="FFFF0000"/>
        <rFont val="ＭＳ Ｐゴシック"/>
        <family val="3"/>
        <charset val="128"/>
        <scheme val="minor"/>
      </rPr>
      <t>2</t>
    </r>
    <r>
      <rPr>
        <sz val="11"/>
        <rFont val="ＭＳ Ｐゴシック"/>
        <family val="3"/>
        <charset val="128"/>
      </rPr>
      <t>ガ</t>
    </r>
    <rPh sb="0" eb="1">
      <t>カ</t>
    </rPh>
    <phoneticPr fontId="5"/>
  </si>
  <si>
    <t>(GVW)バス貨物3.5t～ (ガソリン・LPG)</t>
    <rPh sb="7" eb="9">
      <t>カモツ</t>
    </rPh>
    <phoneticPr fontId="5"/>
  </si>
  <si>
    <t>TSG</t>
  </si>
  <si>
    <t>ハ</t>
  </si>
  <si>
    <t>QTG</t>
  </si>
  <si>
    <t>(g/km,g/km/t)</t>
    <phoneticPr fontId="3"/>
  </si>
  <si>
    <t>～1.7 t</t>
  </si>
  <si>
    <t>ハイブリット</t>
  </si>
  <si>
    <t>☆</t>
  </si>
  <si>
    <t>☆☆</t>
  </si>
  <si>
    <t>☆☆☆</t>
  </si>
  <si>
    <r>
      <t>P</t>
    </r>
    <r>
      <rPr>
        <sz val="11"/>
        <rFont val="ＭＳ Ｐゴシック"/>
        <family val="3"/>
        <charset val="128"/>
      </rPr>
      <t>M：0.023g/km/t</t>
    </r>
    <phoneticPr fontId="3"/>
  </si>
  <si>
    <t>ALE</t>
  </si>
  <si>
    <t>Pハ</t>
  </si>
  <si>
    <t>CLE</t>
  </si>
  <si>
    <r>
      <t>0</t>
    </r>
    <r>
      <rPr>
        <sz val="11"/>
        <rFont val="ＭＳ Ｐゴシック"/>
        <family val="3"/>
        <charset val="128"/>
      </rPr>
      <t>.060g/km</t>
    </r>
    <phoneticPr fontId="3"/>
  </si>
  <si>
    <t>DLE</t>
  </si>
  <si>
    <t>LLE</t>
  </si>
  <si>
    <t>MLE</t>
  </si>
  <si>
    <t>RLE</t>
  </si>
  <si>
    <t>QLE</t>
  </si>
  <si>
    <t>H30</t>
  </si>
  <si>
    <t>3BE</t>
  </si>
  <si>
    <t>3AE</t>
  </si>
  <si>
    <r>
      <t>H</t>
    </r>
    <r>
      <rPr>
        <sz val="11"/>
        <rFont val="ＭＳ Ｐゴシック"/>
        <family val="3"/>
        <charset val="128"/>
      </rPr>
      <t>30</t>
    </r>
    <r>
      <rPr>
        <sz val="11"/>
        <rFont val="ＭＳ Ｐゴシック"/>
        <family val="3"/>
        <charset val="128"/>
      </rPr>
      <t/>
    </r>
  </si>
  <si>
    <t>3LE</t>
  </si>
  <si>
    <t>4BE</t>
  </si>
  <si>
    <t>4AE</t>
  </si>
  <si>
    <t>4LE</t>
  </si>
  <si>
    <t>5BE</t>
  </si>
  <si>
    <t>5AE</t>
  </si>
  <si>
    <t>5LE</t>
  </si>
  <si>
    <t>6BE</t>
  </si>
  <si>
    <t>新☆☆☆☆☆</t>
    <rPh sb="0" eb="1">
      <t>シン</t>
    </rPh>
    <phoneticPr fontId="3"/>
  </si>
  <si>
    <t>6AE</t>
  </si>
  <si>
    <t>6LE</t>
  </si>
  <si>
    <t>1.7～2.5 t</t>
  </si>
  <si>
    <t>ALF</t>
  </si>
  <si>
    <t>CLF</t>
    <phoneticPr fontId="3"/>
  </si>
  <si>
    <t>CLF</t>
  </si>
  <si>
    <t>DLF</t>
  </si>
  <si>
    <t>LLF</t>
  </si>
  <si>
    <t>MLF</t>
  </si>
  <si>
    <t>RLF</t>
  </si>
  <si>
    <t>QLF</t>
  </si>
  <si>
    <t>3BF</t>
  </si>
  <si>
    <t>3AF</t>
  </si>
  <si>
    <t>3LF</t>
  </si>
  <si>
    <t>4BF</t>
  </si>
  <si>
    <r>
      <t>4</t>
    </r>
    <r>
      <rPr>
        <sz val="11"/>
        <rFont val="ＭＳ Ｐゴシック"/>
        <family val="3"/>
        <charset val="128"/>
      </rPr>
      <t>AF</t>
    </r>
    <phoneticPr fontId="3"/>
  </si>
  <si>
    <t>4AF</t>
  </si>
  <si>
    <t>4LF</t>
    <phoneticPr fontId="3"/>
  </si>
  <si>
    <t>4LF</t>
  </si>
  <si>
    <r>
      <t>5</t>
    </r>
    <r>
      <rPr>
        <sz val="11"/>
        <rFont val="ＭＳ Ｐゴシック"/>
        <family val="3"/>
        <charset val="128"/>
      </rPr>
      <t>BF</t>
    </r>
    <phoneticPr fontId="3"/>
  </si>
  <si>
    <t>5BF</t>
  </si>
  <si>
    <t>5AF</t>
  </si>
  <si>
    <t>5LF</t>
    <phoneticPr fontId="3"/>
  </si>
  <si>
    <t>5LF</t>
  </si>
  <si>
    <t>ガL4</t>
  </si>
  <si>
    <t>6BF</t>
  </si>
  <si>
    <t>6AF</t>
  </si>
  <si>
    <t>6LF</t>
  </si>
  <si>
    <t>2.5～3.5 t</t>
  </si>
  <si>
    <t>3.5 t～</t>
  </si>
  <si>
    <t>ALG</t>
  </si>
  <si>
    <t>BLG</t>
  </si>
  <si>
    <t>NLG</t>
  </si>
  <si>
    <t>PLG</t>
  </si>
  <si>
    <t>LLG</t>
  </si>
  <si>
    <t>MLG</t>
  </si>
  <si>
    <t>RLG</t>
  </si>
  <si>
    <t>Pハ</t>
    <phoneticPr fontId="3"/>
  </si>
  <si>
    <t>QLG</t>
  </si>
  <si>
    <t>軽新長</t>
    <rPh sb="0" eb="1">
      <t>ケイ</t>
    </rPh>
    <rPh sb="1" eb="2">
      <t>シン</t>
    </rPh>
    <rPh sb="2" eb="3">
      <t>チョウ</t>
    </rPh>
    <phoneticPr fontId="5"/>
  </si>
  <si>
    <t>AME</t>
  </si>
  <si>
    <t>CME</t>
  </si>
  <si>
    <t>☆☆☆☆</t>
  </si>
  <si>
    <t>DME</t>
  </si>
  <si>
    <t>LME</t>
  </si>
  <si>
    <t>MME</t>
  </si>
  <si>
    <t>RME</t>
  </si>
  <si>
    <r>
      <t>Q</t>
    </r>
    <r>
      <rPr>
        <sz val="11"/>
        <rFont val="ＭＳ Ｐゴシック"/>
        <family val="3"/>
        <charset val="128"/>
      </rPr>
      <t>ME</t>
    </r>
    <phoneticPr fontId="3"/>
  </si>
  <si>
    <t>QME</t>
  </si>
  <si>
    <t>軽ポポ</t>
    <rPh sb="0" eb="1">
      <t>ケイ</t>
    </rPh>
    <phoneticPr fontId="5"/>
  </si>
  <si>
    <t>軽ポポ</t>
    <rPh sb="0" eb="1">
      <t>ケイ</t>
    </rPh>
    <phoneticPr fontId="3"/>
  </si>
  <si>
    <t>3DE</t>
  </si>
  <si>
    <t>3CE</t>
  </si>
  <si>
    <t>3ME</t>
  </si>
  <si>
    <t>4DE</t>
  </si>
  <si>
    <t>4CE</t>
  </si>
  <si>
    <t>4ME</t>
  </si>
  <si>
    <t>5DE</t>
  </si>
  <si>
    <t>5CE</t>
  </si>
  <si>
    <t>5ME</t>
  </si>
  <si>
    <t>6DE</t>
  </si>
  <si>
    <t>6CE</t>
  </si>
  <si>
    <t>6ME</t>
  </si>
  <si>
    <t>AMF</t>
  </si>
  <si>
    <t>CMF</t>
  </si>
  <si>
    <t>DMF</t>
  </si>
  <si>
    <t>SMF</t>
  </si>
  <si>
    <t>TMF</t>
  </si>
  <si>
    <t>3DF</t>
  </si>
  <si>
    <t>3CF</t>
  </si>
  <si>
    <t>3MF</t>
  </si>
  <si>
    <t>4DF</t>
  </si>
  <si>
    <t>4CF</t>
  </si>
  <si>
    <t>4MF</t>
  </si>
  <si>
    <t>5DF</t>
  </si>
  <si>
    <t>5CF</t>
  </si>
  <si>
    <t>5MF</t>
  </si>
  <si>
    <t>6DF</t>
  </si>
  <si>
    <t>6CF</t>
  </si>
  <si>
    <t>6MF</t>
  </si>
  <si>
    <t>LMF</t>
  </si>
  <si>
    <t>MMF</t>
  </si>
  <si>
    <t>RMF</t>
  </si>
  <si>
    <t>QMF</t>
  </si>
  <si>
    <t>H28・30規制</t>
    <phoneticPr fontId="3"/>
  </si>
  <si>
    <t>H10</t>
  </si>
  <si>
    <t>H11</t>
  </si>
  <si>
    <t>☆☆☆(PMのみ)</t>
  </si>
  <si>
    <t>☆☆☆(PMのみ),ハイブリット</t>
  </si>
  <si>
    <t>☆☆☆☆（ＰＭのみ）</t>
  </si>
  <si>
    <t>☆☆☆☆(PMのみ）,ハイブリット</t>
  </si>
  <si>
    <t>☆(NOX),☆☆☆(PM)</t>
  </si>
  <si>
    <t>☆(NOX),☆☆☆(PM),ハイブリット</t>
  </si>
  <si>
    <t>☆(NOX),☆☆☆☆(PM)</t>
  </si>
  <si>
    <t>☆(NOX),☆☆☆☆(PM),ハイブリット</t>
  </si>
  <si>
    <t>☆☆(NOX),☆☆☆(PM)</t>
  </si>
  <si>
    <t>☆☆(NOX),☆☆☆(PM),ハイブリット</t>
  </si>
  <si>
    <t>☆☆(NOX),☆☆☆☆(PM)</t>
  </si>
  <si>
    <t>☆☆(NOX),☆☆☆☆(PM),ハイブリット</t>
  </si>
  <si>
    <t>☆☆☆(NOX),☆☆☆(PM)</t>
  </si>
  <si>
    <t>☆☆☆(NOX),☆☆☆(PM),ハイブリット</t>
  </si>
  <si>
    <t>☆☆☆(NOX),☆☆☆☆(PM)</t>
  </si>
  <si>
    <t>☆☆☆(NOX),☆☆☆☆(PM),ハイブリット</t>
  </si>
  <si>
    <t>AMG</t>
  </si>
  <si>
    <t>新☆(新長期)</t>
    <rPh sb="3" eb="4">
      <t>シン</t>
    </rPh>
    <rPh sb="4" eb="6">
      <t>チョウキ</t>
    </rPh>
    <phoneticPr fontId="3"/>
  </si>
  <si>
    <t>BMG</t>
  </si>
  <si>
    <t>NMG</t>
  </si>
  <si>
    <t>PMG</t>
  </si>
  <si>
    <r>
      <t>バス貨物1</t>
    </r>
    <r>
      <rPr>
        <sz val="11"/>
        <rFont val="ＭＳ Ｐゴシック"/>
        <family val="3"/>
        <charset val="128"/>
      </rPr>
      <t>2</t>
    </r>
    <r>
      <rPr>
        <sz val="11"/>
        <rFont val="ＭＳ Ｐゴシック"/>
        <family val="3"/>
        <charset val="128"/>
      </rPr>
      <t>t～(軽油)</t>
    </r>
    <rPh sb="2" eb="4">
      <t>カモツ</t>
    </rPh>
    <rPh sb="9" eb="11">
      <t>ケイユ</t>
    </rPh>
    <phoneticPr fontId="3"/>
  </si>
  <si>
    <t>12 t～</t>
  </si>
  <si>
    <r>
      <t>バス貨物12t～(軽油)</t>
    </r>
    <r>
      <rPr>
        <sz val="11"/>
        <rFont val="ＭＳ Ｐゴシック"/>
        <family val="3"/>
        <charset val="128"/>
      </rPr>
      <t/>
    </r>
    <rPh sb="2" eb="4">
      <t>カモツ</t>
    </rPh>
    <rPh sb="9" eb="11">
      <t>ケイユ</t>
    </rPh>
    <phoneticPr fontId="3"/>
  </si>
  <si>
    <t>LTG</t>
  </si>
  <si>
    <t>LSG</t>
  </si>
  <si>
    <t>LMG</t>
  </si>
  <si>
    <t>MMG</t>
  </si>
  <si>
    <t>RMG</t>
  </si>
  <si>
    <t>QSG</t>
  </si>
  <si>
    <t>QMG</t>
  </si>
  <si>
    <r>
      <t>バス貨物3.5t～</t>
    </r>
    <r>
      <rPr>
        <sz val="11"/>
        <rFont val="ＭＳ Ｐゴシック"/>
        <family val="3"/>
        <charset val="128"/>
      </rPr>
      <t>12t</t>
    </r>
    <r>
      <rPr>
        <sz val="11"/>
        <rFont val="ＭＳ Ｐゴシック"/>
        <family val="3"/>
        <charset val="128"/>
      </rPr>
      <t>(軽油)</t>
    </r>
    <rPh sb="2" eb="4">
      <t>カモツ</t>
    </rPh>
    <rPh sb="13" eb="15">
      <t>ケイユ</t>
    </rPh>
    <phoneticPr fontId="3"/>
  </si>
  <si>
    <r>
      <t>バス貨物3.5t～</t>
    </r>
    <r>
      <rPr>
        <sz val="11"/>
        <rFont val="ＭＳ Ｐゴシック"/>
        <family val="3"/>
        <charset val="128"/>
      </rPr>
      <t>12t(軽油)</t>
    </r>
    <r>
      <rPr>
        <sz val="11"/>
        <rFont val="ＭＳ Ｐゴシック"/>
        <family val="3"/>
        <charset val="128"/>
      </rPr>
      <t/>
    </r>
    <rPh sb="2" eb="4">
      <t>カモツ</t>
    </rPh>
    <rPh sb="13" eb="15">
      <t>ケイユ</t>
    </rPh>
    <phoneticPr fontId="3"/>
  </si>
  <si>
    <t>STG</t>
  </si>
  <si>
    <t>SSG</t>
  </si>
  <si>
    <t>SMG</t>
  </si>
  <si>
    <t>TTG</t>
  </si>
  <si>
    <t>TMG</t>
  </si>
  <si>
    <r>
      <t>バス貨物3.5t～</t>
    </r>
    <r>
      <rPr>
        <sz val="11"/>
        <rFont val="ＭＳ Ｐゴシック"/>
        <family val="3"/>
        <charset val="128"/>
      </rPr>
      <t>(軽油)</t>
    </r>
    <r>
      <rPr>
        <sz val="11"/>
        <rFont val="ＭＳ Ｐゴシック"/>
        <family val="3"/>
        <charset val="128"/>
      </rPr>
      <t/>
    </r>
    <rPh sb="2" eb="4">
      <t>カモツ</t>
    </rPh>
    <rPh sb="10" eb="12">
      <t>ケイユ</t>
    </rPh>
    <phoneticPr fontId="3"/>
  </si>
  <si>
    <r>
      <t>H</t>
    </r>
    <r>
      <rPr>
        <sz val="11"/>
        <rFont val="ＭＳ Ｐゴシック"/>
        <family val="3"/>
        <charset val="128"/>
      </rPr>
      <t>28</t>
    </r>
    <phoneticPr fontId="3"/>
  </si>
  <si>
    <t>H28</t>
  </si>
  <si>
    <t>2DG</t>
  </si>
  <si>
    <t>2KG</t>
  </si>
  <si>
    <r>
      <t>バス貨物3.5t～(軽油)</t>
    </r>
    <r>
      <rPr>
        <sz val="11"/>
        <rFont val="ＭＳ Ｐゴシック"/>
        <family val="3"/>
        <charset val="128"/>
      </rPr>
      <t/>
    </r>
    <rPh sb="2" eb="4">
      <t>カモツ</t>
    </rPh>
    <rPh sb="10" eb="12">
      <t>ケイユ</t>
    </rPh>
    <phoneticPr fontId="3"/>
  </si>
  <si>
    <r>
      <t>H</t>
    </r>
    <r>
      <rPr>
        <sz val="11"/>
        <rFont val="ＭＳ Ｐゴシック"/>
        <family val="3"/>
        <charset val="128"/>
      </rPr>
      <t>28</t>
    </r>
    <r>
      <rPr>
        <sz val="11"/>
        <rFont val="ＭＳ Ｐゴシック"/>
        <family val="3"/>
        <charset val="128"/>
      </rPr>
      <t/>
    </r>
  </si>
  <si>
    <t>2PG</t>
  </si>
  <si>
    <t>2RG</t>
  </si>
  <si>
    <t>2TG</t>
  </si>
  <si>
    <t>2CG</t>
  </si>
  <si>
    <t>2JG</t>
  </si>
  <si>
    <t>2NG</t>
  </si>
  <si>
    <t>2QG</t>
  </si>
  <si>
    <t>2SG</t>
  </si>
  <si>
    <t>2MG</t>
  </si>
  <si>
    <t>☆,CNG</t>
  </si>
  <si>
    <t>☆☆,CNG</t>
  </si>
  <si>
    <t>☆☆☆,CNG</t>
  </si>
  <si>
    <t>CNG,ハイブリット</t>
  </si>
  <si>
    <t>3FE</t>
  </si>
  <si>
    <t>3EE</t>
  </si>
  <si>
    <t>4FE</t>
  </si>
  <si>
    <t>4EE</t>
  </si>
  <si>
    <t>5FE</t>
  </si>
  <si>
    <t>5EE</t>
  </si>
  <si>
    <t>6FE</t>
  </si>
  <si>
    <t>6EE</t>
  </si>
  <si>
    <r>
      <t>3</t>
    </r>
    <r>
      <rPr>
        <sz val="11"/>
        <rFont val="ＭＳ Ｐゴシック"/>
        <family val="3"/>
        <charset val="128"/>
      </rPr>
      <t>FF</t>
    </r>
    <phoneticPr fontId="3"/>
  </si>
  <si>
    <t>3FF</t>
  </si>
  <si>
    <t>3EF</t>
  </si>
  <si>
    <t>4FF</t>
  </si>
  <si>
    <t>4EF</t>
  </si>
  <si>
    <t>5FF</t>
  </si>
  <si>
    <r>
      <t>5</t>
    </r>
    <r>
      <rPr>
        <sz val="11"/>
        <rFont val="ＭＳ Ｐゴシック"/>
        <family val="3"/>
        <charset val="128"/>
      </rPr>
      <t>EF</t>
    </r>
    <phoneticPr fontId="3"/>
  </si>
  <si>
    <t>5EF</t>
  </si>
  <si>
    <t>6FF</t>
  </si>
  <si>
    <t>6EF</t>
  </si>
  <si>
    <r>
      <t>バス貨物1</t>
    </r>
    <r>
      <rPr>
        <sz val="11"/>
        <rFont val="ＭＳ Ｐゴシック"/>
        <family val="3"/>
        <charset val="128"/>
      </rPr>
      <t>2</t>
    </r>
    <r>
      <rPr>
        <sz val="11"/>
        <rFont val="ＭＳ Ｐゴシック"/>
        <family val="3"/>
        <charset val="128"/>
      </rPr>
      <t>t～(CNG)</t>
    </r>
    <rPh sb="2" eb="4">
      <t>カモツ</t>
    </rPh>
    <phoneticPr fontId="3"/>
  </si>
  <si>
    <r>
      <t>バス貨物12t～(CNG)</t>
    </r>
    <r>
      <rPr>
        <sz val="11"/>
        <rFont val="ＭＳ Ｐゴシック"/>
        <family val="3"/>
        <charset val="128"/>
      </rPr>
      <t/>
    </r>
    <rPh sb="2" eb="4">
      <t>カモツ</t>
    </rPh>
    <phoneticPr fontId="3"/>
  </si>
  <si>
    <r>
      <t>バス貨物3.5t～</t>
    </r>
    <r>
      <rPr>
        <sz val="11"/>
        <rFont val="ＭＳ Ｐゴシック"/>
        <family val="3"/>
        <charset val="128"/>
      </rPr>
      <t>12t</t>
    </r>
    <r>
      <rPr>
        <sz val="11"/>
        <rFont val="ＭＳ Ｐゴシック"/>
        <family val="3"/>
        <charset val="128"/>
      </rPr>
      <t>(CNG)</t>
    </r>
    <rPh sb="2" eb="4">
      <t>カモツ</t>
    </rPh>
    <phoneticPr fontId="3"/>
  </si>
  <si>
    <r>
      <t>バス貨物3.5t～</t>
    </r>
    <r>
      <rPr>
        <sz val="11"/>
        <rFont val="ＭＳ Ｐゴシック"/>
        <family val="3"/>
        <charset val="128"/>
      </rPr>
      <t>12t(CNG)</t>
    </r>
    <r>
      <rPr>
        <sz val="11"/>
        <rFont val="ＭＳ Ｐゴシック"/>
        <family val="3"/>
        <charset val="128"/>
      </rPr>
      <t/>
    </r>
    <rPh sb="2" eb="4">
      <t>カモツ</t>
    </rPh>
    <phoneticPr fontId="3"/>
  </si>
  <si>
    <t>2FG</t>
  </si>
  <si>
    <t>2EG</t>
  </si>
  <si>
    <t>メ</t>
  </si>
  <si>
    <t>☆,メタノール</t>
  </si>
  <si>
    <t>☆☆,メタノール</t>
  </si>
  <si>
    <t>☆☆☆,メタノール</t>
  </si>
  <si>
    <t>メタノール,ハイブリット</t>
  </si>
  <si>
    <t>H30</t>
    <phoneticPr fontId="3"/>
  </si>
  <si>
    <t>3HE</t>
  </si>
  <si>
    <t>3GE</t>
  </si>
  <si>
    <t>4HE</t>
  </si>
  <si>
    <t>4GE</t>
  </si>
  <si>
    <t>5HE</t>
  </si>
  <si>
    <t>5GE</t>
  </si>
  <si>
    <t>6HE</t>
  </si>
  <si>
    <t>6GE</t>
  </si>
  <si>
    <t>3HF</t>
  </si>
  <si>
    <t>3GF</t>
  </si>
  <si>
    <t>4HF</t>
  </si>
  <si>
    <t>4GF</t>
  </si>
  <si>
    <t>5HF</t>
  </si>
  <si>
    <t>5GF</t>
  </si>
  <si>
    <t>6HF</t>
  </si>
  <si>
    <t>6GF</t>
  </si>
  <si>
    <r>
      <t>バス貨物1</t>
    </r>
    <r>
      <rPr>
        <sz val="11"/>
        <rFont val="ＭＳ Ｐゴシック"/>
        <family val="3"/>
        <charset val="128"/>
      </rPr>
      <t>2</t>
    </r>
    <r>
      <rPr>
        <sz val="11"/>
        <rFont val="ＭＳ Ｐゴシック"/>
        <family val="3"/>
        <charset val="128"/>
      </rPr>
      <t>t～(メタノール)</t>
    </r>
    <rPh sb="2" eb="4">
      <t>カモツ</t>
    </rPh>
    <phoneticPr fontId="3"/>
  </si>
  <si>
    <r>
      <t>バス貨物12t～(メタノール)</t>
    </r>
    <r>
      <rPr>
        <sz val="11"/>
        <rFont val="ＭＳ Ｐゴシック"/>
        <family val="3"/>
        <charset val="128"/>
      </rPr>
      <t/>
    </r>
    <rPh sb="2" eb="4">
      <t>カモツ</t>
    </rPh>
    <phoneticPr fontId="3"/>
  </si>
  <si>
    <r>
      <t>バス貨物3.5t～</t>
    </r>
    <r>
      <rPr>
        <sz val="11"/>
        <rFont val="ＭＳ Ｐゴシック"/>
        <family val="3"/>
        <charset val="128"/>
      </rPr>
      <t>12t</t>
    </r>
    <r>
      <rPr>
        <sz val="11"/>
        <rFont val="ＭＳ Ｐゴシック"/>
        <family val="3"/>
        <charset val="128"/>
      </rPr>
      <t>(メタノール)</t>
    </r>
    <rPh sb="2" eb="4">
      <t>カモツ</t>
    </rPh>
    <phoneticPr fontId="3"/>
  </si>
  <si>
    <r>
      <t>バス貨物3.5t～</t>
    </r>
    <r>
      <rPr>
        <sz val="11"/>
        <rFont val="ＭＳ Ｐゴシック"/>
        <family val="3"/>
        <charset val="128"/>
      </rPr>
      <t>12t(メタノール)</t>
    </r>
    <r>
      <rPr>
        <sz val="11"/>
        <rFont val="ＭＳ Ｐゴシック"/>
        <family val="3"/>
        <charset val="128"/>
      </rPr>
      <t/>
    </r>
    <rPh sb="2" eb="4">
      <t>カモツ</t>
    </rPh>
    <phoneticPr fontId="3"/>
  </si>
  <si>
    <t>2HG</t>
  </si>
  <si>
    <t>2GG</t>
  </si>
  <si>
    <t>プラグインハイブリット</t>
  </si>
  <si>
    <t>3BA</t>
  </si>
  <si>
    <t>3AA</t>
  </si>
  <si>
    <t>3LA</t>
  </si>
  <si>
    <t>4BA</t>
  </si>
  <si>
    <t>4AA</t>
  </si>
  <si>
    <t>4LA</t>
  </si>
  <si>
    <t>5BA</t>
  </si>
  <si>
    <t>5AA</t>
    <phoneticPr fontId="3"/>
  </si>
  <si>
    <t>5AA</t>
  </si>
  <si>
    <t>5LA</t>
  </si>
  <si>
    <t>6BA</t>
    <phoneticPr fontId="3"/>
  </si>
  <si>
    <t>ガL4</t>
    <phoneticPr fontId="3"/>
  </si>
  <si>
    <t>6BA</t>
  </si>
  <si>
    <t>6AA</t>
  </si>
  <si>
    <t>6LA</t>
    <phoneticPr fontId="3"/>
  </si>
  <si>
    <t>6LA</t>
  </si>
  <si>
    <r>
      <t>3</t>
    </r>
    <r>
      <rPr>
        <sz val="11"/>
        <rFont val="ＭＳ Ｐゴシック"/>
        <family val="3"/>
        <charset val="128"/>
      </rPr>
      <t>LA</t>
    </r>
    <phoneticPr fontId="3"/>
  </si>
  <si>
    <r>
      <t>4</t>
    </r>
    <r>
      <rPr>
        <sz val="11"/>
        <rFont val="ＭＳ Ｐゴシック"/>
        <family val="3"/>
        <charset val="128"/>
      </rPr>
      <t>LA</t>
    </r>
    <phoneticPr fontId="3"/>
  </si>
  <si>
    <r>
      <t>5</t>
    </r>
    <r>
      <rPr>
        <sz val="11"/>
        <rFont val="ＭＳ Ｐゴシック"/>
        <family val="3"/>
        <charset val="128"/>
      </rPr>
      <t>LA</t>
    </r>
    <phoneticPr fontId="3"/>
  </si>
  <si>
    <r>
      <t>6</t>
    </r>
    <r>
      <rPr>
        <sz val="11"/>
        <rFont val="ＭＳ Ｐゴシック"/>
        <family val="3"/>
        <charset val="128"/>
      </rPr>
      <t>LA</t>
    </r>
    <phoneticPr fontId="3"/>
  </si>
  <si>
    <r>
      <t>3</t>
    </r>
    <r>
      <rPr>
        <sz val="11"/>
        <rFont val="ＭＳ Ｐゴシック"/>
        <family val="3"/>
        <charset val="128"/>
      </rPr>
      <t>DA</t>
    </r>
    <phoneticPr fontId="3"/>
  </si>
  <si>
    <t>3DA</t>
  </si>
  <si>
    <t>3CA</t>
  </si>
  <si>
    <r>
      <t>3</t>
    </r>
    <r>
      <rPr>
        <sz val="11"/>
        <rFont val="ＭＳ Ｐゴシック"/>
        <family val="3"/>
        <charset val="128"/>
      </rPr>
      <t>MA</t>
    </r>
    <phoneticPr fontId="3"/>
  </si>
  <si>
    <t>3MA</t>
  </si>
  <si>
    <r>
      <t>4</t>
    </r>
    <r>
      <rPr>
        <sz val="11"/>
        <rFont val="ＭＳ Ｐゴシック"/>
        <family val="3"/>
        <charset val="128"/>
      </rPr>
      <t>DA</t>
    </r>
    <phoneticPr fontId="3"/>
  </si>
  <si>
    <t>4DA</t>
  </si>
  <si>
    <t>4CA</t>
  </si>
  <si>
    <r>
      <t>4</t>
    </r>
    <r>
      <rPr>
        <sz val="11"/>
        <rFont val="ＭＳ Ｐゴシック"/>
        <family val="3"/>
        <charset val="128"/>
      </rPr>
      <t>MA</t>
    </r>
    <phoneticPr fontId="3"/>
  </si>
  <si>
    <t>4MA</t>
  </si>
  <si>
    <t>5DA</t>
    <phoneticPr fontId="3"/>
  </si>
  <si>
    <t>5DA</t>
  </si>
  <si>
    <r>
      <t>5</t>
    </r>
    <r>
      <rPr>
        <sz val="11"/>
        <rFont val="ＭＳ Ｐゴシック"/>
        <family val="3"/>
        <charset val="128"/>
      </rPr>
      <t>CA</t>
    </r>
    <phoneticPr fontId="3"/>
  </si>
  <si>
    <t>5CA</t>
  </si>
  <si>
    <t>5MA</t>
  </si>
  <si>
    <t>6DA</t>
  </si>
  <si>
    <r>
      <t>6</t>
    </r>
    <r>
      <rPr>
        <sz val="11"/>
        <rFont val="ＭＳ Ｐゴシック"/>
        <family val="3"/>
        <charset val="128"/>
      </rPr>
      <t>CA</t>
    </r>
    <phoneticPr fontId="3"/>
  </si>
  <si>
    <t>6CA</t>
  </si>
  <si>
    <r>
      <t>6</t>
    </r>
    <r>
      <rPr>
        <sz val="11"/>
        <rFont val="ＭＳ Ｐゴシック"/>
        <family val="3"/>
        <charset val="128"/>
      </rPr>
      <t>MA</t>
    </r>
    <phoneticPr fontId="3"/>
  </si>
  <si>
    <t>6MA</t>
  </si>
  <si>
    <t>CNG、ハイブリット</t>
  </si>
  <si>
    <r>
      <t>3</t>
    </r>
    <r>
      <rPr>
        <sz val="11"/>
        <rFont val="ＭＳ Ｐゴシック"/>
        <family val="3"/>
        <charset val="128"/>
      </rPr>
      <t>FA</t>
    </r>
    <phoneticPr fontId="3"/>
  </si>
  <si>
    <t>3FA</t>
  </si>
  <si>
    <r>
      <t>3</t>
    </r>
    <r>
      <rPr>
        <sz val="11"/>
        <rFont val="ＭＳ Ｐゴシック"/>
        <family val="3"/>
        <charset val="128"/>
      </rPr>
      <t>EA</t>
    </r>
    <phoneticPr fontId="3"/>
  </si>
  <si>
    <t>3EA</t>
  </si>
  <si>
    <t>4FA</t>
  </si>
  <si>
    <r>
      <t>4</t>
    </r>
    <r>
      <rPr>
        <sz val="11"/>
        <rFont val="ＭＳ Ｐゴシック"/>
        <family val="3"/>
        <charset val="128"/>
      </rPr>
      <t>EA</t>
    </r>
    <phoneticPr fontId="3"/>
  </si>
  <si>
    <t>4EA</t>
  </si>
  <si>
    <t>5FA</t>
  </si>
  <si>
    <t>5EA</t>
  </si>
  <si>
    <t>6FA</t>
  </si>
  <si>
    <t>6EA</t>
  </si>
  <si>
    <r>
      <t>3</t>
    </r>
    <r>
      <rPr>
        <sz val="11"/>
        <rFont val="ＭＳ Ｐゴシック"/>
        <family val="3"/>
        <charset val="128"/>
      </rPr>
      <t>HA</t>
    </r>
    <phoneticPr fontId="3"/>
  </si>
  <si>
    <t>3HA</t>
  </si>
  <si>
    <r>
      <t>3</t>
    </r>
    <r>
      <rPr>
        <sz val="11"/>
        <rFont val="ＭＳ Ｐゴシック"/>
        <family val="3"/>
        <charset val="128"/>
      </rPr>
      <t>GA</t>
    </r>
    <phoneticPr fontId="3"/>
  </si>
  <si>
    <t>3GA</t>
  </si>
  <si>
    <r>
      <t>4</t>
    </r>
    <r>
      <rPr>
        <sz val="11"/>
        <rFont val="ＭＳ Ｐゴシック"/>
        <family val="3"/>
        <charset val="128"/>
      </rPr>
      <t>HA</t>
    </r>
    <phoneticPr fontId="3"/>
  </si>
  <si>
    <t>4HA</t>
  </si>
  <si>
    <r>
      <t>4</t>
    </r>
    <r>
      <rPr>
        <sz val="11"/>
        <rFont val="ＭＳ Ｐゴシック"/>
        <family val="3"/>
        <charset val="128"/>
      </rPr>
      <t>GA</t>
    </r>
    <phoneticPr fontId="3"/>
  </si>
  <si>
    <t>4GA</t>
  </si>
  <si>
    <t>5HA</t>
  </si>
  <si>
    <r>
      <t>5</t>
    </r>
    <r>
      <rPr>
        <sz val="11"/>
        <rFont val="ＭＳ Ｐゴシック"/>
        <family val="3"/>
        <charset val="128"/>
      </rPr>
      <t>GA</t>
    </r>
    <phoneticPr fontId="3"/>
  </si>
  <si>
    <t>5GA</t>
  </si>
  <si>
    <r>
      <t>6</t>
    </r>
    <r>
      <rPr>
        <sz val="11"/>
        <rFont val="ＭＳ Ｐゴシック"/>
        <family val="3"/>
        <charset val="128"/>
      </rPr>
      <t>HA</t>
    </r>
    <phoneticPr fontId="3"/>
  </si>
  <si>
    <t>6HA</t>
  </si>
  <si>
    <t>6GA</t>
  </si>
  <si>
    <t>電</t>
    <rPh sb="0" eb="1">
      <t>デン</t>
    </rPh>
    <phoneticPr fontId="5"/>
  </si>
  <si>
    <t>電気</t>
    <rPh sb="0" eb="2">
      <t>デンキ</t>
    </rPh>
    <phoneticPr fontId="5"/>
  </si>
  <si>
    <t>1.7～3.5t</t>
  </si>
  <si>
    <t>燃電</t>
    <rPh sb="0" eb="1">
      <t>ネン</t>
    </rPh>
    <rPh sb="1" eb="2">
      <t>デン</t>
    </rPh>
    <phoneticPr fontId="5"/>
  </si>
  <si>
    <t>H29年提出度用に追加</t>
    <rPh sb="3" eb="4">
      <t>ネン</t>
    </rPh>
    <rPh sb="4" eb="6">
      <t>テイシュツ</t>
    </rPh>
    <rPh sb="6" eb="7">
      <t>ド</t>
    </rPh>
    <rPh sb="7" eb="8">
      <t>ヨウ</t>
    </rPh>
    <rPh sb="9" eb="11">
      <t>ツイカ</t>
    </rPh>
    <phoneticPr fontId="3"/>
  </si>
  <si>
    <t>貨2ガ</t>
    <rPh sb="0" eb="1">
      <t>カ</t>
    </rPh>
    <phoneticPr fontId="2"/>
  </si>
  <si>
    <r>
      <t>H</t>
    </r>
    <r>
      <rPr>
        <sz val="11"/>
        <rFont val="ＭＳ Ｐゴシック"/>
        <family val="3"/>
        <charset val="128"/>
      </rPr>
      <t>30</t>
    </r>
    <r>
      <rPr>
        <sz val="11"/>
        <rFont val="ＭＳ Ｐゴシック"/>
        <family val="3"/>
        <charset val="128"/>
      </rPr>
      <t>年提出度用に追加</t>
    </r>
    <rPh sb="3" eb="4">
      <t>ネン</t>
    </rPh>
    <rPh sb="4" eb="6">
      <t>テイシュツ</t>
    </rPh>
    <rPh sb="6" eb="7">
      <t>ド</t>
    </rPh>
    <rPh sb="7" eb="8">
      <t>ヨウ</t>
    </rPh>
    <rPh sb="9" eb="11">
      <t>ツイカ</t>
    </rPh>
    <phoneticPr fontId="3"/>
  </si>
  <si>
    <t>軽ポ</t>
    <rPh sb="0" eb="1">
      <t>ケイ</t>
    </rPh>
    <phoneticPr fontId="2"/>
  </si>
  <si>
    <t>GVW範囲外設定</t>
    <rPh sb="3" eb="5">
      <t>ハンイ</t>
    </rPh>
    <rPh sb="5" eb="6">
      <t>ガイ</t>
    </rPh>
    <rPh sb="6" eb="8">
      <t>セッテイ</t>
    </rPh>
    <phoneticPr fontId="3"/>
  </si>
  <si>
    <t>貨4軽LDF</t>
  </si>
  <si>
    <t>バス貨物3.5t～(軽油)</t>
    <rPh sb="2" eb="4">
      <t>カモツ</t>
    </rPh>
    <rPh sb="10" eb="12">
      <t>ケイユ</t>
    </rPh>
    <phoneticPr fontId="2"/>
  </si>
  <si>
    <t>貨4軽</t>
    <rPh sb="0" eb="1">
      <t>カ</t>
    </rPh>
    <rPh sb="2" eb="3">
      <t>ケイ</t>
    </rPh>
    <phoneticPr fontId="2"/>
  </si>
  <si>
    <r>
      <rPr>
        <sz val="11"/>
        <rFont val="ＭＳ Ｐゴシック"/>
        <family val="3"/>
        <charset val="128"/>
      </rPr>
      <t>(GVW)</t>
    </r>
    <r>
      <rPr>
        <sz val="11"/>
        <rFont val="ＭＳ Ｐゴシック"/>
        <family val="3"/>
        <charset val="128"/>
      </rPr>
      <t>バス貨物1</t>
    </r>
    <r>
      <rPr>
        <sz val="11"/>
        <rFont val="ＭＳ Ｐゴシック"/>
        <family val="3"/>
        <charset val="128"/>
      </rPr>
      <t>.7～2.5t(ガソリン・LPG)</t>
    </r>
    <rPh sb="7" eb="9">
      <t>カモツ</t>
    </rPh>
    <phoneticPr fontId="2"/>
  </si>
  <si>
    <t>c</t>
  </si>
  <si>
    <t>乗用車(ガソリン・LPG)</t>
    <rPh sb="0" eb="3">
      <t>ジョウヨウシャ</t>
    </rPh>
    <phoneticPr fontId="3"/>
  </si>
  <si>
    <t>乗0ガ</t>
    <rPh sb="0" eb="1">
      <t>ノ</t>
    </rPh>
    <phoneticPr fontId="3"/>
  </si>
  <si>
    <t>ガL1</t>
    <phoneticPr fontId="3"/>
  </si>
  <si>
    <t>乗用車追加</t>
    <rPh sb="0" eb="3">
      <t>ジョウヨウシャ</t>
    </rPh>
    <rPh sb="3" eb="5">
      <t>ツイカ</t>
    </rPh>
    <phoneticPr fontId="3"/>
  </si>
  <si>
    <r>
      <t xml:space="preserve">ガソリン・LPG　    </t>
    </r>
    <r>
      <rPr>
        <sz val="8"/>
        <rFont val="ＭＳ Ｐゴシック"/>
        <family val="3"/>
        <charset val="128"/>
      </rPr>
      <t>（ハイブリッド自動車及びプラグインハイブリッド自動車を除く。）</t>
    </r>
    <phoneticPr fontId="3"/>
  </si>
  <si>
    <t>H28・30規制</t>
    <rPh sb="6" eb="8">
      <t>キセイ</t>
    </rPh>
    <phoneticPr fontId="5"/>
  </si>
  <si>
    <t>BLF</t>
  </si>
  <si>
    <t>天然ガス(ＣＮＧ)</t>
    <rPh sb="0" eb="2">
      <t>テンネン</t>
    </rPh>
    <phoneticPr fontId="5"/>
  </si>
  <si>
    <t>ガソリン・LPG（新☆☆☆)</t>
    <rPh sb="9" eb="10">
      <t>シン</t>
    </rPh>
    <phoneticPr fontId="5"/>
  </si>
  <si>
    <t>ガ</t>
  </si>
  <si>
    <t>ガソリン・LPG（新☆☆☆☆)</t>
    <rPh sb="9" eb="10">
      <t>シン</t>
    </rPh>
    <phoneticPr fontId="5"/>
  </si>
  <si>
    <t>ガソリン・LPG（新☆☆☆☆☆)</t>
    <rPh sb="9" eb="10">
      <t>シン</t>
    </rPh>
    <phoneticPr fontId="5"/>
  </si>
  <si>
    <t>ガソリン・LPG（その他）</t>
    <rPh sb="11" eb="12">
      <t>タ</t>
    </rPh>
    <phoneticPr fontId="5"/>
  </si>
  <si>
    <t>軽油（超低PM☆☆☆)</t>
    <rPh sb="0" eb="2">
      <t>ケイユ</t>
    </rPh>
    <rPh sb="3" eb="4">
      <t>チョウ</t>
    </rPh>
    <rPh sb="4" eb="5">
      <t>テイ</t>
    </rPh>
    <phoneticPr fontId="5"/>
  </si>
  <si>
    <t>軽</t>
    <rPh sb="0" eb="1">
      <t>ケイ</t>
    </rPh>
    <phoneticPr fontId="5"/>
  </si>
  <si>
    <t>軽1</t>
    <rPh sb="0" eb="1">
      <t>ケイ</t>
    </rPh>
    <phoneticPr fontId="5"/>
  </si>
  <si>
    <t>軽油（超低PM☆☆☆☆)</t>
    <rPh sb="0" eb="2">
      <t>ケイユ</t>
    </rPh>
    <rPh sb="3" eb="4">
      <t>チョウ</t>
    </rPh>
    <rPh sb="4" eb="5">
      <t>テイ</t>
    </rPh>
    <phoneticPr fontId="5"/>
  </si>
  <si>
    <t>軽2</t>
    <rPh sb="0" eb="1">
      <t>ケイ</t>
    </rPh>
    <phoneticPr fontId="5"/>
  </si>
  <si>
    <t>軽油（その他）</t>
    <rPh sb="0" eb="2">
      <t>ケイユ</t>
    </rPh>
    <rPh sb="5" eb="6">
      <t>タ</t>
    </rPh>
    <phoneticPr fontId="5"/>
  </si>
  <si>
    <t>軽油（新長期規制）</t>
    <rPh sb="0" eb="2">
      <t>ケイユ</t>
    </rPh>
    <rPh sb="3" eb="4">
      <t>シン</t>
    </rPh>
    <rPh sb="4" eb="6">
      <t>チョウキ</t>
    </rPh>
    <rPh sb="6" eb="8">
      <t>キセイ</t>
    </rPh>
    <phoneticPr fontId="5"/>
  </si>
  <si>
    <t>軽油（新☆（新長期規制））</t>
    <rPh sb="0" eb="2">
      <t>ケイユ</t>
    </rPh>
    <rPh sb="3" eb="4">
      <t>シン</t>
    </rPh>
    <rPh sb="6" eb="7">
      <t>シン</t>
    </rPh>
    <rPh sb="7" eb="9">
      <t>チョウキ</t>
    </rPh>
    <rPh sb="9" eb="11">
      <t>キセイ</t>
    </rPh>
    <phoneticPr fontId="5"/>
  </si>
  <si>
    <t>軽新長1</t>
    <rPh sb="0" eb="1">
      <t>ケイ</t>
    </rPh>
    <rPh sb="1" eb="2">
      <t>シン</t>
    </rPh>
    <rPh sb="2" eb="3">
      <t>ナガ</t>
    </rPh>
    <phoneticPr fontId="5"/>
  </si>
  <si>
    <t>軽油（ポスト新長期）</t>
    <rPh sb="0" eb="2">
      <t>ケイユ</t>
    </rPh>
    <rPh sb="6" eb="7">
      <t>シン</t>
    </rPh>
    <rPh sb="7" eb="9">
      <t>チョウキ</t>
    </rPh>
    <phoneticPr fontId="5"/>
  </si>
  <si>
    <t>軽油(H28・30規制)</t>
    <rPh sb="0" eb="2">
      <t>ケイユ</t>
    </rPh>
    <rPh sb="9" eb="11">
      <t>キセイ</t>
    </rPh>
    <phoneticPr fontId="5"/>
  </si>
  <si>
    <t>ハイブリッド（ガソリン）</t>
  </si>
  <si>
    <t>ハイブリッド(軽油）</t>
    <rPh sb="7" eb="9">
      <t>ケイユ</t>
    </rPh>
    <phoneticPr fontId="5"/>
  </si>
  <si>
    <t>プラグインハイブリッド（ガソリン）</t>
  </si>
  <si>
    <t>プハ</t>
  </si>
  <si>
    <t>プラグインハイブリッド（軽油）</t>
    <rPh sb="12" eb="14">
      <t>ケイユ</t>
    </rPh>
    <phoneticPr fontId="5"/>
  </si>
  <si>
    <t>燃料電池(圧縮水素)</t>
    <rPh sb="0" eb="2">
      <t>ネンリョウ</t>
    </rPh>
    <rPh sb="2" eb="4">
      <t>デンチ</t>
    </rPh>
    <rPh sb="5" eb="7">
      <t>アッシュク</t>
    </rPh>
    <rPh sb="7" eb="9">
      <t>スイソ</t>
    </rPh>
    <phoneticPr fontId="5"/>
  </si>
  <si>
    <t>(g/km,g/km/t)</t>
    <phoneticPr fontId="3"/>
  </si>
  <si>
    <t>(kg・CO2/L),CNGは(kg・CO2/m3)</t>
    <phoneticPr fontId="3"/>
  </si>
  <si>
    <t>排出係数一覧表(計算用)</t>
    <phoneticPr fontId="3"/>
  </si>
  <si>
    <r>
      <t>CO</t>
    </r>
    <r>
      <rPr>
        <vertAlign val="subscript"/>
        <sz val="11"/>
        <rFont val="ＭＳ Ｐゴシック"/>
        <family val="3"/>
        <charset val="128"/>
      </rPr>
      <t>2</t>
    </r>
    <r>
      <rPr>
        <sz val="11"/>
        <rFont val="ＭＳ Ｐゴシック"/>
        <family val="3"/>
        <charset val="128"/>
      </rPr>
      <t>排出係数</t>
    </r>
    <phoneticPr fontId="3"/>
  </si>
  <si>
    <r>
      <t>N</t>
    </r>
    <r>
      <rPr>
        <sz val="11"/>
        <rFont val="ＭＳ Ｐゴシック"/>
        <family val="3"/>
        <charset val="128"/>
      </rPr>
      <t>Ox：0.48g/km</t>
    </r>
    <phoneticPr fontId="3"/>
  </si>
  <si>
    <r>
      <t>P</t>
    </r>
    <r>
      <rPr>
        <sz val="11"/>
        <rFont val="ＭＳ Ｐゴシック"/>
        <family val="3"/>
        <charset val="128"/>
      </rPr>
      <t>M：0.055g/km</t>
    </r>
    <phoneticPr fontId="3"/>
  </si>
  <si>
    <r>
      <t>N</t>
    </r>
    <r>
      <rPr>
        <sz val="11"/>
        <rFont val="ＭＳ Ｐゴシック"/>
        <family val="3"/>
        <charset val="128"/>
      </rPr>
      <t>Ox：0.63g/km</t>
    </r>
    <phoneticPr fontId="3"/>
  </si>
  <si>
    <r>
      <t>P</t>
    </r>
    <r>
      <rPr>
        <sz val="11"/>
        <rFont val="ＭＳ Ｐゴシック"/>
        <family val="3"/>
        <charset val="128"/>
      </rPr>
      <t>M：0.06g/km</t>
    </r>
    <phoneticPr fontId="3"/>
  </si>
  <si>
    <t>NOx：0.63g/km</t>
    <phoneticPr fontId="3"/>
  </si>
  <si>
    <t>PM：0.06g/km</t>
    <phoneticPr fontId="3"/>
  </si>
  <si>
    <r>
      <t>N</t>
    </r>
    <r>
      <rPr>
        <sz val="11"/>
        <rFont val="ＭＳ Ｐゴシック"/>
        <family val="3"/>
        <charset val="128"/>
      </rPr>
      <t>Ox：0.35g/km/t</t>
    </r>
    <phoneticPr fontId="3"/>
  </si>
  <si>
    <r>
      <t>A</t>
    </r>
    <r>
      <rPr>
        <sz val="11"/>
        <rFont val="ＭＳ Ｐゴシック"/>
        <family val="3"/>
        <charset val="128"/>
      </rPr>
      <t>LE</t>
    </r>
    <phoneticPr fontId="3"/>
  </si>
  <si>
    <t>Pハ</t>
    <phoneticPr fontId="3"/>
  </si>
  <si>
    <t>カテゴリー１,２</t>
    <phoneticPr fontId="3"/>
  </si>
  <si>
    <r>
      <t>カテゴリー３,４</t>
    </r>
    <r>
      <rPr>
        <sz val="11"/>
        <rFont val="ＭＳ Ｐゴシック"/>
        <family val="3"/>
        <charset val="128"/>
      </rPr>
      <t>,</t>
    </r>
    <r>
      <rPr>
        <sz val="11"/>
        <rFont val="ＭＳ Ｐゴシック"/>
        <family val="3"/>
        <charset val="128"/>
      </rPr>
      <t>５</t>
    </r>
    <phoneticPr fontId="3"/>
  </si>
  <si>
    <r>
      <t>C</t>
    </r>
    <r>
      <rPr>
        <sz val="11"/>
        <rFont val="ＭＳ Ｐゴシック"/>
        <family val="3"/>
        <charset val="128"/>
      </rPr>
      <t>LE</t>
    </r>
    <phoneticPr fontId="3"/>
  </si>
  <si>
    <t>0.080g/km</t>
    <phoneticPr fontId="3"/>
  </si>
  <si>
    <r>
      <t>0</t>
    </r>
    <r>
      <rPr>
        <sz val="11"/>
        <rFont val="ＭＳ Ｐゴシック"/>
        <family val="3"/>
        <charset val="128"/>
      </rPr>
      <t>.052g/km</t>
    </r>
    <phoneticPr fontId="3"/>
  </si>
  <si>
    <t>0.090g/km</t>
    <phoneticPr fontId="3"/>
  </si>
  <si>
    <r>
      <t>D</t>
    </r>
    <r>
      <rPr>
        <sz val="11"/>
        <rFont val="ＭＳ Ｐゴシック"/>
        <family val="3"/>
        <charset val="128"/>
      </rPr>
      <t>LE</t>
    </r>
    <phoneticPr fontId="3"/>
  </si>
  <si>
    <r>
      <t>0.0</t>
    </r>
    <r>
      <rPr>
        <sz val="11"/>
        <rFont val="ＭＳ Ｐゴシック"/>
        <family val="3"/>
        <charset val="128"/>
      </rPr>
      <t>90</t>
    </r>
    <r>
      <rPr>
        <sz val="11"/>
        <rFont val="ＭＳ Ｐゴシック"/>
        <family val="3"/>
        <charset val="128"/>
      </rPr>
      <t>g/km</t>
    </r>
    <phoneticPr fontId="3"/>
  </si>
  <si>
    <t>0.060g/km</t>
    <phoneticPr fontId="3"/>
  </si>
  <si>
    <t>0.023g/km/t</t>
    <phoneticPr fontId="3"/>
  </si>
  <si>
    <r>
      <t>0</t>
    </r>
    <r>
      <rPr>
        <sz val="11"/>
        <rFont val="ＭＳ Ｐゴシック"/>
        <family val="3"/>
        <charset val="128"/>
      </rPr>
      <t>.017g/km/t</t>
    </r>
    <phoneticPr fontId="3"/>
  </si>
  <si>
    <r>
      <t>L</t>
    </r>
    <r>
      <rPr>
        <sz val="11"/>
        <rFont val="ＭＳ Ｐゴシック"/>
        <family val="3"/>
        <charset val="128"/>
      </rPr>
      <t>LE</t>
    </r>
    <phoneticPr fontId="3"/>
  </si>
  <si>
    <t>MLE</t>
    <phoneticPr fontId="3"/>
  </si>
  <si>
    <r>
      <t>C</t>
    </r>
    <r>
      <rPr>
        <sz val="11"/>
        <rFont val="ＭＳ Ｐゴシック"/>
        <family val="3"/>
        <charset val="128"/>
      </rPr>
      <t>O</t>
    </r>
    <r>
      <rPr>
        <vertAlign val="subscript"/>
        <sz val="11"/>
        <rFont val="ＭＳ Ｐゴシック"/>
        <family val="3"/>
        <charset val="128"/>
      </rPr>
      <t>2</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</si>
  <si>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/l)</t>
    </r>
    <phoneticPr fontId="3"/>
  </si>
  <si>
    <t>RLE</t>
    <phoneticPr fontId="3"/>
  </si>
  <si>
    <r>
      <t>L</t>
    </r>
    <r>
      <rPr>
        <sz val="11"/>
        <rFont val="ＭＳ Ｐゴシック"/>
        <family val="3"/>
        <charset val="128"/>
      </rPr>
      <t>PG</t>
    </r>
    <phoneticPr fontId="3"/>
  </si>
  <si>
    <r>
      <t>C</t>
    </r>
    <r>
      <rPr>
        <sz val="11"/>
        <rFont val="ＭＳ Ｐゴシック"/>
        <family val="3"/>
        <charset val="128"/>
      </rPr>
      <t>NG</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</si>
  <si>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/kwh)</t>
    </r>
    <phoneticPr fontId="3"/>
  </si>
  <si>
    <t>QLE</t>
    <phoneticPr fontId="3"/>
  </si>
  <si>
    <r>
      <t>H</t>
    </r>
    <r>
      <rPr>
        <sz val="11"/>
        <rFont val="ＭＳ Ｐゴシック"/>
        <family val="3"/>
        <charset val="128"/>
      </rPr>
      <t>30</t>
    </r>
    <phoneticPr fontId="3"/>
  </si>
  <si>
    <t>3BE</t>
    <phoneticPr fontId="3"/>
  </si>
  <si>
    <t>H30</t>
    <phoneticPr fontId="3"/>
  </si>
  <si>
    <t>3AE</t>
    <phoneticPr fontId="3"/>
  </si>
  <si>
    <t>3LE</t>
    <phoneticPr fontId="3"/>
  </si>
  <si>
    <t>Pハ</t>
    <phoneticPr fontId="3"/>
  </si>
  <si>
    <t>4BE</t>
    <phoneticPr fontId="3"/>
  </si>
  <si>
    <t>4AE</t>
    <phoneticPr fontId="3"/>
  </si>
  <si>
    <t>4LE</t>
    <phoneticPr fontId="3"/>
  </si>
  <si>
    <t>5BE</t>
    <phoneticPr fontId="3"/>
  </si>
  <si>
    <t>ガL2</t>
    <phoneticPr fontId="3"/>
  </si>
  <si>
    <t>5AE</t>
    <phoneticPr fontId="3"/>
  </si>
  <si>
    <t>5LE</t>
    <phoneticPr fontId="3"/>
  </si>
  <si>
    <t>6BE</t>
    <phoneticPr fontId="3"/>
  </si>
  <si>
    <t>ガL4</t>
    <phoneticPr fontId="3"/>
  </si>
  <si>
    <t>6AE</t>
    <phoneticPr fontId="3"/>
  </si>
  <si>
    <t>6LE</t>
    <phoneticPr fontId="3"/>
  </si>
  <si>
    <r>
      <t>A</t>
    </r>
    <r>
      <rPr>
        <sz val="11"/>
        <rFont val="ＭＳ Ｐゴシック"/>
        <family val="3"/>
        <charset val="128"/>
      </rPr>
      <t>LF</t>
    </r>
    <phoneticPr fontId="3"/>
  </si>
  <si>
    <r>
      <t>D</t>
    </r>
    <r>
      <rPr>
        <sz val="11"/>
        <rFont val="ＭＳ Ｐゴシック"/>
        <family val="3"/>
        <charset val="128"/>
      </rPr>
      <t>LF</t>
    </r>
    <phoneticPr fontId="3"/>
  </si>
  <si>
    <t>LLF</t>
    <phoneticPr fontId="3"/>
  </si>
  <si>
    <t>MLF</t>
    <phoneticPr fontId="3"/>
  </si>
  <si>
    <r>
      <t>R</t>
    </r>
    <r>
      <rPr>
        <sz val="11"/>
        <rFont val="ＭＳ Ｐゴシック"/>
        <family val="3"/>
        <charset val="128"/>
      </rPr>
      <t>LF</t>
    </r>
    <phoneticPr fontId="3"/>
  </si>
  <si>
    <r>
      <t>Q</t>
    </r>
    <r>
      <rPr>
        <sz val="11"/>
        <rFont val="ＭＳ Ｐゴシック"/>
        <family val="3"/>
        <charset val="128"/>
      </rPr>
      <t>LF</t>
    </r>
    <phoneticPr fontId="3"/>
  </si>
  <si>
    <r>
      <t>H</t>
    </r>
    <r>
      <rPr>
        <sz val="11"/>
        <rFont val="ＭＳ Ｐゴシック"/>
        <family val="3"/>
        <charset val="128"/>
      </rPr>
      <t>30</t>
    </r>
    <phoneticPr fontId="3"/>
  </si>
  <si>
    <r>
      <t>3</t>
    </r>
    <r>
      <rPr>
        <sz val="11"/>
        <rFont val="ＭＳ Ｐゴシック"/>
        <family val="3"/>
        <charset val="128"/>
      </rPr>
      <t>BF</t>
    </r>
    <phoneticPr fontId="3"/>
  </si>
  <si>
    <r>
      <t>3</t>
    </r>
    <r>
      <rPr>
        <sz val="11"/>
        <rFont val="ＭＳ Ｐゴシック"/>
        <family val="3"/>
        <charset val="128"/>
      </rPr>
      <t>AF</t>
    </r>
    <phoneticPr fontId="3"/>
  </si>
  <si>
    <t>3LF</t>
    <phoneticPr fontId="3"/>
  </si>
  <si>
    <r>
      <t>4</t>
    </r>
    <r>
      <rPr>
        <sz val="11"/>
        <rFont val="ＭＳ Ｐゴシック"/>
        <family val="3"/>
        <charset val="128"/>
      </rPr>
      <t>BF</t>
    </r>
    <phoneticPr fontId="3"/>
  </si>
  <si>
    <r>
      <t>5</t>
    </r>
    <r>
      <rPr>
        <sz val="11"/>
        <rFont val="ＭＳ Ｐゴシック"/>
        <family val="3"/>
        <charset val="128"/>
      </rPr>
      <t>AF</t>
    </r>
    <phoneticPr fontId="3"/>
  </si>
  <si>
    <r>
      <t>6</t>
    </r>
    <r>
      <rPr>
        <sz val="11"/>
        <rFont val="ＭＳ Ｐゴシック"/>
        <family val="3"/>
        <charset val="128"/>
      </rPr>
      <t>BF</t>
    </r>
    <phoneticPr fontId="3"/>
  </si>
  <si>
    <r>
      <t>6</t>
    </r>
    <r>
      <rPr>
        <sz val="11"/>
        <rFont val="ＭＳ Ｐゴシック"/>
        <family val="3"/>
        <charset val="128"/>
      </rPr>
      <t>AF</t>
    </r>
    <phoneticPr fontId="3"/>
  </si>
  <si>
    <t>6LF</t>
    <phoneticPr fontId="3"/>
  </si>
  <si>
    <r>
      <t>A</t>
    </r>
    <r>
      <rPr>
        <sz val="11"/>
        <rFont val="ＭＳ Ｐゴシック"/>
        <family val="3"/>
        <charset val="128"/>
      </rPr>
      <t>LG</t>
    </r>
    <phoneticPr fontId="3"/>
  </si>
  <si>
    <r>
      <t>B</t>
    </r>
    <r>
      <rPr>
        <sz val="11"/>
        <rFont val="ＭＳ Ｐゴシック"/>
        <family val="3"/>
        <charset val="128"/>
      </rPr>
      <t>LG</t>
    </r>
    <phoneticPr fontId="3"/>
  </si>
  <si>
    <t>NLG</t>
    <phoneticPr fontId="3"/>
  </si>
  <si>
    <t>PLG</t>
    <phoneticPr fontId="3"/>
  </si>
  <si>
    <r>
      <t>L</t>
    </r>
    <r>
      <rPr>
        <sz val="11"/>
        <rFont val="ＭＳ Ｐゴシック"/>
        <family val="3"/>
        <charset val="128"/>
      </rPr>
      <t>LG</t>
    </r>
    <phoneticPr fontId="3"/>
  </si>
  <si>
    <r>
      <t>M</t>
    </r>
    <r>
      <rPr>
        <sz val="11"/>
        <rFont val="ＭＳ Ｐゴシック"/>
        <family val="3"/>
        <charset val="128"/>
      </rPr>
      <t>LG</t>
    </r>
    <phoneticPr fontId="3"/>
  </si>
  <si>
    <t>Pハ</t>
    <phoneticPr fontId="3"/>
  </si>
  <si>
    <t>ハ</t>
    <phoneticPr fontId="3"/>
  </si>
  <si>
    <r>
      <t>R</t>
    </r>
    <r>
      <rPr>
        <sz val="11"/>
        <rFont val="ＭＳ Ｐゴシック"/>
        <family val="3"/>
        <charset val="128"/>
      </rPr>
      <t>LG</t>
    </r>
    <phoneticPr fontId="3"/>
  </si>
  <si>
    <r>
      <t>Q</t>
    </r>
    <r>
      <rPr>
        <sz val="11"/>
        <rFont val="ＭＳ Ｐゴシック"/>
        <family val="3"/>
        <charset val="128"/>
      </rPr>
      <t>LG</t>
    </r>
    <phoneticPr fontId="3"/>
  </si>
  <si>
    <r>
      <t>A</t>
    </r>
    <r>
      <rPr>
        <sz val="11"/>
        <rFont val="ＭＳ Ｐゴシック"/>
        <family val="3"/>
        <charset val="128"/>
      </rPr>
      <t>LE</t>
    </r>
    <phoneticPr fontId="3"/>
  </si>
  <si>
    <t>CLE</t>
    <phoneticPr fontId="3"/>
  </si>
  <si>
    <t>DLE</t>
    <phoneticPr fontId="3"/>
  </si>
  <si>
    <t>ALF</t>
    <phoneticPr fontId="3"/>
  </si>
  <si>
    <t>CLF</t>
    <phoneticPr fontId="3"/>
  </si>
  <si>
    <r>
      <t>D</t>
    </r>
    <r>
      <rPr>
        <sz val="11"/>
        <rFont val="ＭＳ Ｐゴシック"/>
        <family val="3"/>
        <charset val="128"/>
      </rPr>
      <t>LF</t>
    </r>
    <phoneticPr fontId="3"/>
  </si>
  <si>
    <t>ALG</t>
    <phoneticPr fontId="3"/>
  </si>
  <si>
    <t>Pハ</t>
    <phoneticPr fontId="3"/>
  </si>
  <si>
    <r>
      <t>B</t>
    </r>
    <r>
      <rPr>
        <sz val="11"/>
        <rFont val="ＭＳ Ｐゴシック"/>
        <family val="3"/>
        <charset val="128"/>
      </rPr>
      <t>LG</t>
    </r>
    <phoneticPr fontId="3"/>
  </si>
  <si>
    <r>
      <t>N</t>
    </r>
    <r>
      <rPr>
        <sz val="11"/>
        <rFont val="ＭＳ Ｐゴシック"/>
        <family val="3"/>
        <charset val="128"/>
      </rPr>
      <t>LG</t>
    </r>
    <phoneticPr fontId="3"/>
  </si>
  <si>
    <t>PLG</t>
    <phoneticPr fontId="3"/>
  </si>
  <si>
    <t>AME</t>
    <phoneticPr fontId="3"/>
  </si>
  <si>
    <t>CME</t>
    <phoneticPr fontId="3"/>
  </si>
  <si>
    <t>DME</t>
    <phoneticPr fontId="3"/>
  </si>
  <si>
    <r>
      <t>L</t>
    </r>
    <r>
      <rPr>
        <sz val="11"/>
        <rFont val="ＭＳ Ｐゴシック"/>
        <family val="3"/>
        <charset val="128"/>
      </rPr>
      <t>ME</t>
    </r>
    <phoneticPr fontId="3"/>
  </si>
  <si>
    <r>
      <t>M</t>
    </r>
    <r>
      <rPr>
        <sz val="11"/>
        <rFont val="ＭＳ Ｐゴシック"/>
        <family val="3"/>
        <charset val="128"/>
      </rPr>
      <t>ME</t>
    </r>
    <phoneticPr fontId="3"/>
  </si>
  <si>
    <r>
      <t>R</t>
    </r>
    <r>
      <rPr>
        <sz val="11"/>
        <rFont val="ＭＳ Ｐゴシック"/>
        <family val="3"/>
        <charset val="128"/>
      </rPr>
      <t>ME</t>
    </r>
    <phoneticPr fontId="3"/>
  </si>
  <si>
    <r>
      <t>3</t>
    </r>
    <r>
      <rPr>
        <sz val="11"/>
        <rFont val="ＭＳ Ｐゴシック"/>
        <family val="3"/>
        <charset val="128"/>
      </rPr>
      <t>DE</t>
    </r>
    <phoneticPr fontId="3"/>
  </si>
  <si>
    <r>
      <t>H</t>
    </r>
    <r>
      <rPr>
        <sz val="11"/>
        <rFont val="ＭＳ Ｐゴシック"/>
        <family val="3"/>
        <charset val="128"/>
      </rPr>
      <t>30</t>
    </r>
    <phoneticPr fontId="3"/>
  </si>
  <si>
    <r>
      <t>3</t>
    </r>
    <r>
      <rPr>
        <sz val="11"/>
        <rFont val="ＭＳ Ｐゴシック"/>
        <family val="3"/>
        <charset val="128"/>
      </rPr>
      <t>CE</t>
    </r>
    <phoneticPr fontId="3"/>
  </si>
  <si>
    <t>H30</t>
    <phoneticPr fontId="3"/>
  </si>
  <si>
    <t>3ME</t>
    <phoneticPr fontId="3"/>
  </si>
  <si>
    <r>
      <t>4</t>
    </r>
    <r>
      <rPr>
        <sz val="11"/>
        <rFont val="ＭＳ Ｐゴシック"/>
        <family val="3"/>
        <charset val="128"/>
      </rPr>
      <t>DE</t>
    </r>
    <phoneticPr fontId="3"/>
  </si>
  <si>
    <t>H28・30規制</t>
    <phoneticPr fontId="3"/>
  </si>
  <si>
    <r>
      <t>4</t>
    </r>
    <r>
      <rPr>
        <sz val="11"/>
        <rFont val="ＭＳ Ｐゴシック"/>
        <family val="3"/>
        <charset val="128"/>
      </rPr>
      <t>CE</t>
    </r>
    <phoneticPr fontId="3"/>
  </si>
  <si>
    <t>4ME</t>
    <phoneticPr fontId="3"/>
  </si>
  <si>
    <r>
      <t>5</t>
    </r>
    <r>
      <rPr>
        <sz val="11"/>
        <rFont val="ＭＳ Ｐゴシック"/>
        <family val="3"/>
        <charset val="128"/>
      </rPr>
      <t>DE</t>
    </r>
    <phoneticPr fontId="3"/>
  </si>
  <si>
    <t>H28・30規制</t>
    <phoneticPr fontId="3"/>
  </si>
  <si>
    <r>
      <t>5</t>
    </r>
    <r>
      <rPr>
        <sz val="11"/>
        <rFont val="ＭＳ Ｐゴシック"/>
        <family val="3"/>
        <charset val="128"/>
      </rPr>
      <t>CE</t>
    </r>
    <phoneticPr fontId="3"/>
  </si>
  <si>
    <t>5ME</t>
    <phoneticPr fontId="3"/>
  </si>
  <si>
    <r>
      <t>6</t>
    </r>
    <r>
      <rPr>
        <sz val="11"/>
        <rFont val="ＭＳ Ｐゴシック"/>
        <family val="3"/>
        <charset val="128"/>
      </rPr>
      <t>DE</t>
    </r>
    <phoneticPr fontId="3"/>
  </si>
  <si>
    <r>
      <t>6</t>
    </r>
    <r>
      <rPr>
        <sz val="11"/>
        <rFont val="ＭＳ Ｐゴシック"/>
        <family val="3"/>
        <charset val="128"/>
      </rPr>
      <t>CE</t>
    </r>
    <phoneticPr fontId="3"/>
  </si>
  <si>
    <t>6ME</t>
    <phoneticPr fontId="3"/>
  </si>
  <si>
    <r>
      <t>A</t>
    </r>
    <r>
      <rPr>
        <sz val="11"/>
        <rFont val="ＭＳ Ｐゴシック"/>
        <family val="3"/>
        <charset val="128"/>
      </rPr>
      <t>MF</t>
    </r>
    <phoneticPr fontId="3"/>
  </si>
  <si>
    <r>
      <t>C</t>
    </r>
    <r>
      <rPr>
        <sz val="11"/>
        <rFont val="ＭＳ Ｐゴシック"/>
        <family val="3"/>
        <charset val="128"/>
      </rPr>
      <t>MF</t>
    </r>
    <phoneticPr fontId="3"/>
  </si>
  <si>
    <r>
      <t>D</t>
    </r>
    <r>
      <rPr>
        <sz val="11"/>
        <rFont val="ＭＳ Ｐゴシック"/>
        <family val="3"/>
        <charset val="128"/>
      </rPr>
      <t>MF</t>
    </r>
    <phoneticPr fontId="3"/>
  </si>
  <si>
    <t>SMF</t>
    <phoneticPr fontId="3"/>
  </si>
  <si>
    <t>TMF</t>
    <phoneticPr fontId="3"/>
  </si>
  <si>
    <t>3DF</t>
    <phoneticPr fontId="3"/>
  </si>
  <si>
    <t>H28・30規制</t>
    <phoneticPr fontId="3"/>
  </si>
  <si>
    <t>3CF</t>
    <phoneticPr fontId="3"/>
  </si>
  <si>
    <t>3MF</t>
    <phoneticPr fontId="3"/>
  </si>
  <si>
    <t>4DF</t>
    <phoneticPr fontId="3"/>
  </si>
  <si>
    <t>4CF</t>
    <phoneticPr fontId="3"/>
  </si>
  <si>
    <t>4MF</t>
    <phoneticPr fontId="3"/>
  </si>
  <si>
    <t>5DF</t>
    <phoneticPr fontId="3"/>
  </si>
  <si>
    <t>5CF</t>
    <phoneticPr fontId="3"/>
  </si>
  <si>
    <t>5MF</t>
    <phoneticPr fontId="3"/>
  </si>
  <si>
    <t>6DF</t>
    <phoneticPr fontId="3"/>
  </si>
  <si>
    <t>6CF</t>
    <phoneticPr fontId="3"/>
  </si>
  <si>
    <t>6MF</t>
    <phoneticPr fontId="3"/>
  </si>
  <si>
    <r>
      <t>L</t>
    </r>
    <r>
      <rPr>
        <sz val="11"/>
        <rFont val="ＭＳ Ｐゴシック"/>
        <family val="3"/>
        <charset val="128"/>
      </rPr>
      <t>MF</t>
    </r>
    <phoneticPr fontId="3"/>
  </si>
  <si>
    <r>
      <t>M</t>
    </r>
    <r>
      <rPr>
        <sz val="11"/>
        <rFont val="ＭＳ Ｐゴシック"/>
        <family val="3"/>
        <charset val="128"/>
      </rPr>
      <t>MF</t>
    </r>
    <phoneticPr fontId="3"/>
  </si>
  <si>
    <r>
      <t>R</t>
    </r>
    <r>
      <rPr>
        <sz val="11"/>
        <rFont val="ＭＳ Ｐゴシック"/>
        <family val="3"/>
        <charset val="128"/>
      </rPr>
      <t>MF</t>
    </r>
    <phoneticPr fontId="3"/>
  </si>
  <si>
    <r>
      <t>Q</t>
    </r>
    <r>
      <rPr>
        <sz val="11"/>
        <rFont val="ＭＳ Ｐゴシック"/>
        <family val="3"/>
        <charset val="128"/>
      </rPr>
      <t>MF</t>
    </r>
    <phoneticPr fontId="3"/>
  </si>
  <si>
    <t>AMG</t>
    <phoneticPr fontId="3"/>
  </si>
  <si>
    <t>BMG</t>
    <phoneticPr fontId="3"/>
  </si>
  <si>
    <t>NMG</t>
    <phoneticPr fontId="3"/>
  </si>
  <si>
    <t>PMG</t>
    <phoneticPr fontId="3"/>
  </si>
  <si>
    <r>
      <t>H</t>
    </r>
    <r>
      <rPr>
        <sz val="11"/>
        <rFont val="ＭＳ Ｐゴシック"/>
        <family val="3"/>
        <charset val="128"/>
      </rPr>
      <t>21</t>
    </r>
    <phoneticPr fontId="3"/>
  </si>
  <si>
    <t>LTG</t>
    <phoneticPr fontId="3"/>
  </si>
  <si>
    <r>
      <t>L</t>
    </r>
    <r>
      <rPr>
        <sz val="11"/>
        <rFont val="ＭＳ Ｐゴシック"/>
        <family val="3"/>
        <charset val="128"/>
      </rPr>
      <t>SG</t>
    </r>
    <phoneticPr fontId="3"/>
  </si>
  <si>
    <r>
      <t>L</t>
    </r>
    <r>
      <rPr>
        <sz val="11"/>
        <rFont val="ＭＳ Ｐゴシック"/>
        <family val="3"/>
        <charset val="128"/>
      </rPr>
      <t>MG</t>
    </r>
    <phoneticPr fontId="3"/>
  </si>
  <si>
    <t>MMG</t>
    <phoneticPr fontId="3"/>
  </si>
  <si>
    <t>RMG</t>
    <phoneticPr fontId="3"/>
  </si>
  <si>
    <t>QDG</t>
    <phoneticPr fontId="3"/>
  </si>
  <si>
    <t>QKG</t>
    <phoneticPr fontId="3"/>
  </si>
  <si>
    <t>QPG</t>
    <phoneticPr fontId="3"/>
  </si>
  <si>
    <t>QRG</t>
    <phoneticPr fontId="3"/>
  </si>
  <si>
    <t>QTG</t>
    <phoneticPr fontId="3"/>
  </si>
  <si>
    <t>QCG</t>
    <phoneticPr fontId="3"/>
  </si>
  <si>
    <t>QJG</t>
    <phoneticPr fontId="3"/>
  </si>
  <si>
    <t>QNG</t>
    <phoneticPr fontId="3"/>
  </si>
  <si>
    <t>QQG</t>
    <phoneticPr fontId="3"/>
  </si>
  <si>
    <t>QSG</t>
    <phoneticPr fontId="3"/>
  </si>
  <si>
    <t>QMG</t>
    <phoneticPr fontId="3"/>
  </si>
  <si>
    <r>
      <t>S</t>
    </r>
    <r>
      <rPr>
        <sz val="11"/>
        <rFont val="ＭＳ Ｐゴシック"/>
        <family val="3"/>
        <charset val="128"/>
      </rPr>
      <t>TG</t>
    </r>
    <phoneticPr fontId="3"/>
  </si>
  <si>
    <r>
      <t>S</t>
    </r>
    <r>
      <rPr>
        <sz val="11"/>
        <rFont val="ＭＳ Ｐゴシック"/>
        <family val="3"/>
        <charset val="128"/>
      </rPr>
      <t>SG</t>
    </r>
    <phoneticPr fontId="3"/>
  </si>
  <si>
    <r>
      <t>S</t>
    </r>
    <r>
      <rPr>
        <sz val="11"/>
        <rFont val="ＭＳ Ｐゴシック"/>
        <family val="3"/>
        <charset val="128"/>
      </rPr>
      <t>MG</t>
    </r>
    <phoneticPr fontId="3"/>
  </si>
  <si>
    <r>
      <t>T</t>
    </r>
    <r>
      <rPr>
        <sz val="11"/>
        <rFont val="ＭＳ Ｐゴシック"/>
        <family val="3"/>
        <charset val="128"/>
      </rPr>
      <t>TG</t>
    </r>
    <phoneticPr fontId="3"/>
  </si>
  <si>
    <r>
      <t>T</t>
    </r>
    <r>
      <rPr>
        <sz val="11"/>
        <rFont val="ＭＳ Ｐゴシック"/>
        <family val="3"/>
        <charset val="128"/>
      </rPr>
      <t>SG</t>
    </r>
    <phoneticPr fontId="3"/>
  </si>
  <si>
    <r>
      <t>T</t>
    </r>
    <r>
      <rPr>
        <sz val="11"/>
        <rFont val="ＭＳ Ｐゴシック"/>
        <family val="3"/>
        <charset val="128"/>
      </rPr>
      <t>MG</t>
    </r>
    <phoneticPr fontId="3"/>
  </si>
  <si>
    <r>
      <t>H</t>
    </r>
    <r>
      <rPr>
        <sz val="11"/>
        <rFont val="ＭＳ Ｐゴシック"/>
        <family val="3"/>
        <charset val="128"/>
      </rPr>
      <t>28</t>
    </r>
    <phoneticPr fontId="3"/>
  </si>
  <si>
    <r>
      <t>2</t>
    </r>
    <r>
      <rPr>
        <sz val="11"/>
        <rFont val="ＭＳ Ｐゴシック"/>
        <family val="3"/>
        <charset val="128"/>
      </rPr>
      <t>DG</t>
    </r>
    <phoneticPr fontId="3"/>
  </si>
  <si>
    <t>2KG</t>
    <phoneticPr fontId="3"/>
  </si>
  <si>
    <r>
      <t>2</t>
    </r>
    <r>
      <rPr>
        <sz val="11"/>
        <rFont val="ＭＳ Ｐゴシック"/>
        <family val="3"/>
        <charset val="128"/>
      </rPr>
      <t>PG</t>
    </r>
    <phoneticPr fontId="3"/>
  </si>
  <si>
    <r>
      <t>2</t>
    </r>
    <r>
      <rPr>
        <sz val="11"/>
        <rFont val="ＭＳ Ｐゴシック"/>
        <family val="3"/>
        <charset val="128"/>
      </rPr>
      <t>RG</t>
    </r>
    <phoneticPr fontId="3"/>
  </si>
  <si>
    <r>
      <t>2</t>
    </r>
    <r>
      <rPr>
        <sz val="11"/>
        <rFont val="ＭＳ Ｐゴシック"/>
        <family val="3"/>
        <charset val="128"/>
      </rPr>
      <t>TG</t>
    </r>
    <phoneticPr fontId="3"/>
  </si>
  <si>
    <r>
      <t>2</t>
    </r>
    <r>
      <rPr>
        <sz val="11"/>
        <rFont val="ＭＳ Ｐゴシック"/>
        <family val="3"/>
        <charset val="128"/>
      </rPr>
      <t>CG</t>
    </r>
    <phoneticPr fontId="3"/>
  </si>
  <si>
    <r>
      <t>2</t>
    </r>
    <r>
      <rPr>
        <sz val="11"/>
        <rFont val="ＭＳ Ｐゴシック"/>
        <family val="3"/>
        <charset val="128"/>
      </rPr>
      <t>JG</t>
    </r>
    <phoneticPr fontId="3"/>
  </si>
  <si>
    <r>
      <t>2</t>
    </r>
    <r>
      <rPr>
        <sz val="11"/>
        <rFont val="ＭＳ Ｐゴシック"/>
        <family val="3"/>
        <charset val="128"/>
      </rPr>
      <t>NG</t>
    </r>
    <phoneticPr fontId="3"/>
  </si>
  <si>
    <r>
      <t>2</t>
    </r>
    <r>
      <rPr>
        <sz val="11"/>
        <rFont val="ＭＳ Ｐゴシック"/>
        <family val="3"/>
        <charset val="128"/>
      </rPr>
      <t>QG</t>
    </r>
    <phoneticPr fontId="3"/>
  </si>
  <si>
    <t>2SG</t>
    <phoneticPr fontId="3"/>
  </si>
  <si>
    <t>2MG</t>
    <phoneticPr fontId="3"/>
  </si>
  <si>
    <r>
      <t>H</t>
    </r>
    <r>
      <rPr>
        <sz val="11"/>
        <rFont val="ＭＳ Ｐゴシック"/>
        <family val="3"/>
        <charset val="128"/>
      </rPr>
      <t>30</t>
    </r>
    <phoneticPr fontId="3"/>
  </si>
  <si>
    <r>
      <t>3</t>
    </r>
    <r>
      <rPr>
        <sz val="11"/>
        <rFont val="ＭＳ Ｐゴシック"/>
        <family val="3"/>
        <charset val="128"/>
      </rPr>
      <t>FE</t>
    </r>
    <phoneticPr fontId="3"/>
  </si>
  <si>
    <r>
      <t>3</t>
    </r>
    <r>
      <rPr>
        <sz val="11"/>
        <rFont val="ＭＳ Ｐゴシック"/>
        <family val="3"/>
        <charset val="128"/>
      </rPr>
      <t>EE</t>
    </r>
    <phoneticPr fontId="3"/>
  </si>
  <si>
    <r>
      <t>4</t>
    </r>
    <r>
      <rPr>
        <sz val="11"/>
        <rFont val="ＭＳ Ｐゴシック"/>
        <family val="3"/>
        <charset val="128"/>
      </rPr>
      <t>FE</t>
    </r>
    <phoneticPr fontId="3"/>
  </si>
  <si>
    <r>
      <t>4</t>
    </r>
    <r>
      <rPr>
        <sz val="11"/>
        <rFont val="ＭＳ Ｐゴシック"/>
        <family val="3"/>
        <charset val="128"/>
      </rPr>
      <t>EE</t>
    </r>
    <phoneticPr fontId="3"/>
  </si>
  <si>
    <r>
      <t>5</t>
    </r>
    <r>
      <rPr>
        <sz val="11"/>
        <rFont val="ＭＳ Ｐゴシック"/>
        <family val="3"/>
        <charset val="128"/>
      </rPr>
      <t>FE</t>
    </r>
    <phoneticPr fontId="3"/>
  </si>
  <si>
    <r>
      <t>5</t>
    </r>
    <r>
      <rPr>
        <sz val="11"/>
        <rFont val="ＭＳ Ｐゴシック"/>
        <family val="3"/>
        <charset val="128"/>
      </rPr>
      <t>EE</t>
    </r>
    <phoneticPr fontId="3"/>
  </si>
  <si>
    <r>
      <t>6</t>
    </r>
    <r>
      <rPr>
        <sz val="11"/>
        <rFont val="ＭＳ Ｐゴシック"/>
        <family val="3"/>
        <charset val="128"/>
      </rPr>
      <t>FE</t>
    </r>
    <phoneticPr fontId="3"/>
  </si>
  <si>
    <r>
      <t>6</t>
    </r>
    <r>
      <rPr>
        <sz val="11"/>
        <rFont val="ＭＳ Ｐゴシック"/>
        <family val="3"/>
        <charset val="128"/>
      </rPr>
      <t>EE</t>
    </r>
    <phoneticPr fontId="3"/>
  </si>
  <si>
    <r>
      <t>3</t>
    </r>
    <r>
      <rPr>
        <sz val="11"/>
        <rFont val="ＭＳ Ｐゴシック"/>
        <family val="3"/>
        <charset val="128"/>
      </rPr>
      <t>EF</t>
    </r>
    <phoneticPr fontId="3"/>
  </si>
  <si>
    <r>
      <t>4</t>
    </r>
    <r>
      <rPr>
        <sz val="11"/>
        <rFont val="ＭＳ Ｐゴシック"/>
        <family val="3"/>
        <charset val="128"/>
      </rPr>
      <t>FF</t>
    </r>
    <phoneticPr fontId="3"/>
  </si>
  <si>
    <r>
      <t>4</t>
    </r>
    <r>
      <rPr>
        <sz val="11"/>
        <rFont val="ＭＳ Ｐゴシック"/>
        <family val="3"/>
        <charset val="128"/>
      </rPr>
      <t>EF</t>
    </r>
    <phoneticPr fontId="3"/>
  </si>
  <si>
    <r>
      <t>5</t>
    </r>
    <r>
      <rPr>
        <sz val="11"/>
        <rFont val="ＭＳ Ｐゴシック"/>
        <family val="3"/>
        <charset val="128"/>
      </rPr>
      <t>FF</t>
    </r>
    <phoneticPr fontId="3"/>
  </si>
  <si>
    <r>
      <t>6</t>
    </r>
    <r>
      <rPr>
        <sz val="11"/>
        <rFont val="ＭＳ Ｐゴシック"/>
        <family val="3"/>
        <charset val="128"/>
      </rPr>
      <t>FF</t>
    </r>
    <phoneticPr fontId="3"/>
  </si>
  <si>
    <r>
      <t>6</t>
    </r>
    <r>
      <rPr>
        <sz val="11"/>
        <rFont val="ＭＳ Ｐゴシック"/>
        <family val="3"/>
        <charset val="128"/>
      </rPr>
      <t>EF</t>
    </r>
    <phoneticPr fontId="3"/>
  </si>
  <si>
    <r>
      <t>H2</t>
    </r>
    <r>
      <rPr>
        <sz val="11"/>
        <rFont val="ＭＳ Ｐゴシック"/>
        <family val="3"/>
        <charset val="128"/>
      </rPr>
      <t>8</t>
    </r>
    <phoneticPr fontId="3"/>
  </si>
  <si>
    <r>
      <t>2</t>
    </r>
    <r>
      <rPr>
        <sz val="11"/>
        <rFont val="ＭＳ Ｐゴシック"/>
        <family val="3"/>
        <charset val="128"/>
      </rPr>
      <t>FG</t>
    </r>
    <phoneticPr fontId="3"/>
  </si>
  <si>
    <r>
      <t>2</t>
    </r>
    <r>
      <rPr>
        <sz val="11"/>
        <rFont val="ＭＳ Ｐゴシック"/>
        <family val="3"/>
        <charset val="128"/>
      </rPr>
      <t>EG</t>
    </r>
    <phoneticPr fontId="3"/>
  </si>
  <si>
    <t>3HE</t>
    <phoneticPr fontId="3"/>
  </si>
  <si>
    <t>3GE</t>
    <phoneticPr fontId="3"/>
  </si>
  <si>
    <t>4HE</t>
    <phoneticPr fontId="3"/>
  </si>
  <si>
    <t>4GE</t>
    <phoneticPr fontId="3"/>
  </si>
  <si>
    <t>5HE</t>
    <phoneticPr fontId="3"/>
  </si>
  <si>
    <t>5GE</t>
    <phoneticPr fontId="3"/>
  </si>
  <si>
    <t>6HE</t>
    <phoneticPr fontId="3"/>
  </si>
  <si>
    <t>6GE</t>
    <phoneticPr fontId="3"/>
  </si>
  <si>
    <r>
      <t>3</t>
    </r>
    <r>
      <rPr>
        <sz val="11"/>
        <rFont val="ＭＳ Ｐゴシック"/>
        <family val="3"/>
        <charset val="128"/>
      </rPr>
      <t>HF</t>
    </r>
    <phoneticPr fontId="3"/>
  </si>
  <si>
    <r>
      <t>3</t>
    </r>
    <r>
      <rPr>
        <sz val="11"/>
        <rFont val="ＭＳ Ｐゴシック"/>
        <family val="3"/>
        <charset val="128"/>
      </rPr>
      <t>GF</t>
    </r>
    <phoneticPr fontId="3"/>
  </si>
  <si>
    <r>
      <t>4</t>
    </r>
    <r>
      <rPr>
        <sz val="11"/>
        <rFont val="ＭＳ Ｐゴシック"/>
        <family val="3"/>
        <charset val="128"/>
      </rPr>
      <t>HF</t>
    </r>
    <phoneticPr fontId="3"/>
  </si>
  <si>
    <r>
      <t>4</t>
    </r>
    <r>
      <rPr>
        <sz val="11"/>
        <rFont val="ＭＳ Ｐゴシック"/>
        <family val="3"/>
        <charset val="128"/>
      </rPr>
      <t>GF</t>
    </r>
    <phoneticPr fontId="3"/>
  </si>
  <si>
    <r>
      <t>5</t>
    </r>
    <r>
      <rPr>
        <sz val="11"/>
        <rFont val="ＭＳ Ｐゴシック"/>
        <family val="3"/>
        <charset val="128"/>
      </rPr>
      <t>HF</t>
    </r>
    <phoneticPr fontId="3"/>
  </si>
  <si>
    <r>
      <t>5</t>
    </r>
    <r>
      <rPr>
        <sz val="11"/>
        <rFont val="ＭＳ Ｐゴシック"/>
        <family val="3"/>
        <charset val="128"/>
      </rPr>
      <t>GF</t>
    </r>
    <phoneticPr fontId="3"/>
  </si>
  <si>
    <r>
      <t>6</t>
    </r>
    <r>
      <rPr>
        <sz val="11"/>
        <rFont val="ＭＳ Ｐゴシック"/>
        <family val="3"/>
        <charset val="128"/>
      </rPr>
      <t>HF</t>
    </r>
    <phoneticPr fontId="3"/>
  </si>
  <si>
    <r>
      <t>6</t>
    </r>
    <r>
      <rPr>
        <sz val="11"/>
        <rFont val="ＭＳ Ｐゴシック"/>
        <family val="3"/>
        <charset val="128"/>
      </rPr>
      <t>GF</t>
    </r>
    <phoneticPr fontId="3"/>
  </si>
  <si>
    <r>
      <t>2</t>
    </r>
    <r>
      <rPr>
        <sz val="11"/>
        <rFont val="ＭＳ Ｐゴシック"/>
        <family val="3"/>
        <charset val="128"/>
      </rPr>
      <t>HG</t>
    </r>
    <phoneticPr fontId="3"/>
  </si>
  <si>
    <r>
      <t>2</t>
    </r>
    <r>
      <rPr>
        <sz val="11"/>
        <rFont val="ＭＳ Ｐゴシック"/>
        <family val="3"/>
        <charset val="128"/>
      </rPr>
      <t>GG</t>
    </r>
    <phoneticPr fontId="3"/>
  </si>
  <si>
    <t>3BA</t>
    <phoneticPr fontId="3"/>
  </si>
  <si>
    <t>3AA</t>
    <phoneticPr fontId="3"/>
  </si>
  <si>
    <t>3LA</t>
    <phoneticPr fontId="3"/>
  </si>
  <si>
    <t>4BA</t>
    <phoneticPr fontId="3"/>
  </si>
  <si>
    <t>4AA</t>
    <phoneticPr fontId="3"/>
  </si>
  <si>
    <t>4LA</t>
    <phoneticPr fontId="3"/>
  </si>
  <si>
    <t>5BA</t>
    <phoneticPr fontId="3"/>
  </si>
  <si>
    <t>ガL2</t>
    <phoneticPr fontId="3"/>
  </si>
  <si>
    <t>5LA</t>
    <phoneticPr fontId="3"/>
  </si>
  <si>
    <t>6AA</t>
    <phoneticPr fontId="3"/>
  </si>
  <si>
    <r>
      <t>3</t>
    </r>
    <r>
      <rPr>
        <sz val="11"/>
        <rFont val="ＭＳ Ｐゴシック"/>
        <family val="3"/>
        <charset val="128"/>
      </rPr>
      <t>CA</t>
    </r>
    <phoneticPr fontId="3"/>
  </si>
  <si>
    <t>H28・30規制</t>
    <phoneticPr fontId="3"/>
  </si>
  <si>
    <r>
      <t>4</t>
    </r>
    <r>
      <rPr>
        <sz val="11"/>
        <rFont val="ＭＳ Ｐゴシック"/>
        <family val="3"/>
        <charset val="128"/>
      </rPr>
      <t>CA</t>
    </r>
    <phoneticPr fontId="3"/>
  </si>
  <si>
    <r>
      <t>5</t>
    </r>
    <r>
      <rPr>
        <sz val="11"/>
        <rFont val="ＭＳ Ｐゴシック"/>
        <family val="3"/>
        <charset val="128"/>
      </rPr>
      <t>MA</t>
    </r>
    <phoneticPr fontId="3"/>
  </si>
  <si>
    <r>
      <t>6</t>
    </r>
    <r>
      <rPr>
        <sz val="11"/>
        <rFont val="ＭＳ Ｐゴシック"/>
        <family val="3"/>
        <charset val="128"/>
      </rPr>
      <t>DA</t>
    </r>
    <phoneticPr fontId="3"/>
  </si>
  <si>
    <r>
      <t>H</t>
    </r>
    <r>
      <rPr>
        <sz val="11"/>
        <rFont val="ＭＳ Ｐゴシック"/>
        <family val="3"/>
        <charset val="128"/>
      </rPr>
      <t>30</t>
    </r>
    <phoneticPr fontId="3"/>
  </si>
  <si>
    <r>
      <t>4</t>
    </r>
    <r>
      <rPr>
        <sz val="11"/>
        <rFont val="ＭＳ Ｐゴシック"/>
        <family val="3"/>
        <charset val="128"/>
      </rPr>
      <t>FA</t>
    </r>
    <phoneticPr fontId="3"/>
  </si>
  <si>
    <r>
      <t>5</t>
    </r>
    <r>
      <rPr>
        <sz val="11"/>
        <rFont val="ＭＳ Ｐゴシック"/>
        <family val="3"/>
        <charset val="128"/>
      </rPr>
      <t>FA</t>
    </r>
    <phoneticPr fontId="3"/>
  </si>
  <si>
    <r>
      <t>5</t>
    </r>
    <r>
      <rPr>
        <sz val="11"/>
        <rFont val="ＭＳ Ｐゴシック"/>
        <family val="3"/>
        <charset val="128"/>
      </rPr>
      <t>EA</t>
    </r>
    <phoneticPr fontId="3"/>
  </si>
  <si>
    <r>
      <t>6</t>
    </r>
    <r>
      <rPr>
        <sz val="11"/>
        <rFont val="ＭＳ Ｐゴシック"/>
        <family val="3"/>
        <charset val="128"/>
      </rPr>
      <t>FA</t>
    </r>
    <phoneticPr fontId="3"/>
  </si>
  <si>
    <r>
      <t>6</t>
    </r>
    <r>
      <rPr>
        <sz val="11"/>
        <rFont val="ＭＳ Ｐゴシック"/>
        <family val="3"/>
        <charset val="128"/>
      </rPr>
      <t>EA</t>
    </r>
    <phoneticPr fontId="3"/>
  </si>
  <si>
    <t>H30</t>
    <phoneticPr fontId="3"/>
  </si>
  <si>
    <r>
      <t>5</t>
    </r>
    <r>
      <rPr>
        <sz val="11"/>
        <rFont val="ＭＳ Ｐゴシック"/>
        <family val="3"/>
        <charset val="128"/>
      </rPr>
      <t>HA</t>
    </r>
    <phoneticPr fontId="3"/>
  </si>
  <si>
    <r>
      <t>6</t>
    </r>
    <r>
      <rPr>
        <sz val="11"/>
        <rFont val="ＭＳ Ｐゴシック"/>
        <family val="3"/>
        <charset val="128"/>
      </rPr>
      <t>GA</t>
    </r>
    <phoneticPr fontId="3"/>
  </si>
  <si>
    <r>
      <t>(GVW)バス貨物1.7～</t>
    </r>
    <r>
      <rPr>
        <sz val="11"/>
        <rFont val="ＭＳ Ｐゴシック"/>
        <family val="3"/>
        <charset val="128"/>
      </rPr>
      <t>2.5t</t>
    </r>
    <r>
      <rPr>
        <sz val="11"/>
        <rFont val="ＭＳ Ｐゴシック"/>
        <family val="3"/>
        <charset val="128"/>
      </rPr>
      <t>(CNG)</t>
    </r>
    <rPh sb="7" eb="9">
      <t>カモツ</t>
    </rPh>
    <phoneticPr fontId="5"/>
  </si>
  <si>
    <r>
      <t>(GVW)バス貨物～1.7</t>
    </r>
    <r>
      <rPr>
        <sz val="11"/>
        <rFont val="ＭＳ Ｐゴシック"/>
        <family val="3"/>
        <charset val="128"/>
      </rPr>
      <t>t</t>
    </r>
    <r>
      <rPr>
        <sz val="11"/>
        <rFont val="ＭＳ Ｐゴシック"/>
        <family val="3"/>
        <charset val="128"/>
      </rPr>
      <t>(ガソリン・LPG)</t>
    </r>
    <rPh sb="7" eb="9">
      <t>カモツ</t>
    </rPh>
    <phoneticPr fontId="5"/>
  </si>
  <si>
    <r>
      <t>(GVW)バス貨物2.5～</t>
    </r>
    <r>
      <rPr>
        <sz val="11"/>
        <rFont val="ＭＳ Ｐゴシック"/>
        <family val="3"/>
        <charset val="128"/>
      </rPr>
      <t>3.5t</t>
    </r>
    <r>
      <rPr>
        <sz val="11"/>
        <rFont val="ＭＳ Ｐゴシック"/>
        <family val="3"/>
        <charset val="128"/>
      </rPr>
      <t>(ガソリン・LPG)</t>
    </r>
    <rPh sb="7" eb="9">
      <t>カモツ</t>
    </rPh>
    <phoneticPr fontId="5"/>
  </si>
  <si>
    <t>(GVW)バス貨物1.7～2.5t(ガソリン・LPG)</t>
    <rPh sb="7" eb="9">
      <t>カモツ</t>
    </rPh>
    <phoneticPr fontId="2"/>
  </si>
  <si>
    <t>貨2ガGE</t>
  </si>
  <si>
    <r>
      <t>(GVW)バス貨物1.7</t>
    </r>
    <r>
      <rPr>
        <sz val="11"/>
        <rFont val="ＭＳ Ｐゴシック"/>
        <family val="3"/>
        <charset val="128"/>
      </rPr>
      <t>～</t>
    </r>
    <r>
      <rPr>
        <sz val="11"/>
        <rFont val="ＭＳ Ｐゴシック"/>
        <family val="3"/>
        <charset val="128"/>
      </rPr>
      <t>2</t>
    </r>
    <r>
      <rPr>
        <sz val="11"/>
        <rFont val="ＭＳ Ｐゴシック"/>
        <family val="3"/>
        <charset val="128"/>
      </rPr>
      <t>.5t(ガソリン・LPG)</t>
    </r>
    <rPh sb="7" eb="9">
      <t>カモツ</t>
    </rPh>
    <phoneticPr fontId="2"/>
  </si>
  <si>
    <t>(GVW)乗用(軽油)</t>
    <rPh sb="5" eb="7">
      <t>ジョウヨウ</t>
    </rPh>
    <rPh sb="8" eb="10">
      <t>ケイユ</t>
    </rPh>
    <phoneticPr fontId="1"/>
  </si>
  <si>
    <t>乗0軽</t>
    <rPh sb="0" eb="1">
      <t>ジョウ</t>
    </rPh>
    <rPh sb="2" eb="3">
      <t>ケイ</t>
    </rPh>
    <phoneticPr fontId="1"/>
  </si>
  <si>
    <t>軽ポ</t>
    <rPh sb="0" eb="1">
      <t>ケイ</t>
    </rPh>
    <phoneticPr fontId="1"/>
  </si>
  <si>
    <t>(GVW)バス貨物1.7～2.5t(ガソリン・LPG)</t>
    <rPh sb="7" eb="9">
      <t>カモツ</t>
    </rPh>
    <phoneticPr fontId="5"/>
  </si>
  <si>
    <t>(GVW)バス貨物3.5t～(ガソリン・LPG)</t>
    <rPh sb="7" eb="9">
      <t>カモツ</t>
    </rPh>
    <phoneticPr fontId="1"/>
  </si>
  <si>
    <t>貨4ガ</t>
    <rPh sb="0" eb="1">
      <t>カ</t>
    </rPh>
    <phoneticPr fontId="1"/>
  </si>
  <si>
    <r>
      <rPr>
        <sz val="11"/>
        <rFont val="ＭＳ Ｐゴシック"/>
        <family val="3"/>
        <charset val="128"/>
      </rPr>
      <t>(GVW)</t>
    </r>
    <r>
      <rPr>
        <sz val="11"/>
        <rFont val="ＭＳ Ｐゴシック"/>
        <family val="3"/>
        <charset val="128"/>
      </rPr>
      <t>バス貨物2</t>
    </r>
    <r>
      <rPr>
        <sz val="11"/>
        <rFont val="ＭＳ Ｐゴシック"/>
        <family val="3"/>
        <charset val="128"/>
      </rPr>
      <t>.5～3.5t(軽油)</t>
    </r>
    <rPh sb="7" eb="9">
      <t>カモツ</t>
    </rPh>
    <rPh sb="18" eb="20">
      <t>ケイユ</t>
    </rPh>
    <phoneticPr fontId="1"/>
  </si>
  <si>
    <t>貨3軽</t>
    <rPh sb="0" eb="1">
      <t>カ</t>
    </rPh>
    <rPh sb="2" eb="3">
      <t>ケイ</t>
    </rPh>
    <phoneticPr fontId="1"/>
  </si>
  <si>
    <r>
      <t>(GVW)バス貨物～1.7</t>
    </r>
    <r>
      <rPr>
        <sz val="11"/>
        <rFont val="ＭＳ Ｐゴシック"/>
        <family val="3"/>
        <charset val="128"/>
      </rPr>
      <t>t</t>
    </r>
    <r>
      <rPr>
        <sz val="11"/>
        <rFont val="ＭＳ Ｐゴシック"/>
        <family val="3"/>
        <charset val="128"/>
      </rPr>
      <t>(CNG)</t>
    </r>
    <rPh sb="7" eb="9">
      <t>カモツ</t>
    </rPh>
    <phoneticPr fontId="5"/>
  </si>
  <si>
    <t>貨2ガZ</t>
  </si>
  <si>
    <t>(改)バス貨物3.5t～(軽油)</t>
    <rPh sb="5" eb="7">
      <t>カモツ</t>
    </rPh>
    <rPh sb="13" eb="15">
      <t>ケイユ</t>
    </rPh>
    <phoneticPr fontId="1"/>
  </si>
  <si>
    <r>
      <t>貨4</t>
    </r>
    <r>
      <rPr>
        <sz val="11"/>
        <rFont val="ＭＳ Ｐゴシック"/>
        <family val="3"/>
        <charset val="128"/>
      </rPr>
      <t>C</t>
    </r>
    <rPh sb="0" eb="1">
      <t>カ</t>
    </rPh>
    <phoneticPr fontId="1"/>
  </si>
  <si>
    <t>ガL1</t>
    <phoneticPr fontId="3"/>
  </si>
  <si>
    <t>注1） ・低公害車とは、天然ガス自動車、ハイブリッド自動車（プラグインハイブリッド自動車）、ガソリン自動車又はLPG自動車のうち新☆☆☆以上の低排出ガス車の認定を受けているもの、ディーゼル自動車のうち新長期規制適合車、ポスト新長期規制適合車、H28・30規制適合車、電気自動車、メタノール自動車、燃料電池自動車とする。</t>
    <rPh sb="41" eb="44">
      <t>ジドウシャ</t>
    </rPh>
    <rPh sb="112" eb="113">
      <t>シン</t>
    </rPh>
    <rPh sb="113" eb="115">
      <t>チョウキ</t>
    </rPh>
    <rPh sb="115" eb="117">
      <t>キセイ</t>
    </rPh>
    <rPh sb="117" eb="120">
      <t>テキゴウシャ</t>
    </rPh>
    <rPh sb="127" eb="129">
      <t>キセイ</t>
    </rPh>
    <rPh sb="129" eb="131">
      <t>テキゴウ</t>
    </rPh>
    <rPh sb="131" eb="132">
      <t>クルマ</t>
    </rPh>
    <phoneticPr fontId="3"/>
  </si>
  <si>
    <t>業　種　名</t>
    <phoneticPr fontId="3"/>
  </si>
  <si>
    <t>番　号</t>
    <phoneticPr fontId="3"/>
  </si>
  <si>
    <t>日本標準産業分類　中分類</t>
    <rPh sb="0" eb="2">
      <t>ニホン</t>
    </rPh>
    <rPh sb="2" eb="4">
      <t>ヒョウジュン</t>
    </rPh>
    <rPh sb="4" eb="6">
      <t>サンギョウ</t>
    </rPh>
    <rPh sb="6" eb="8">
      <t>ブンルイ</t>
    </rPh>
    <rPh sb="9" eb="10">
      <t>チュウ</t>
    </rPh>
    <rPh sb="10" eb="12">
      <t>ブンルイ</t>
    </rPh>
    <phoneticPr fontId="3"/>
  </si>
  <si>
    <t>農業</t>
    <rPh sb="0" eb="2">
      <t>ノウギョウ</t>
    </rPh>
    <phoneticPr fontId="3"/>
  </si>
  <si>
    <t>繊維・衣服等卸売業</t>
    <rPh sb="0" eb="2">
      <t>センイ</t>
    </rPh>
    <rPh sb="3" eb="5">
      <t>イフク</t>
    </rPh>
    <rPh sb="5" eb="6">
      <t>トウ</t>
    </rPh>
    <rPh sb="6" eb="9">
      <t>オロシウリギョウ</t>
    </rPh>
    <phoneticPr fontId="3"/>
  </si>
  <si>
    <t>林業</t>
    <rPh sb="0" eb="2">
      <t>リンギョウ</t>
    </rPh>
    <phoneticPr fontId="3"/>
  </si>
  <si>
    <t>飲食料品卸売業</t>
    <rPh sb="0" eb="1">
      <t>ノ</t>
    </rPh>
    <rPh sb="1" eb="4">
      <t>ショクリョウヒン</t>
    </rPh>
    <rPh sb="4" eb="7">
      <t>オロシウリギョウ</t>
    </rPh>
    <phoneticPr fontId="3"/>
  </si>
  <si>
    <t>漁業（水産養殖業を除く）</t>
    <rPh sb="0" eb="2">
      <t>ギョギョウ</t>
    </rPh>
    <rPh sb="3" eb="5">
      <t>スイサン</t>
    </rPh>
    <rPh sb="5" eb="7">
      <t>ヨウショク</t>
    </rPh>
    <rPh sb="7" eb="8">
      <t>ギョウ</t>
    </rPh>
    <rPh sb="9" eb="10">
      <t>ノゾ</t>
    </rPh>
    <phoneticPr fontId="3"/>
  </si>
  <si>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3"/>
  </si>
  <si>
    <t>水産養殖業</t>
    <rPh sb="0" eb="2">
      <t>スイサン</t>
    </rPh>
    <rPh sb="2" eb="5">
      <t>ヨウショクギョウ</t>
    </rPh>
    <phoneticPr fontId="3"/>
  </si>
  <si>
    <t>機械器具卸売業</t>
    <rPh sb="0" eb="2">
      <t>キカイ</t>
    </rPh>
    <rPh sb="2" eb="4">
      <t>キグ</t>
    </rPh>
    <rPh sb="4" eb="7">
      <t>オロシウリギョウ</t>
    </rPh>
    <phoneticPr fontId="3"/>
  </si>
  <si>
    <t>鉱業、採石業、砂利採取業</t>
    <rPh sb="0" eb="2">
      <t>コウギョウ</t>
    </rPh>
    <rPh sb="3" eb="5">
      <t>サイセキ</t>
    </rPh>
    <rPh sb="5" eb="6">
      <t>ギョウ</t>
    </rPh>
    <rPh sb="7" eb="9">
      <t>ジャリ</t>
    </rPh>
    <rPh sb="9" eb="12">
      <t>サイシュギョウ</t>
    </rPh>
    <phoneticPr fontId="3"/>
  </si>
  <si>
    <t>その他の卸売業</t>
    <rPh sb="2" eb="3">
      <t>タ</t>
    </rPh>
    <rPh sb="4" eb="7">
      <t>オロシウリギョウ</t>
    </rPh>
    <phoneticPr fontId="3"/>
  </si>
  <si>
    <t>総合工事業</t>
    <rPh sb="0" eb="2">
      <t>ソウゴウ</t>
    </rPh>
    <rPh sb="2" eb="4">
      <t>コウジ</t>
    </rPh>
    <rPh sb="4" eb="5">
      <t>ギョウ</t>
    </rPh>
    <phoneticPr fontId="3"/>
  </si>
  <si>
    <t>各種商品小売業</t>
    <rPh sb="0" eb="2">
      <t>カクシュ</t>
    </rPh>
    <rPh sb="2" eb="4">
      <t>ショウヒン</t>
    </rPh>
    <rPh sb="4" eb="7">
      <t>コウリギョウ</t>
    </rPh>
    <phoneticPr fontId="3"/>
  </si>
  <si>
    <t>職別工事業（設備工事業を除く）</t>
    <rPh sb="0" eb="1">
      <t>ショク</t>
    </rPh>
    <rPh sb="1" eb="2">
      <t>ベツ</t>
    </rPh>
    <rPh sb="2" eb="4">
      <t>コウジ</t>
    </rPh>
    <rPh sb="4" eb="5">
      <t>ギョウ</t>
    </rPh>
    <rPh sb="6" eb="8">
      <t>セツビ</t>
    </rPh>
    <rPh sb="8" eb="10">
      <t>コウジ</t>
    </rPh>
    <rPh sb="10" eb="11">
      <t>ギョウ</t>
    </rPh>
    <rPh sb="12" eb="13">
      <t>ノゾ</t>
    </rPh>
    <phoneticPr fontId="3"/>
  </si>
  <si>
    <t>織物・衣服・身の回り品小売業</t>
    <rPh sb="0" eb="2">
      <t>オリモノ</t>
    </rPh>
    <rPh sb="3" eb="5">
      <t>イフク</t>
    </rPh>
    <rPh sb="6" eb="7">
      <t>ミ</t>
    </rPh>
    <rPh sb="8" eb="9">
      <t>マワ</t>
    </rPh>
    <rPh sb="10" eb="11">
      <t>ヒン</t>
    </rPh>
    <rPh sb="11" eb="14">
      <t>コウリギョウ</t>
    </rPh>
    <phoneticPr fontId="3"/>
  </si>
  <si>
    <t>設備工事業</t>
    <rPh sb="0" eb="2">
      <t>セツビ</t>
    </rPh>
    <rPh sb="2" eb="4">
      <t>コウジ</t>
    </rPh>
    <rPh sb="4" eb="5">
      <t>ギョウ</t>
    </rPh>
    <phoneticPr fontId="3"/>
  </si>
  <si>
    <t>飲食料品小売業</t>
    <rPh sb="0" eb="2">
      <t>インショク</t>
    </rPh>
    <rPh sb="2" eb="3">
      <t>リョウ</t>
    </rPh>
    <rPh sb="3" eb="4">
      <t>ヒン</t>
    </rPh>
    <rPh sb="4" eb="7">
      <t>コウリギョウ</t>
    </rPh>
    <phoneticPr fontId="3"/>
  </si>
  <si>
    <t>食料品製造業</t>
    <rPh sb="0" eb="3">
      <t>ショクリョウヒン</t>
    </rPh>
    <rPh sb="3" eb="6">
      <t>セイゾウギョウ</t>
    </rPh>
    <phoneticPr fontId="3"/>
  </si>
  <si>
    <t>機械器具小売業</t>
    <rPh sb="0" eb="2">
      <t>キカイ</t>
    </rPh>
    <rPh sb="2" eb="4">
      <t>キグ</t>
    </rPh>
    <rPh sb="4" eb="7">
      <t>コウリギョウ</t>
    </rPh>
    <phoneticPr fontId="3"/>
  </si>
  <si>
    <t>飲料・たばこ・飼料製造業</t>
    <rPh sb="0" eb="2">
      <t>インリョウ</t>
    </rPh>
    <rPh sb="7" eb="9">
      <t>シリョウ</t>
    </rPh>
    <rPh sb="9" eb="12">
      <t>セイゾウギョウ</t>
    </rPh>
    <phoneticPr fontId="3"/>
  </si>
  <si>
    <t>その他の小売業</t>
    <rPh sb="2" eb="3">
      <t>タ</t>
    </rPh>
    <rPh sb="4" eb="7">
      <t>コウリギョウ</t>
    </rPh>
    <phoneticPr fontId="3"/>
  </si>
  <si>
    <t>繊維工業</t>
    <rPh sb="0" eb="2">
      <t>センイ</t>
    </rPh>
    <rPh sb="2" eb="4">
      <t>コウギョウ</t>
    </rPh>
    <phoneticPr fontId="3"/>
  </si>
  <si>
    <t>無店舗小売業</t>
    <rPh sb="0" eb="3">
      <t>ムテンポ</t>
    </rPh>
    <rPh sb="3" eb="6">
      <t>コウリギョウ</t>
    </rPh>
    <phoneticPr fontId="3"/>
  </si>
  <si>
    <t>木材・木製品製造業（家具を除く）</t>
    <rPh sb="0" eb="2">
      <t>モクザイ</t>
    </rPh>
    <rPh sb="3" eb="6">
      <t>モクセイヒン</t>
    </rPh>
    <rPh sb="6" eb="9">
      <t>セイゾウギョウ</t>
    </rPh>
    <rPh sb="10" eb="12">
      <t>カグ</t>
    </rPh>
    <rPh sb="13" eb="14">
      <t>ノゾ</t>
    </rPh>
    <phoneticPr fontId="3"/>
  </si>
  <si>
    <t>銀行業</t>
    <rPh sb="0" eb="3">
      <t>ギンコウギョウ</t>
    </rPh>
    <phoneticPr fontId="3"/>
  </si>
  <si>
    <t>家具・装備品製造業</t>
    <rPh sb="0" eb="2">
      <t>カグ</t>
    </rPh>
    <rPh sb="3" eb="6">
      <t>ソウビヒン</t>
    </rPh>
    <rPh sb="6" eb="9">
      <t>セイゾウギョウ</t>
    </rPh>
    <phoneticPr fontId="3"/>
  </si>
  <si>
    <t>協同組織金融業</t>
    <rPh sb="0" eb="2">
      <t>キョウドウ</t>
    </rPh>
    <rPh sb="2" eb="4">
      <t>ソシキ</t>
    </rPh>
    <rPh sb="4" eb="7">
      <t>キンユウギョウ</t>
    </rPh>
    <phoneticPr fontId="3"/>
  </si>
  <si>
    <t>パルプ・紙・紙加工品製造業</t>
    <rPh sb="4" eb="5">
      <t>カミ</t>
    </rPh>
    <rPh sb="6" eb="7">
      <t>カミ</t>
    </rPh>
    <rPh sb="7" eb="10">
      <t>カコウヒン</t>
    </rPh>
    <rPh sb="10" eb="13">
      <t>セイゾウギョウ</t>
    </rPh>
    <phoneticPr fontId="3"/>
  </si>
  <si>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3"/>
  </si>
  <si>
    <t>印刷・同関連業</t>
    <rPh sb="0" eb="2">
      <t>インサツ</t>
    </rPh>
    <rPh sb="3" eb="4">
      <t>ドウ</t>
    </rPh>
    <rPh sb="4" eb="6">
      <t>カンレン</t>
    </rPh>
    <rPh sb="6" eb="7">
      <t>ギョウ</t>
    </rPh>
    <phoneticPr fontId="3"/>
  </si>
  <si>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3"/>
  </si>
  <si>
    <t>化学工業</t>
    <rPh sb="0" eb="2">
      <t>カガク</t>
    </rPh>
    <rPh sb="2" eb="4">
      <t>コウギョウ</t>
    </rPh>
    <phoneticPr fontId="3"/>
  </si>
  <si>
    <t>補助的金融業等</t>
    <rPh sb="0" eb="3">
      <t>ホジョテキ</t>
    </rPh>
    <rPh sb="3" eb="6">
      <t>キンユウギョウ</t>
    </rPh>
    <rPh sb="6" eb="7">
      <t>トウ</t>
    </rPh>
    <phoneticPr fontId="3"/>
  </si>
  <si>
    <t>石油製品・石炭製品製造業</t>
    <rPh sb="0" eb="2">
      <t>セキユ</t>
    </rPh>
    <rPh sb="2" eb="4">
      <t>セイヒン</t>
    </rPh>
    <rPh sb="5" eb="7">
      <t>セキタン</t>
    </rPh>
    <rPh sb="7" eb="9">
      <t>セイヒン</t>
    </rPh>
    <rPh sb="9" eb="12">
      <t>セイゾウギョウ</t>
    </rPh>
    <phoneticPr fontId="3"/>
  </si>
  <si>
    <t>保険業（保険媒介代理業、保険サービス業を含む）</t>
    <phoneticPr fontId="3"/>
  </si>
  <si>
    <t>プラスチック製品製造業（別掲を除く）</t>
    <rPh sb="6" eb="8">
      <t>セイヒン</t>
    </rPh>
    <rPh sb="8" eb="11">
      <t>セイゾウギョウ</t>
    </rPh>
    <rPh sb="12" eb="14">
      <t>ベッケイ</t>
    </rPh>
    <rPh sb="15" eb="16">
      <t>ノゾ</t>
    </rPh>
    <phoneticPr fontId="3"/>
  </si>
  <si>
    <t>不動産取引業</t>
  </si>
  <si>
    <t>ゴム製品製造業</t>
    <rPh sb="2" eb="4">
      <t>セイヒン</t>
    </rPh>
    <rPh sb="4" eb="7">
      <t>セイゾウギョウ</t>
    </rPh>
    <phoneticPr fontId="3"/>
  </si>
  <si>
    <t>不動産賃貸業・管理業</t>
  </si>
  <si>
    <t>なめし革・同製品・毛皮製造業</t>
    <rPh sb="3" eb="4">
      <t>カワ</t>
    </rPh>
    <rPh sb="5" eb="6">
      <t>ドウ</t>
    </rPh>
    <rPh sb="6" eb="8">
      <t>セイヒン</t>
    </rPh>
    <rPh sb="9" eb="11">
      <t>ケガワ</t>
    </rPh>
    <rPh sb="11" eb="14">
      <t>セイゾウギョウ</t>
    </rPh>
    <phoneticPr fontId="3"/>
  </si>
  <si>
    <t>物品賃貸業</t>
    <rPh sb="0" eb="2">
      <t>ブッピン</t>
    </rPh>
    <rPh sb="2" eb="5">
      <t>チンタイギョウ</t>
    </rPh>
    <phoneticPr fontId="3"/>
  </si>
  <si>
    <t>窯業・土石製品製造業</t>
    <rPh sb="0" eb="2">
      <t>ヨウギョウ</t>
    </rPh>
    <rPh sb="3" eb="5">
      <t>ドセキ</t>
    </rPh>
    <rPh sb="5" eb="7">
      <t>セイヒン</t>
    </rPh>
    <rPh sb="7" eb="10">
      <t>セイゾウギョウ</t>
    </rPh>
    <phoneticPr fontId="3"/>
  </si>
  <si>
    <t>学術・開発研究機関</t>
    <rPh sb="0" eb="2">
      <t>ガクジュツ</t>
    </rPh>
    <rPh sb="3" eb="5">
      <t>カイハツ</t>
    </rPh>
    <rPh sb="5" eb="7">
      <t>ケンキュウ</t>
    </rPh>
    <rPh sb="7" eb="9">
      <t>キカン</t>
    </rPh>
    <phoneticPr fontId="3"/>
  </si>
  <si>
    <t>鉄鋼業</t>
    <rPh sb="0" eb="2">
      <t>テッコウ</t>
    </rPh>
    <rPh sb="2" eb="3">
      <t>ギョウ</t>
    </rPh>
    <phoneticPr fontId="3"/>
  </si>
  <si>
    <t>専門サービス業（他に分類されないもの）</t>
    <rPh sb="0" eb="2">
      <t>センモン</t>
    </rPh>
    <rPh sb="6" eb="7">
      <t>ギョウ</t>
    </rPh>
    <rPh sb="8" eb="9">
      <t>ホカ</t>
    </rPh>
    <rPh sb="10" eb="12">
      <t>ブンルイ</t>
    </rPh>
    <phoneticPr fontId="3"/>
  </si>
  <si>
    <t>非鉄金属製造業</t>
    <rPh sb="0" eb="2">
      <t>ヒテツ</t>
    </rPh>
    <rPh sb="2" eb="4">
      <t>キンゾク</t>
    </rPh>
    <rPh sb="4" eb="7">
      <t>セイゾウギョウ</t>
    </rPh>
    <phoneticPr fontId="3"/>
  </si>
  <si>
    <t>広告業</t>
    <rPh sb="0" eb="2">
      <t>コウコク</t>
    </rPh>
    <rPh sb="2" eb="3">
      <t>ギョウ</t>
    </rPh>
    <phoneticPr fontId="3"/>
  </si>
  <si>
    <t>金属製品製造業</t>
    <rPh sb="0" eb="2">
      <t>キンゾク</t>
    </rPh>
    <rPh sb="2" eb="4">
      <t>セイヒン</t>
    </rPh>
    <rPh sb="4" eb="7">
      <t>セイゾウギョウ</t>
    </rPh>
    <phoneticPr fontId="3"/>
  </si>
  <si>
    <t>技術サービス業（他に分類されないもの）</t>
    <rPh sb="0" eb="2">
      <t>ギジュツ</t>
    </rPh>
    <rPh sb="6" eb="7">
      <t>ギョウ</t>
    </rPh>
    <rPh sb="8" eb="9">
      <t>ホカ</t>
    </rPh>
    <rPh sb="10" eb="12">
      <t>ブンルイ</t>
    </rPh>
    <phoneticPr fontId="3"/>
  </si>
  <si>
    <t>はん用機械器具製造業</t>
    <rPh sb="2" eb="3">
      <t>ヨウ</t>
    </rPh>
    <rPh sb="3" eb="5">
      <t>キカイ</t>
    </rPh>
    <rPh sb="5" eb="7">
      <t>キグ</t>
    </rPh>
    <rPh sb="7" eb="10">
      <t>セイゾウギョウ</t>
    </rPh>
    <phoneticPr fontId="3"/>
  </si>
  <si>
    <t>宿泊業</t>
    <rPh sb="0" eb="2">
      <t>シュクハク</t>
    </rPh>
    <rPh sb="2" eb="3">
      <t>ギョウ</t>
    </rPh>
    <phoneticPr fontId="3"/>
  </si>
  <si>
    <t>生産用機械器具製造業</t>
    <rPh sb="0" eb="2">
      <t>セイサン</t>
    </rPh>
    <rPh sb="2" eb="3">
      <t>ヨウ</t>
    </rPh>
    <rPh sb="3" eb="5">
      <t>キカイ</t>
    </rPh>
    <rPh sb="5" eb="7">
      <t>キグ</t>
    </rPh>
    <rPh sb="7" eb="10">
      <t>セイゾウギョウ</t>
    </rPh>
    <phoneticPr fontId="3"/>
  </si>
  <si>
    <t>飲食店</t>
    <rPh sb="0" eb="2">
      <t>インショク</t>
    </rPh>
    <rPh sb="2" eb="3">
      <t>テン</t>
    </rPh>
    <phoneticPr fontId="3"/>
  </si>
  <si>
    <t>業務用機械器具製造業</t>
    <rPh sb="0" eb="3">
      <t>ギョウムヨウ</t>
    </rPh>
    <rPh sb="3" eb="5">
      <t>キカイ</t>
    </rPh>
    <rPh sb="5" eb="7">
      <t>キグ</t>
    </rPh>
    <rPh sb="7" eb="10">
      <t>セイゾウギョウ</t>
    </rPh>
    <phoneticPr fontId="3"/>
  </si>
  <si>
    <t>持ち帰り・配達飲食サービス業</t>
    <rPh sb="0" eb="1">
      <t>モ</t>
    </rPh>
    <rPh sb="2" eb="3">
      <t>カエ</t>
    </rPh>
    <rPh sb="5" eb="7">
      <t>ハイタツ</t>
    </rPh>
    <rPh sb="7" eb="9">
      <t>インショク</t>
    </rPh>
    <rPh sb="13" eb="14">
      <t>ギョウ</t>
    </rPh>
    <phoneticPr fontId="3"/>
  </si>
  <si>
    <t>電子部品・デバイス・電子回路製造業</t>
    <rPh sb="0" eb="2">
      <t>デンシ</t>
    </rPh>
    <rPh sb="2" eb="4">
      <t>ブヒン</t>
    </rPh>
    <rPh sb="10" eb="12">
      <t>デンシ</t>
    </rPh>
    <rPh sb="12" eb="14">
      <t>カイロ</t>
    </rPh>
    <rPh sb="14" eb="17">
      <t>セイゾウギョウ</t>
    </rPh>
    <phoneticPr fontId="3"/>
  </si>
  <si>
    <t>洗濯・理容・美容・浴場業</t>
    <rPh sb="0" eb="2">
      <t>センタク</t>
    </rPh>
    <rPh sb="3" eb="5">
      <t>リヨウ</t>
    </rPh>
    <rPh sb="6" eb="8">
      <t>ビヨウ</t>
    </rPh>
    <rPh sb="9" eb="11">
      <t>ヨクジョウ</t>
    </rPh>
    <rPh sb="11" eb="12">
      <t>ギョウ</t>
    </rPh>
    <phoneticPr fontId="3"/>
  </si>
  <si>
    <t>電気機械器具製造業</t>
    <rPh sb="0" eb="2">
      <t>デンキ</t>
    </rPh>
    <rPh sb="2" eb="4">
      <t>キカイ</t>
    </rPh>
    <rPh sb="4" eb="6">
      <t>キグ</t>
    </rPh>
    <rPh sb="6" eb="9">
      <t>セイゾウギョウ</t>
    </rPh>
    <phoneticPr fontId="3"/>
  </si>
  <si>
    <t>その他の生活関連サービス業</t>
    <rPh sb="2" eb="3">
      <t>タ</t>
    </rPh>
    <rPh sb="4" eb="6">
      <t>セイカツ</t>
    </rPh>
    <rPh sb="6" eb="8">
      <t>カンレン</t>
    </rPh>
    <rPh sb="12" eb="13">
      <t>ギョウ</t>
    </rPh>
    <phoneticPr fontId="3"/>
  </si>
  <si>
    <t>情報通信機械器具製造業</t>
    <rPh sb="0" eb="2">
      <t>ジョウホウ</t>
    </rPh>
    <rPh sb="2" eb="4">
      <t>ツウシン</t>
    </rPh>
    <rPh sb="4" eb="6">
      <t>キカイ</t>
    </rPh>
    <rPh sb="6" eb="8">
      <t>キグ</t>
    </rPh>
    <rPh sb="8" eb="11">
      <t>セイゾウギョウ</t>
    </rPh>
    <phoneticPr fontId="3"/>
  </si>
  <si>
    <t>娯楽業</t>
    <rPh sb="0" eb="3">
      <t>ゴラクギョウ</t>
    </rPh>
    <phoneticPr fontId="3"/>
  </si>
  <si>
    <t>輸送用機械器具製造業</t>
    <rPh sb="0" eb="3">
      <t>ユソウヨウ</t>
    </rPh>
    <rPh sb="3" eb="5">
      <t>キカイ</t>
    </rPh>
    <rPh sb="5" eb="7">
      <t>キグ</t>
    </rPh>
    <rPh sb="7" eb="10">
      <t>セイゾウギョウ</t>
    </rPh>
    <phoneticPr fontId="3"/>
  </si>
  <si>
    <t>学校教育</t>
    <rPh sb="0" eb="2">
      <t>ガッコウ</t>
    </rPh>
    <rPh sb="2" eb="4">
      <t>キョウイク</t>
    </rPh>
    <phoneticPr fontId="3"/>
  </si>
  <si>
    <t>その他の製造業</t>
    <rPh sb="2" eb="3">
      <t>タ</t>
    </rPh>
    <rPh sb="4" eb="7">
      <t>セイゾウギョウ</t>
    </rPh>
    <phoneticPr fontId="3"/>
  </si>
  <si>
    <t>その他の教育、学習支援業</t>
    <rPh sb="2" eb="3">
      <t>タ</t>
    </rPh>
    <rPh sb="4" eb="6">
      <t>キョウイク</t>
    </rPh>
    <rPh sb="7" eb="9">
      <t>ガクシュウ</t>
    </rPh>
    <rPh sb="9" eb="11">
      <t>シエン</t>
    </rPh>
    <rPh sb="11" eb="12">
      <t>ギョウ</t>
    </rPh>
    <phoneticPr fontId="3"/>
  </si>
  <si>
    <t>電気業</t>
    <rPh sb="0" eb="2">
      <t>デンキ</t>
    </rPh>
    <rPh sb="2" eb="3">
      <t>ギョウ</t>
    </rPh>
    <phoneticPr fontId="3"/>
  </si>
  <si>
    <t>医療業</t>
    <rPh sb="0" eb="2">
      <t>イリョウ</t>
    </rPh>
    <rPh sb="2" eb="3">
      <t>ギョウ</t>
    </rPh>
    <phoneticPr fontId="3"/>
  </si>
  <si>
    <t>ガス業</t>
    <rPh sb="2" eb="3">
      <t>ギョウ</t>
    </rPh>
    <phoneticPr fontId="3"/>
  </si>
  <si>
    <t>保健衛生</t>
    <rPh sb="0" eb="2">
      <t>ホケン</t>
    </rPh>
    <rPh sb="2" eb="4">
      <t>エイセイ</t>
    </rPh>
    <phoneticPr fontId="3"/>
  </si>
  <si>
    <t>熱供給業</t>
    <rPh sb="0" eb="1">
      <t>ネツ</t>
    </rPh>
    <rPh sb="1" eb="3">
      <t>キョウキュウ</t>
    </rPh>
    <rPh sb="3" eb="4">
      <t>ギョウ</t>
    </rPh>
    <phoneticPr fontId="3"/>
  </si>
  <si>
    <t>社会保険・社会福祉・介護事業</t>
    <rPh sb="0" eb="2">
      <t>シャカイ</t>
    </rPh>
    <rPh sb="2" eb="4">
      <t>ホケン</t>
    </rPh>
    <rPh sb="5" eb="7">
      <t>シャカイ</t>
    </rPh>
    <rPh sb="7" eb="9">
      <t>フクシ</t>
    </rPh>
    <rPh sb="10" eb="12">
      <t>カイゴ</t>
    </rPh>
    <rPh sb="12" eb="14">
      <t>ジギョウ</t>
    </rPh>
    <phoneticPr fontId="3"/>
  </si>
  <si>
    <t>水道業</t>
    <rPh sb="0" eb="3">
      <t>スイドウギョウ</t>
    </rPh>
    <phoneticPr fontId="3"/>
  </si>
  <si>
    <t>郵便局</t>
    <rPh sb="0" eb="3">
      <t>ユウビンキョク</t>
    </rPh>
    <phoneticPr fontId="3"/>
  </si>
  <si>
    <t>通信業</t>
    <rPh sb="0" eb="3">
      <t>ツウシンギョウ</t>
    </rPh>
    <phoneticPr fontId="3"/>
  </si>
  <si>
    <t>協同組合（他に分類されないもの）</t>
    <rPh sb="0" eb="2">
      <t>キョウドウ</t>
    </rPh>
    <rPh sb="2" eb="4">
      <t>クミアイ</t>
    </rPh>
    <rPh sb="5" eb="6">
      <t>ホカ</t>
    </rPh>
    <rPh sb="7" eb="9">
      <t>ブンルイ</t>
    </rPh>
    <phoneticPr fontId="3"/>
  </si>
  <si>
    <t>放送業</t>
    <rPh sb="0" eb="3">
      <t>ホウソウギョウ</t>
    </rPh>
    <phoneticPr fontId="3"/>
  </si>
  <si>
    <t>廃棄物処理業</t>
    <rPh sb="0" eb="3">
      <t>ハイキブツ</t>
    </rPh>
    <rPh sb="3" eb="5">
      <t>ショリ</t>
    </rPh>
    <rPh sb="5" eb="6">
      <t>ギョウ</t>
    </rPh>
    <phoneticPr fontId="3"/>
  </si>
  <si>
    <t>情報サービス業</t>
    <rPh sb="0" eb="2">
      <t>ジョウホウ</t>
    </rPh>
    <rPh sb="6" eb="7">
      <t>ギョウ</t>
    </rPh>
    <phoneticPr fontId="3"/>
  </si>
  <si>
    <t>自動車整備業</t>
    <rPh sb="0" eb="3">
      <t>ジドウシャ</t>
    </rPh>
    <rPh sb="3" eb="5">
      <t>セイビ</t>
    </rPh>
    <rPh sb="5" eb="6">
      <t>ギョウ</t>
    </rPh>
    <phoneticPr fontId="3"/>
  </si>
  <si>
    <t>インターネット附随サービス業</t>
    <rPh sb="7" eb="9">
      <t>フズイ</t>
    </rPh>
    <rPh sb="13" eb="14">
      <t>ギョウ</t>
    </rPh>
    <phoneticPr fontId="3"/>
  </si>
  <si>
    <t>機械等修理業（別掲を除く）</t>
    <rPh sb="0" eb="3">
      <t>キカイトウ</t>
    </rPh>
    <rPh sb="3" eb="5">
      <t>シュウリ</t>
    </rPh>
    <rPh sb="5" eb="6">
      <t>ギョウ</t>
    </rPh>
    <rPh sb="7" eb="9">
      <t>ベッケイ</t>
    </rPh>
    <rPh sb="10" eb="11">
      <t>ノゾ</t>
    </rPh>
    <phoneticPr fontId="3"/>
  </si>
  <si>
    <t>映像・音声・文字情報制作業</t>
    <rPh sb="0" eb="2">
      <t>エイゾウ</t>
    </rPh>
    <rPh sb="3" eb="5">
      <t>オンセイ</t>
    </rPh>
    <rPh sb="6" eb="8">
      <t>モジ</t>
    </rPh>
    <rPh sb="8" eb="10">
      <t>ジョウホウ</t>
    </rPh>
    <rPh sb="10" eb="11">
      <t>セイサク</t>
    </rPh>
    <rPh sb="11" eb="13">
      <t>サギョウ</t>
    </rPh>
    <phoneticPr fontId="3"/>
  </si>
  <si>
    <t>職業紹介・労働者派遣業</t>
    <rPh sb="0" eb="2">
      <t>ショクギョウ</t>
    </rPh>
    <rPh sb="2" eb="4">
      <t>ショウカイ</t>
    </rPh>
    <rPh sb="5" eb="8">
      <t>ロウドウシャ</t>
    </rPh>
    <rPh sb="8" eb="10">
      <t>ハケン</t>
    </rPh>
    <rPh sb="10" eb="11">
      <t>ギョウ</t>
    </rPh>
    <phoneticPr fontId="3"/>
  </si>
  <si>
    <t>鉄道業</t>
    <rPh sb="0" eb="3">
      <t>テツドウギョウ</t>
    </rPh>
    <phoneticPr fontId="3"/>
  </si>
  <si>
    <t>その他の事業サービス業</t>
    <rPh sb="2" eb="3">
      <t>タ</t>
    </rPh>
    <rPh sb="4" eb="6">
      <t>ジギョウ</t>
    </rPh>
    <rPh sb="10" eb="11">
      <t>ギョウ</t>
    </rPh>
    <phoneticPr fontId="3"/>
  </si>
  <si>
    <t>道路旅客運送業</t>
    <rPh sb="0" eb="2">
      <t>ドウロ</t>
    </rPh>
    <rPh sb="2" eb="4">
      <t>リョカク</t>
    </rPh>
    <rPh sb="4" eb="7">
      <t>ウンソウギョウ</t>
    </rPh>
    <phoneticPr fontId="3"/>
  </si>
  <si>
    <t>政治・経済・文化団体</t>
    <rPh sb="0" eb="2">
      <t>セイジ</t>
    </rPh>
    <rPh sb="3" eb="5">
      <t>ケイザイ</t>
    </rPh>
    <rPh sb="6" eb="8">
      <t>ブンカ</t>
    </rPh>
    <rPh sb="8" eb="10">
      <t>ダンタイ</t>
    </rPh>
    <phoneticPr fontId="3"/>
  </si>
  <si>
    <t>道路貨物運送業</t>
    <rPh sb="0" eb="2">
      <t>ドウロ</t>
    </rPh>
    <rPh sb="2" eb="4">
      <t>カモツ</t>
    </rPh>
    <rPh sb="4" eb="7">
      <t>ウンソウギョウ</t>
    </rPh>
    <phoneticPr fontId="3"/>
  </si>
  <si>
    <t>宗教</t>
    <rPh sb="0" eb="2">
      <t>シュウキョウ</t>
    </rPh>
    <phoneticPr fontId="3"/>
  </si>
  <si>
    <t>水運業</t>
    <rPh sb="0" eb="2">
      <t>スイウン</t>
    </rPh>
    <rPh sb="2" eb="3">
      <t>ギョウ</t>
    </rPh>
    <phoneticPr fontId="3"/>
  </si>
  <si>
    <t>その他のサービス業</t>
    <rPh sb="2" eb="3">
      <t>タ</t>
    </rPh>
    <rPh sb="8" eb="9">
      <t>ギョウ</t>
    </rPh>
    <phoneticPr fontId="3"/>
  </si>
  <si>
    <t>航空運輸業</t>
    <rPh sb="0" eb="2">
      <t>コウクウ</t>
    </rPh>
    <rPh sb="2" eb="5">
      <t>ウンユギョウ</t>
    </rPh>
    <phoneticPr fontId="3"/>
  </si>
  <si>
    <t>外国公務</t>
    <rPh sb="0" eb="2">
      <t>ガイコク</t>
    </rPh>
    <rPh sb="2" eb="4">
      <t>コウム</t>
    </rPh>
    <phoneticPr fontId="3"/>
  </si>
  <si>
    <t>倉庫業</t>
    <rPh sb="0" eb="2">
      <t>ソウコ</t>
    </rPh>
    <rPh sb="2" eb="3">
      <t>ギョウ</t>
    </rPh>
    <phoneticPr fontId="3"/>
  </si>
  <si>
    <t>国家公務</t>
    <rPh sb="0" eb="2">
      <t>コッカ</t>
    </rPh>
    <rPh sb="2" eb="4">
      <t>コウム</t>
    </rPh>
    <phoneticPr fontId="3"/>
  </si>
  <si>
    <t>運輸に附帯するサービス業</t>
    <rPh sb="0" eb="2">
      <t>ウンユ</t>
    </rPh>
    <rPh sb="3" eb="5">
      <t>フタイ</t>
    </rPh>
    <rPh sb="11" eb="12">
      <t>ギョウ</t>
    </rPh>
    <phoneticPr fontId="3"/>
  </si>
  <si>
    <t>地方公務</t>
    <rPh sb="0" eb="2">
      <t>チホウ</t>
    </rPh>
    <rPh sb="2" eb="4">
      <t>コウム</t>
    </rPh>
    <phoneticPr fontId="3"/>
  </si>
  <si>
    <t>郵便業（信書便事業を含む）</t>
    <rPh sb="0" eb="2">
      <t>ユウビン</t>
    </rPh>
    <rPh sb="2" eb="3">
      <t>ギョウ</t>
    </rPh>
    <rPh sb="4" eb="6">
      <t>シンショ</t>
    </rPh>
    <rPh sb="6" eb="7">
      <t>ビン</t>
    </rPh>
    <rPh sb="7" eb="9">
      <t>ジギョウ</t>
    </rPh>
    <rPh sb="10" eb="11">
      <t>フク</t>
    </rPh>
    <phoneticPr fontId="3"/>
  </si>
  <si>
    <t>分類不能の産業</t>
    <rPh sb="0" eb="2">
      <t>ブンルイ</t>
    </rPh>
    <rPh sb="2" eb="4">
      <t>フノウ</t>
    </rPh>
    <rPh sb="5" eb="7">
      <t>サンギョウ</t>
    </rPh>
    <phoneticPr fontId="3"/>
  </si>
  <si>
    <t>各種商品卸売業</t>
    <rPh sb="0" eb="2">
      <t>カクシュ</t>
    </rPh>
    <rPh sb="2" eb="4">
      <t>ショウヒン</t>
    </rPh>
    <rPh sb="4" eb="7">
      <t>オロシウリギョウ</t>
    </rPh>
    <phoneticPr fontId="3"/>
  </si>
  <si>
    <t>保険業（保険媒介代理業、保険サービス業を含む）</t>
  </si>
  <si>
    <t>令和</t>
    <rPh sb="0" eb="1">
      <t>レイ</t>
    </rPh>
    <rPh sb="1" eb="2">
      <t>ワ</t>
    </rPh>
    <phoneticPr fontId="3"/>
  </si>
  <si>
    <t>元号　　R:令和
H:平成
S:昭和</t>
    <rPh sb="0" eb="2">
      <t>ゲンゴウ</t>
    </rPh>
    <rPh sb="6" eb="7">
      <t>レイ</t>
    </rPh>
    <rPh sb="7" eb="8">
      <t>ワ</t>
    </rPh>
    <rPh sb="11" eb="13">
      <t>ヘイセイ</t>
    </rPh>
    <rPh sb="16" eb="18">
      <t>ショウワ</t>
    </rPh>
    <phoneticPr fontId="3"/>
  </si>
  <si>
    <t>R</t>
    <phoneticPr fontId="3"/>
  </si>
  <si>
    <t>（目標年度：令和</t>
    <rPh sb="1" eb="3">
      <t>モクヒョウ</t>
    </rPh>
    <rPh sb="3" eb="5">
      <t>ネンド</t>
    </rPh>
    <rPh sb="6" eb="8">
      <t>レイワ</t>
    </rPh>
    <phoneticPr fontId="3"/>
  </si>
  <si>
    <t>年度）</t>
    <phoneticPr fontId="3"/>
  </si>
  <si>
    <t>フリガナ</t>
    <phoneticPr fontId="3"/>
  </si>
  <si>
    <t>住　所</t>
    <rPh sb="0" eb="3">
      <t>ジュウショ</t>
    </rPh>
    <phoneticPr fontId="3"/>
  </si>
  <si>
    <t>氏名又は名称</t>
    <rPh sb="0" eb="2">
      <t>シメイ</t>
    </rPh>
    <rPh sb="2" eb="3">
      <t>マタ</t>
    </rPh>
    <rPh sb="4" eb="6">
      <t>メイショウ</t>
    </rPh>
    <phoneticPr fontId="3"/>
  </si>
  <si>
    <t>代表者役職名　氏名</t>
    <rPh sb="0" eb="3">
      <t>ダイヒョウシャ</t>
    </rPh>
    <rPh sb="3" eb="6">
      <t>ヤクショクメイ</t>
    </rPh>
    <rPh sb="7" eb="9">
      <t>シメイ</t>
    </rPh>
    <phoneticPr fontId="3"/>
  </si>
  <si>
    <t xml:space="preserve">  所　属</t>
    <rPh sb="2" eb="3">
      <t>ショ</t>
    </rPh>
    <rPh sb="4" eb="5">
      <t>ゾク</t>
    </rPh>
    <phoneticPr fontId="3"/>
  </si>
  <si>
    <t xml:space="preserve">  氏　名</t>
    <rPh sb="2" eb="3">
      <t>シ</t>
    </rPh>
    <rPh sb="4" eb="5">
      <t>ナ</t>
    </rPh>
    <phoneticPr fontId="3"/>
  </si>
  <si>
    <t xml:space="preserve">  電　話</t>
    <rPh sb="2" eb="5">
      <t>デンワ</t>
    </rPh>
    <phoneticPr fontId="3"/>
  </si>
  <si>
    <t>様</t>
    <rPh sb="0" eb="1">
      <t>サマ</t>
    </rPh>
    <phoneticPr fontId="3"/>
  </si>
  <si>
    <t>※の欄には記載しないこと。</t>
    <rPh sb="2" eb="3">
      <t>ラン</t>
    </rPh>
    <rPh sb="5" eb="7">
      <t>キサイ</t>
    </rPh>
    <phoneticPr fontId="3"/>
  </si>
  <si>
    <r>
      <t xml:space="preserve">他
</t>
    </r>
    <r>
      <rPr>
        <sz val="10"/>
        <rFont val="ＭＳ Ｐゴシック"/>
        <family val="3"/>
        <charset val="128"/>
      </rPr>
      <t>(低公害車以外）</t>
    </r>
    <rPh sb="3" eb="7">
      <t>テイコウガイシャ</t>
    </rPh>
    <rPh sb="7" eb="9">
      <t>イガイ</t>
    </rPh>
    <phoneticPr fontId="3"/>
  </si>
  <si>
    <t>整理番号</t>
    <rPh sb="0" eb="2">
      <t>セイリ</t>
    </rPh>
    <rPh sb="2" eb="4">
      <t>バンゴウ</t>
    </rPh>
    <phoneticPr fontId="3"/>
  </si>
  <si>
    <t>セルの右上にカーソルを近づけると注意書きを読むことができます。</t>
    <rPh sb="3" eb="5">
      <t>ミギウエ</t>
    </rPh>
    <phoneticPr fontId="3"/>
  </si>
  <si>
    <t>　　　千葉　５００</t>
    <rPh sb="3" eb="5">
      <t>チバ</t>
    </rPh>
    <phoneticPr fontId="3"/>
  </si>
  <si>
    <t>　　　さ　２３－４５</t>
    <phoneticPr fontId="3"/>
  </si>
  <si>
    <t>B-062</t>
  </si>
  <si>
    <t>B-195</t>
  </si>
  <si>
    <t>A-049</t>
  </si>
  <si>
    <t>B-123</t>
  </si>
  <si>
    <t>A-111</t>
  </si>
  <si>
    <t>A-163</t>
  </si>
  <si>
    <t>A-066</t>
  </si>
  <si>
    <t>A-129</t>
  </si>
  <si>
    <t>A-121</t>
  </si>
  <si>
    <t>A-193</t>
  </si>
  <si>
    <t>A-217</t>
  </si>
  <si>
    <t>A-144</t>
  </si>
  <si>
    <t>B-100</t>
  </si>
  <si>
    <t>A-009</t>
  </si>
  <si>
    <t>A-158</t>
  </si>
  <si>
    <t>A-071</t>
  </si>
  <si>
    <t>A-107</t>
  </si>
  <si>
    <t>B-022</t>
  </si>
  <si>
    <t>A-153</t>
  </si>
  <si>
    <t>A-018</t>
  </si>
  <si>
    <t>B-168</t>
  </si>
  <si>
    <t>B-106</t>
  </si>
  <si>
    <t>B-199</t>
  </si>
  <si>
    <t>A-226</t>
  </si>
  <si>
    <t>A-149</t>
  </si>
  <si>
    <t>A-125</t>
  </si>
  <si>
    <t>A-092</t>
  </si>
  <si>
    <t>A-202</t>
  </si>
  <si>
    <t>A-052</t>
  </si>
  <si>
    <t>B-230</t>
  </si>
  <si>
    <t>A-108</t>
  </si>
  <si>
    <t>B-041</t>
  </si>
  <si>
    <t>A-222</t>
  </si>
  <si>
    <t>B-222</t>
  </si>
  <si>
    <t>A-064</t>
  </si>
  <si>
    <t>A-098</t>
  </si>
  <si>
    <t>A-215</t>
  </si>
  <si>
    <t>A-043</t>
  </si>
  <si>
    <t>A-040</t>
  </si>
  <si>
    <t>B-017</t>
  </si>
  <si>
    <t>A-169</t>
  </si>
  <si>
    <t>A-218</t>
  </si>
  <si>
    <t>B-249</t>
  </si>
  <si>
    <t>A-150</t>
  </si>
  <si>
    <t>B-011</t>
  </si>
  <si>
    <t>A-171</t>
  </si>
  <si>
    <t>A-094</t>
  </si>
  <si>
    <t>A-152</t>
  </si>
  <si>
    <t>B-231</t>
  </si>
  <si>
    <t>A-131</t>
  </si>
  <si>
    <t>A-077</t>
  </si>
  <si>
    <t>A-004</t>
  </si>
  <si>
    <t>B-051</t>
  </si>
  <si>
    <t>A-051</t>
  </si>
  <si>
    <t>A-280</t>
  </si>
  <si>
    <t>A-031</t>
  </si>
  <si>
    <t>A-095</t>
  </si>
  <si>
    <t>A-013</t>
  </si>
  <si>
    <t>A-103</t>
  </si>
  <si>
    <t>A-142</t>
  </si>
  <si>
    <t>A-024</t>
  </si>
  <si>
    <t>A-086</t>
  </si>
  <si>
    <t>A-203</t>
  </si>
  <si>
    <t>A-114</t>
  </si>
  <si>
    <t>B-178</t>
  </si>
  <si>
    <t>A-096</t>
  </si>
  <si>
    <t>A-134</t>
  </si>
  <si>
    <t>A-214</t>
  </si>
  <si>
    <t>A-199</t>
  </si>
  <si>
    <t>B-234</t>
  </si>
  <si>
    <t>B-107</t>
  </si>
  <si>
    <t>B-206</t>
  </si>
  <si>
    <t>B-014</t>
  </si>
  <si>
    <t>B-275</t>
  </si>
  <si>
    <t>B-127</t>
  </si>
  <si>
    <t>A-182</t>
  </si>
  <si>
    <t>A-014</t>
  </si>
  <si>
    <t>A-072</t>
  </si>
  <si>
    <t>A-200</t>
  </si>
  <si>
    <t>A-174</t>
  </si>
  <si>
    <t>B-097</t>
  </si>
  <si>
    <t>A-048</t>
  </si>
  <si>
    <t>B-192</t>
  </si>
  <si>
    <t>A-239</t>
  </si>
  <si>
    <t>A-145</t>
  </si>
  <si>
    <t>B-066</t>
  </si>
  <si>
    <t>B-274</t>
  </si>
  <si>
    <t>A-120</t>
  </si>
  <si>
    <t>B-044</t>
  </si>
  <si>
    <t>B-102</t>
  </si>
  <si>
    <t>A-127</t>
  </si>
  <si>
    <t>A-133</t>
  </si>
  <si>
    <t>A-113</t>
  </si>
  <si>
    <t>A-005</t>
  </si>
  <si>
    <t>B-268</t>
  </si>
  <si>
    <t>A-234</t>
  </si>
  <si>
    <t>A-063</t>
  </si>
  <si>
    <t>A-241</t>
  </si>
  <si>
    <t>A-265</t>
  </si>
  <si>
    <t>A-073</t>
  </si>
  <si>
    <t>B-207</t>
  </si>
  <si>
    <t>B-103</t>
  </si>
  <si>
    <t>A-206</t>
  </si>
  <si>
    <t>B-232</t>
  </si>
  <si>
    <t>B-181</t>
  </si>
  <si>
    <t>B-090</t>
  </si>
  <si>
    <t>A-208</t>
  </si>
  <si>
    <t>B-186</t>
  </si>
  <si>
    <t>B-163</t>
  </si>
  <si>
    <t>A-243</t>
  </si>
  <si>
    <t>B-262</t>
  </si>
  <si>
    <t>B-078</t>
  </si>
  <si>
    <t>A-257</t>
  </si>
  <si>
    <t>B-235</t>
  </si>
  <si>
    <t>A-238</t>
  </si>
  <si>
    <t>A-178</t>
  </si>
  <si>
    <t>B-039</t>
  </si>
  <si>
    <t>B-161</t>
  </si>
  <si>
    <t>B-138</t>
  </si>
  <si>
    <t>B-125</t>
  </si>
  <si>
    <t>A-205</t>
  </si>
  <si>
    <t>B-108</t>
  </si>
  <si>
    <t>B-070</t>
  </si>
  <si>
    <t>B-091</t>
  </si>
  <si>
    <t>A-015</t>
  </si>
  <si>
    <t>B-052</t>
  </si>
  <si>
    <t>B-004</t>
  </si>
  <si>
    <t>B-089</t>
  </si>
  <si>
    <t>B-133</t>
  </si>
  <si>
    <t>A-189</t>
  </si>
  <si>
    <t>B-156</t>
  </si>
  <si>
    <t>A-242</t>
  </si>
  <si>
    <t>B-225</t>
  </si>
  <si>
    <t>B-260</t>
  </si>
  <si>
    <t>A-258</t>
  </si>
  <si>
    <t>B-264</t>
  </si>
  <si>
    <t>B-175</t>
  </si>
  <si>
    <t>A-186</t>
  </si>
  <si>
    <t>A-020</t>
  </si>
  <si>
    <t>A-097</t>
  </si>
  <si>
    <t>A-148</t>
  </si>
  <si>
    <t>A-157</t>
  </si>
  <si>
    <t>A-179</t>
  </si>
  <si>
    <t>A-229</t>
  </si>
  <si>
    <t>A-168</t>
  </si>
  <si>
    <t>A-029</t>
  </si>
  <si>
    <t>B-143</t>
  </si>
  <si>
    <t>B-079</t>
  </si>
  <si>
    <t>A-104</t>
  </si>
  <si>
    <t>B-111</t>
  </si>
  <si>
    <t>A-225</t>
  </si>
  <si>
    <t>B-152</t>
  </si>
  <si>
    <t>A-183</t>
  </si>
  <si>
    <t>A-002</t>
  </si>
  <si>
    <t>B-109</t>
  </si>
  <si>
    <t>A-130</t>
  </si>
  <si>
    <t>A-232</t>
  </si>
  <si>
    <t>B-185</t>
  </si>
  <si>
    <t>A-264</t>
  </si>
  <si>
    <t>A-281</t>
  </si>
  <si>
    <t>B-203</t>
  </si>
  <si>
    <t>B-018</t>
  </si>
  <si>
    <t>A-035</t>
  </si>
  <si>
    <t>A-137</t>
  </si>
  <si>
    <t>A-209</t>
  </si>
  <si>
    <t>B-069</t>
  </si>
  <si>
    <t>B-261</t>
  </si>
  <si>
    <t>A-091</t>
  </si>
  <si>
    <t>B-172</t>
  </si>
  <si>
    <t>B-075</t>
  </si>
  <si>
    <t>B-060</t>
  </si>
  <si>
    <t>A-027</t>
  </si>
  <si>
    <t>A-159</t>
  </si>
  <si>
    <t>A-124</t>
  </si>
  <si>
    <t>B-292</t>
  </si>
  <si>
    <t>B-028</t>
  </si>
  <si>
    <t>A-170</t>
  </si>
  <si>
    <t>A-252</t>
  </si>
  <si>
    <t>B-236</t>
  </si>
  <si>
    <t>A-069</t>
  </si>
  <si>
    <t>A-112</t>
  </si>
  <si>
    <t>B-072</t>
  </si>
  <si>
    <t>A-101</t>
  </si>
  <si>
    <t>A-012</t>
  </si>
  <si>
    <t>A-154</t>
  </si>
  <si>
    <t>B-216</t>
  </si>
  <si>
    <t>B-228</t>
  </si>
  <si>
    <t>A-263</t>
  </si>
  <si>
    <t>A-167</t>
  </si>
  <si>
    <t>A-188</t>
  </si>
  <si>
    <t>A-001</t>
  </si>
  <si>
    <t>B-288</t>
  </si>
  <si>
    <t>A-050</t>
  </si>
  <si>
    <t>B-204</t>
  </si>
  <si>
    <t>B-124</t>
  </si>
  <si>
    <t>B-059</t>
  </si>
  <si>
    <t>B-157</t>
  </si>
  <si>
    <t>A-102</t>
  </si>
  <si>
    <t>A-247</t>
  </si>
  <si>
    <t>A-262</t>
  </si>
  <si>
    <t>B-188</t>
  </si>
  <si>
    <t>A-155</t>
  </si>
  <si>
    <t>A-253</t>
  </si>
  <si>
    <t>B-281</t>
  </si>
  <si>
    <t>B-031</t>
  </si>
  <si>
    <t>A-093</t>
  </si>
  <si>
    <t>A-122</t>
  </si>
  <si>
    <t>A-244</t>
  </si>
  <si>
    <t>A-201</t>
  </si>
  <si>
    <t>B-285</t>
  </si>
  <si>
    <t>A-260</t>
  </si>
  <si>
    <t>B-209</t>
  </si>
  <si>
    <t>A-251</t>
  </si>
  <si>
    <t>A-068</t>
  </si>
  <si>
    <t>B-074</t>
  </si>
  <si>
    <t>B-226</t>
  </si>
  <si>
    <t>B-166</t>
  </si>
  <si>
    <t>A-060</t>
  </si>
  <si>
    <t>A-109</t>
  </si>
  <si>
    <t>B-151</t>
  </si>
  <si>
    <t>B-190</t>
  </si>
  <si>
    <t>A-219</t>
  </si>
  <si>
    <t>B-087</t>
  </si>
  <si>
    <t>B-244</t>
  </si>
  <si>
    <t>A-065</t>
  </si>
  <si>
    <t>B-150</t>
  </si>
  <si>
    <t>B-045</t>
  </si>
  <si>
    <t>B-269</t>
  </si>
  <si>
    <t>B-027</t>
  </si>
  <si>
    <t>A-126</t>
  </si>
  <si>
    <t>B-208</t>
  </si>
  <si>
    <t>B-153</t>
  </si>
  <si>
    <t>A-279</t>
  </si>
  <si>
    <t>A-123</t>
  </si>
  <si>
    <t>B-280</t>
  </si>
  <si>
    <t>B-155</t>
  </si>
  <si>
    <t>B-137</t>
  </si>
  <si>
    <t>B-277</t>
  </si>
  <si>
    <t>B-139</t>
  </si>
  <si>
    <t>A-249</t>
  </si>
  <si>
    <t>B-183</t>
  </si>
  <si>
    <t>A-136</t>
  </si>
  <si>
    <t>B-034</t>
  </si>
  <si>
    <t>B-035</t>
  </si>
  <si>
    <t>A-230</t>
  </si>
  <si>
    <t>B-029</t>
  </si>
  <si>
    <t>B-218</t>
  </si>
  <si>
    <t>A-146</t>
  </si>
  <si>
    <t>B-085</t>
  </si>
  <si>
    <t>B-229</t>
  </si>
  <si>
    <t>B-064</t>
  </si>
  <si>
    <t>A-282</t>
  </si>
  <si>
    <t>B-145</t>
  </si>
  <si>
    <t>B-283</t>
  </si>
  <si>
    <t>A-177</t>
  </si>
  <si>
    <t>A-118</t>
  </si>
  <si>
    <t>B-122</t>
  </si>
  <si>
    <t>A-034</t>
  </si>
  <si>
    <t>B-159</t>
  </si>
  <si>
    <t>A-036</t>
  </si>
  <si>
    <t>B-241</t>
  </si>
  <si>
    <t>B-005</t>
  </si>
  <si>
    <t>A-147</t>
  </si>
  <si>
    <t>A-194</t>
  </si>
  <si>
    <t>A-079</t>
  </si>
  <si>
    <t>B-073</t>
  </si>
  <si>
    <t>A-138</t>
  </si>
  <si>
    <t>A-056</t>
  </si>
  <si>
    <t>A-081</t>
  </si>
  <si>
    <t>B-019</t>
  </si>
  <si>
    <t>A-110</t>
  </si>
  <si>
    <t>A-132</t>
  </si>
  <si>
    <t>B-171</t>
  </si>
  <si>
    <t>B-002</t>
  </si>
  <si>
    <t>B-246</t>
  </si>
  <si>
    <t>B-063</t>
  </si>
  <si>
    <t>B-253</t>
  </si>
  <si>
    <t>B-255</t>
  </si>
  <si>
    <t>B-110</t>
  </si>
  <si>
    <t>B-239</t>
  </si>
  <si>
    <t>B-135</t>
  </si>
  <si>
    <t>A-140</t>
  </si>
  <si>
    <t>A-255</t>
  </si>
  <si>
    <t>B-193</t>
  </si>
  <si>
    <t>B-237</t>
  </si>
  <si>
    <t>B-252</t>
  </si>
  <si>
    <t>B-056</t>
  </si>
  <si>
    <t>B-115</t>
  </si>
  <si>
    <t>B-119</t>
  </si>
  <si>
    <t>B-191</t>
  </si>
  <si>
    <t>B-036</t>
  </si>
  <si>
    <t>A-190</t>
  </si>
  <si>
    <t>B-200</t>
  </si>
  <si>
    <t>B-113</t>
  </si>
  <si>
    <t>B-267</t>
  </si>
  <si>
    <t>B-295</t>
  </si>
  <si>
    <t>B-162</t>
  </si>
  <si>
    <t>B-270</t>
  </si>
  <si>
    <t>B-067</t>
  </si>
  <si>
    <t>A-224</t>
  </si>
  <si>
    <t>B-083</t>
  </si>
  <si>
    <t>B-215</t>
  </si>
  <si>
    <t>B-296</t>
  </si>
  <si>
    <t>A-192</t>
  </si>
  <si>
    <t>B-082</t>
  </si>
  <si>
    <t>B-248</t>
  </si>
  <si>
    <t>B-272</t>
  </si>
  <si>
    <t>B-114</t>
  </si>
  <si>
    <t>A-246</t>
  </si>
  <si>
    <t>B-061</t>
  </si>
  <si>
    <t>A-037</t>
  </si>
  <si>
    <t>A-128</t>
  </si>
  <si>
    <t>B-001</t>
  </si>
  <si>
    <t>A-160</t>
  </si>
  <si>
    <t>A-007</t>
  </si>
  <si>
    <t>B-197</t>
  </si>
  <si>
    <t>A-054</t>
  </si>
  <si>
    <t>A-076</t>
  </si>
  <si>
    <t>B-174</t>
  </si>
  <si>
    <t>B-068</t>
  </si>
  <si>
    <t>A-266</t>
  </si>
  <si>
    <t>A-039</t>
  </si>
  <si>
    <t>A-191</t>
  </si>
  <si>
    <t>A-100</t>
  </si>
  <si>
    <t>A-075</t>
  </si>
  <si>
    <t>B-169</t>
  </si>
  <si>
    <t>A-207</t>
  </si>
  <si>
    <t>B-213</t>
  </si>
  <si>
    <t>A-283</t>
  </si>
  <si>
    <t>A-254</t>
  </si>
  <si>
    <t>A-030</t>
  </si>
  <si>
    <t>B-297</t>
  </si>
  <si>
    <t>B-010</t>
  </si>
  <si>
    <t>B-259</t>
  </si>
  <si>
    <t>B-160</t>
  </si>
  <si>
    <t>A-284</t>
  </si>
  <si>
    <t>B-182</t>
  </si>
  <si>
    <t>B-016</t>
  </si>
  <si>
    <t>A-248</t>
  </si>
  <si>
    <t>A-082</t>
  </si>
  <si>
    <t>B-023</t>
  </si>
  <si>
    <t>B-202</t>
  </si>
  <si>
    <t>B-025</t>
  </si>
  <si>
    <t>A-057</t>
  </si>
  <si>
    <t>A-058</t>
  </si>
  <si>
    <t>B-006</t>
  </si>
  <si>
    <t>B-030</t>
  </si>
  <si>
    <t>B-263</t>
  </si>
  <si>
    <t>A-185</t>
  </si>
  <si>
    <t>A-106</t>
  </si>
  <si>
    <t>B-112</t>
  </si>
  <si>
    <t>B-212</t>
  </si>
  <si>
    <t>A-175</t>
  </si>
  <si>
    <t>B-205</t>
  </si>
  <si>
    <t>A-198</t>
  </si>
  <si>
    <t>B-245</t>
  </si>
  <si>
    <t>B-298</t>
  </si>
  <si>
    <t>B-088</t>
  </si>
  <si>
    <t>A-285</t>
  </si>
  <si>
    <t>B-116</t>
  </si>
  <si>
    <t>A-141</t>
  </si>
  <si>
    <t>A-010</t>
  </si>
  <si>
    <t>A-085</t>
  </si>
  <si>
    <t>B-179</t>
  </si>
  <si>
    <t>A-119</t>
  </si>
  <si>
    <t>A-117</t>
  </si>
  <si>
    <t>A-172</t>
  </si>
  <si>
    <t>B-053</t>
  </si>
  <si>
    <t>B-099</t>
  </si>
  <si>
    <t>B-227</t>
  </si>
  <si>
    <t>A-173</t>
  </si>
  <si>
    <t>A-286</t>
  </si>
  <si>
    <t>B-184</t>
  </si>
  <si>
    <t>A-287</t>
  </si>
  <si>
    <t>A-289</t>
  </si>
  <si>
    <t>A-290</t>
  </si>
  <si>
    <t>A-291</t>
  </si>
  <si>
    <t>A-292</t>
  </si>
  <si>
    <t>A-293</t>
  </si>
  <si>
    <t>A-294</t>
  </si>
  <si>
    <t>B-219</t>
  </si>
  <si>
    <t>B-071</t>
  </si>
  <si>
    <t>A-044</t>
  </si>
  <si>
    <t>B-049</t>
  </si>
  <si>
    <t>B-242</t>
  </si>
  <si>
    <t>B-273</t>
  </si>
  <si>
    <t>A-032</t>
  </si>
  <si>
    <t>A-033</t>
  </si>
  <si>
    <t>B-299</t>
  </si>
  <si>
    <t>B-055</t>
  </si>
  <si>
    <t>B-257</t>
  </si>
  <si>
    <t>B-077</t>
  </si>
  <si>
    <t>B-300</t>
  </si>
  <si>
    <t>B-214</t>
  </si>
  <si>
    <t>B-167</t>
  </si>
  <si>
    <t>B-154</t>
  </si>
  <si>
    <t>B-265</t>
  </si>
  <si>
    <t>B-201</t>
  </si>
  <si>
    <t>B-289</t>
  </si>
  <si>
    <t>A-070</t>
  </si>
  <si>
    <t>A-236</t>
  </si>
  <si>
    <t>B-256</t>
  </si>
  <si>
    <t>A-211</t>
  </si>
  <si>
    <t>B-024</t>
  </si>
  <si>
    <t>A-197</t>
  </si>
  <si>
    <t>B-233</t>
  </si>
  <si>
    <t>B-287</t>
  </si>
  <si>
    <t>A-256</t>
  </si>
  <si>
    <t>B-271</t>
  </si>
  <si>
    <t>B-278</t>
  </si>
  <si>
    <t>B-140</t>
  </si>
  <si>
    <t>B-130</t>
  </si>
  <si>
    <t>A-233</t>
  </si>
  <si>
    <t>B-012</t>
  </si>
  <si>
    <t>B-098</t>
  </si>
  <si>
    <t>B-279</t>
  </si>
  <si>
    <t>A-139</t>
  </si>
  <si>
    <t>B-026</t>
  </si>
  <si>
    <t>A-240</t>
  </si>
  <si>
    <t>B-170</t>
  </si>
  <si>
    <t>B-220</t>
  </si>
  <si>
    <t>B-224</t>
  </si>
  <si>
    <t>B-144</t>
  </si>
  <si>
    <t>B-266</t>
  </si>
  <si>
    <t>A-166</t>
  </si>
  <si>
    <t>B-120</t>
  </si>
  <si>
    <t>B-015</t>
  </si>
  <si>
    <t>A-196</t>
  </si>
  <si>
    <t>B-254</t>
  </si>
  <si>
    <t>A-053</t>
  </si>
  <si>
    <t>B-101</t>
  </si>
  <si>
    <t>新長期</t>
  </si>
  <si>
    <t>天然ガス</t>
    <rPh sb="0" eb="2">
      <t>テンネン</t>
    </rPh>
    <phoneticPr fontId="3"/>
  </si>
  <si>
    <t>新☆☆☆</t>
    <rPh sb="0" eb="1">
      <t>シン</t>
    </rPh>
    <phoneticPr fontId="3"/>
  </si>
  <si>
    <t>新☆☆☆☆</t>
    <rPh sb="0" eb="1">
      <t>シン</t>
    </rPh>
    <phoneticPr fontId="3"/>
  </si>
  <si>
    <t>新☆☆☆☆☆</t>
    <rPh sb="0" eb="1">
      <t>シン</t>
    </rPh>
    <phoneticPr fontId="3"/>
  </si>
  <si>
    <t>他（ガソリン・LPG）</t>
    <rPh sb="0" eb="1">
      <t>ホカ</t>
    </rPh>
    <phoneticPr fontId="3"/>
  </si>
  <si>
    <t>軽新長</t>
    <rPh sb="0" eb="1">
      <t>ケイ</t>
    </rPh>
    <rPh sb="1" eb="2">
      <t>シン</t>
    </rPh>
    <rPh sb="2" eb="3">
      <t>チョウ</t>
    </rPh>
    <phoneticPr fontId="3"/>
  </si>
  <si>
    <t>新長期</t>
    <rPh sb="0" eb="1">
      <t>シン</t>
    </rPh>
    <rPh sb="1" eb="3">
      <t>チョウキ</t>
    </rPh>
    <phoneticPr fontId="3"/>
  </si>
  <si>
    <t>新☆（新長期）</t>
    <rPh sb="0" eb="1">
      <t>シン</t>
    </rPh>
    <rPh sb="3" eb="4">
      <t>シン</t>
    </rPh>
    <rPh sb="4" eb="6">
      <t>チョウキ</t>
    </rPh>
    <phoneticPr fontId="3"/>
  </si>
  <si>
    <t>軽ポ</t>
    <rPh sb="0" eb="1">
      <t>ケイ</t>
    </rPh>
    <phoneticPr fontId="3"/>
  </si>
  <si>
    <t>ポスト新長期</t>
    <rPh sb="3" eb="4">
      <t>シン</t>
    </rPh>
    <rPh sb="4" eb="6">
      <t>チョウキ</t>
    </rPh>
    <phoneticPr fontId="3"/>
  </si>
  <si>
    <t>軽ポポ</t>
    <rPh sb="0" eb="1">
      <t>ケイ</t>
    </rPh>
    <phoneticPr fontId="3"/>
  </si>
  <si>
    <t>H28・30規制</t>
    <rPh sb="6" eb="8">
      <t>キセイ</t>
    </rPh>
    <phoneticPr fontId="3"/>
  </si>
  <si>
    <t>他（軽油）</t>
    <rPh sb="0" eb="1">
      <t>ホカ</t>
    </rPh>
    <rPh sb="2" eb="4">
      <t>ケイユ</t>
    </rPh>
    <phoneticPr fontId="3"/>
  </si>
  <si>
    <t>電</t>
    <rPh sb="0" eb="1">
      <t>デン</t>
    </rPh>
    <phoneticPr fontId="3"/>
  </si>
  <si>
    <t>電気</t>
    <rPh sb="0" eb="2">
      <t>デンキ</t>
    </rPh>
    <phoneticPr fontId="3"/>
  </si>
  <si>
    <t>燃電</t>
    <rPh sb="0" eb="1">
      <t>ネン</t>
    </rPh>
    <rPh sb="1" eb="2">
      <t>デン</t>
    </rPh>
    <phoneticPr fontId="3"/>
  </si>
  <si>
    <t>燃料電池</t>
    <rPh sb="0" eb="2">
      <t>ネンリョウ</t>
    </rPh>
    <rPh sb="2" eb="4">
      <t>デンチ</t>
    </rPh>
    <phoneticPr fontId="3"/>
  </si>
  <si>
    <t>車両区分</t>
    <rPh sb="0" eb="2">
      <t>シャリョウ</t>
    </rPh>
    <rPh sb="2" eb="4">
      <t>クブン</t>
    </rPh>
    <phoneticPr fontId="3"/>
  </si>
  <si>
    <t>ﾅﾝﾊﾞｰﾌﾟﾚｰﾄ変更</t>
    <rPh sb="10" eb="12">
      <t>ヘンコウ</t>
    </rPh>
    <phoneticPr fontId="3"/>
  </si>
  <si>
    <t>軽新長1</t>
  </si>
  <si>
    <t>軽1</t>
    <rPh sb="0" eb="1">
      <t>ケイ</t>
    </rPh>
    <phoneticPr fontId="3"/>
  </si>
  <si>
    <t>軽2</t>
    <rPh sb="0" eb="1">
      <t>ケイ</t>
    </rPh>
    <phoneticPr fontId="3"/>
  </si>
  <si>
    <t>令和3年度</t>
    <rPh sb="0" eb="2">
      <t>レイワ</t>
    </rPh>
    <rPh sb="3" eb="4">
      <t>ネン</t>
    </rPh>
    <rPh sb="4" eb="5">
      <t>ド</t>
    </rPh>
    <phoneticPr fontId="3"/>
  </si>
  <si>
    <t>令和4年度</t>
    <rPh sb="0" eb="2">
      <t>レイワ</t>
    </rPh>
    <rPh sb="3" eb="4">
      <t>ネン</t>
    </rPh>
    <rPh sb="4" eb="5">
      <t>ド</t>
    </rPh>
    <phoneticPr fontId="3"/>
  </si>
  <si>
    <t>令和5年度</t>
    <rPh sb="0" eb="2">
      <t>レイワ</t>
    </rPh>
    <rPh sb="3" eb="4">
      <t>ネン</t>
    </rPh>
    <rPh sb="4" eb="5">
      <t>ド</t>
    </rPh>
    <phoneticPr fontId="3"/>
  </si>
  <si>
    <t>令和6年度</t>
    <rPh sb="0" eb="2">
      <t>レイワ</t>
    </rPh>
    <rPh sb="3" eb="4">
      <t>ネン</t>
    </rPh>
    <rPh sb="4" eb="5">
      <t>ド</t>
    </rPh>
    <phoneticPr fontId="3"/>
  </si>
  <si>
    <t>令和7年度</t>
    <rPh sb="0" eb="2">
      <t>レイワ</t>
    </rPh>
    <rPh sb="3" eb="4">
      <t>ネン</t>
    </rPh>
    <rPh sb="4" eb="5">
      <t>ド</t>
    </rPh>
    <phoneticPr fontId="3"/>
  </si>
  <si>
    <t>新規</t>
    <rPh sb="0" eb="2">
      <t>シンキ</t>
    </rPh>
    <phoneticPr fontId="3"/>
  </si>
  <si>
    <t>実績代替１</t>
    <rPh sb="0" eb="2">
      <t>ジッセキ</t>
    </rPh>
    <rPh sb="2" eb="4">
      <t>ダイガ</t>
    </rPh>
    <phoneticPr fontId="3"/>
  </si>
  <si>
    <t>実績代替２</t>
    <rPh sb="0" eb="2">
      <t>ジッセキ</t>
    </rPh>
    <rPh sb="2" eb="4">
      <t>ダイガ</t>
    </rPh>
    <phoneticPr fontId="3"/>
  </si>
  <si>
    <t>減車</t>
    <rPh sb="0" eb="2">
      <t>ゲンシャ</t>
    </rPh>
    <phoneticPr fontId="3"/>
  </si>
  <si>
    <t>車両追加情報</t>
    <rPh sb="0" eb="2">
      <t>シャリョウ</t>
    </rPh>
    <rPh sb="2" eb="4">
      <t>ツイカ</t>
    </rPh>
    <rPh sb="4" eb="6">
      <t>ジョウホウ</t>
    </rPh>
    <phoneticPr fontId="3"/>
  </si>
  <si>
    <t>貨1LDAA</t>
  </si>
  <si>
    <t>バス貨物～1.7t(ガソリン・LPG)</t>
    <rPh sb="2" eb="4">
      <t>カモツ</t>
    </rPh>
    <phoneticPr fontId="2"/>
  </si>
  <si>
    <t>貨1L</t>
    <rPh sb="0" eb="1">
      <t>カ</t>
    </rPh>
    <phoneticPr fontId="2"/>
  </si>
  <si>
    <t>☆☆☆☆(優先),ハイブリット</t>
    <rPh sb="5" eb="7">
      <t>ユウセン</t>
    </rPh>
    <phoneticPr fontId="2"/>
  </si>
  <si>
    <t>R3年提出度用に追加</t>
    <rPh sb="2" eb="3">
      <t>ネン</t>
    </rPh>
    <rPh sb="3" eb="5">
      <t>テイシュツ</t>
    </rPh>
    <rPh sb="5" eb="6">
      <t>ド</t>
    </rPh>
    <rPh sb="6" eb="7">
      <t>ヨウ</t>
    </rPh>
    <rPh sb="8" eb="10">
      <t>ツイカ</t>
    </rPh>
    <phoneticPr fontId="3"/>
  </si>
  <si>
    <t>乗用車(ガソリン・LPG)</t>
    <rPh sb="0" eb="2">
      <t>ジョウヨウ</t>
    </rPh>
    <rPh sb="2" eb="3">
      <t>シャ</t>
    </rPh>
    <phoneticPr fontId="3"/>
  </si>
  <si>
    <t>貨4電TPG</t>
  </si>
  <si>
    <t>（改）バス貨物3.5t～12t(電気)</t>
    <rPh sb="1" eb="2">
      <t>カイ</t>
    </rPh>
    <rPh sb="5" eb="7">
      <t>カモツ</t>
    </rPh>
    <rPh sb="16" eb="18">
      <t>デンキ</t>
    </rPh>
    <phoneticPr fontId="4"/>
  </si>
  <si>
    <t>貨4電</t>
    <rPh sb="2" eb="3">
      <t>デン</t>
    </rPh>
    <phoneticPr fontId="4"/>
  </si>
  <si>
    <t>軽油→電気への改造</t>
    <rPh sb="0" eb="2">
      <t>ケイユ</t>
    </rPh>
    <rPh sb="3" eb="5">
      <t>デンキ</t>
    </rPh>
    <rPh sb="7" eb="9">
      <t>カイゾウ</t>
    </rPh>
    <phoneticPr fontId="4"/>
  </si>
  <si>
    <t>A-023</t>
  </si>
  <si>
    <t>B-276</t>
  </si>
  <si>
    <t>B-147</t>
  </si>
  <si>
    <t>A-135</t>
  </si>
  <si>
    <t>B-042</t>
  </si>
  <si>
    <t>A-261</t>
  </si>
  <si>
    <t>B-084</t>
  </si>
  <si>
    <t>B-020</t>
  </si>
  <si>
    <t>B-007</t>
  </si>
  <si>
    <t>A-017</t>
  </si>
  <si>
    <t>A-143</t>
  </si>
  <si>
    <t>B-177</t>
  </si>
  <si>
    <t>B-180</t>
  </si>
  <si>
    <t>B-250</t>
  </si>
  <si>
    <t>B-047</t>
  </si>
  <si>
    <t>B-134</t>
  </si>
  <si>
    <t>B-050</t>
  </si>
  <si>
    <t>B-196</t>
  </si>
  <si>
    <t>B-118</t>
  </si>
  <si>
    <t>B-057</t>
  </si>
  <si>
    <t>A-164</t>
  </si>
  <si>
    <t>A-278</t>
  </si>
  <si>
    <t>B-065</t>
  </si>
  <si>
    <t>A-151</t>
  </si>
  <si>
    <t>B-021</t>
  </si>
  <si>
    <t>B-258</t>
  </si>
  <si>
    <t>自動車使用管理状況報告書提出</t>
    <rPh sb="0" eb="2">
      <t>ジドウ</t>
    </rPh>
    <rPh sb="2" eb="3">
      <t>シャ</t>
    </rPh>
    <rPh sb="3" eb="5">
      <t>シヨウ</t>
    </rPh>
    <rPh sb="5" eb="7">
      <t>カンリ</t>
    </rPh>
    <rPh sb="7" eb="9">
      <t>ジョウキョウ</t>
    </rPh>
    <rPh sb="9" eb="12">
      <t>ホウコクショ</t>
    </rPh>
    <rPh sb="12" eb="14">
      <t>テイシュツ</t>
    </rPh>
    <phoneticPr fontId="3"/>
  </si>
  <si>
    <t>使用状況（台数）</t>
    <rPh sb="0" eb="2">
      <t>シヨウ</t>
    </rPh>
    <rPh sb="2" eb="4">
      <t>ジョウキョウ</t>
    </rPh>
    <rPh sb="5" eb="7">
      <t>ダイスウ</t>
    </rPh>
    <phoneticPr fontId="3"/>
  </si>
  <si>
    <t>自動車使用管理状況報告書</t>
    <phoneticPr fontId="3"/>
  </si>
  <si>
    <t>　　自動車から排出される窒素酸化物及び粒子状物質の特定地域における総量の削減等に関する特別措置法第３４条の規定により、特定自動車の使用管理状況を次のとおり提出します。</t>
    <phoneticPr fontId="3"/>
  </si>
  <si>
    <t/>
  </si>
  <si>
    <t>[用意するもの]</t>
    <rPh sb="1" eb="3">
      <t>ヨウイ</t>
    </rPh>
    <phoneticPr fontId="3"/>
  </si>
  <si>
    <t>実績排出量シートに記載する車両の情報（車検証、年間走行距離や給油量がわかる資料）</t>
    <rPh sb="0" eb="2">
      <t>ジッセキ</t>
    </rPh>
    <rPh sb="2" eb="4">
      <t>ハイシュツ</t>
    </rPh>
    <rPh sb="4" eb="5">
      <t>リョウ</t>
    </rPh>
    <rPh sb="9" eb="11">
      <t>キサイ</t>
    </rPh>
    <rPh sb="13" eb="15">
      <t>シャリョウ</t>
    </rPh>
    <rPh sb="16" eb="18">
      <t>ジョウホウ</t>
    </rPh>
    <rPh sb="19" eb="22">
      <t>シャケンショウ</t>
    </rPh>
    <rPh sb="23" eb="25">
      <t>ネンカン</t>
    </rPh>
    <rPh sb="25" eb="27">
      <t>ソウコウ</t>
    </rPh>
    <rPh sb="27" eb="29">
      <t>キョリ</t>
    </rPh>
    <rPh sb="30" eb="32">
      <t>キュウユ</t>
    </rPh>
    <rPh sb="32" eb="33">
      <t>リョウ</t>
    </rPh>
    <rPh sb="37" eb="39">
      <t>シリョウ</t>
    </rPh>
    <phoneticPr fontId="3"/>
  </si>
  <si>
    <t>・・・白色は入力しないでください。(入力不可)</t>
    <rPh sb="3" eb="4">
      <t>シロ</t>
    </rPh>
    <rPh sb="4" eb="5">
      <t>イロ</t>
    </rPh>
    <rPh sb="6" eb="8">
      <t>ニュウリョク</t>
    </rPh>
    <rPh sb="18" eb="20">
      <t>ニュウリョク</t>
    </rPh>
    <rPh sb="20" eb="22">
      <t>フカ</t>
    </rPh>
    <phoneticPr fontId="3"/>
  </si>
  <si>
    <t>①記載においてわかりにくい部分には注意書きが表示されます。（右上の角が赤いセル）</t>
    <rPh sb="1" eb="3">
      <t>キサイ</t>
    </rPh>
    <rPh sb="13" eb="15">
      <t>ブブン</t>
    </rPh>
    <rPh sb="17" eb="19">
      <t>チュウイ</t>
    </rPh>
    <rPh sb="19" eb="20">
      <t>カ</t>
    </rPh>
    <rPh sb="22" eb="24">
      <t>ヒョウジ</t>
    </rPh>
    <rPh sb="30" eb="32">
      <t>ミギウエ</t>
    </rPh>
    <rPh sb="33" eb="34">
      <t>カド</t>
    </rPh>
    <rPh sb="35" eb="36">
      <t>アカ</t>
    </rPh>
    <phoneticPr fontId="3"/>
  </si>
  <si>
    <t>例えば下の赤枠のセルのようにをクリックすると右側にリストの矢印（▼）が出るセルについては、▼をクリックすることによりリストの中から値を選んで入力することができます。（リストの中にないものは入力しないでください。型式が車検証にない場合「－」を選択）</t>
    <rPh sb="0" eb="1">
      <t>タト</t>
    </rPh>
    <rPh sb="3" eb="4">
      <t>シタ</t>
    </rPh>
    <rPh sb="5" eb="6">
      <t>アカ</t>
    </rPh>
    <rPh sb="6" eb="7">
      <t>ワク</t>
    </rPh>
    <rPh sb="22" eb="23">
      <t>ミギ</t>
    </rPh>
    <rPh sb="23" eb="24">
      <t>ガワ</t>
    </rPh>
    <rPh sb="29" eb="31">
      <t>ヤジルシ</t>
    </rPh>
    <rPh sb="35" eb="36">
      <t>デ</t>
    </rPh>
    <rPh sb="62" eb="63">
      <t>ナカ</t>
    </rPh>
    <rPh sb="65" eb="66">
      <t>アタイ</t>
    </rPh>
    <rPh sb="67" eb="68">
      <t>エラ</t>
    </rPh>
    <rPh sb="70" eb="72">
      <t>ニュウリョク</t>
    </rPh>
    <rPh sb="87" eb="88">
      <t>ナカ</t>
    </rPh>
    <rPh sb="94" eb="96">
      <t>ニュウリョク</t>
    </rPh>
    <rPh sb="105" eb="107">
      <t>カタシキ</t>
    </rPh>
    <rPh sb="108" eb="111">
      <t>シャケンショウ</t>
    </rPh>
    <rPh sb="114" eb="116">
      <t>バアイ</t>
    </rPh>
    <rPh sb="120" eb="122">
      <t>センタク</t>
    </rPh>
    <phoneticPr fontId="3"/>
  </si>
  <si>
    <r>
      <t>・・・水色は記載してください。</t>
    </r>
    <r>
      <rPr>
        <sz val="11"/>
        <color rgb="FFFF0000"/>
        <rFont val="ＭＳ Ｐゴシック"/>
        <family val="3"/>
        <charset val="128"/>
      </rPr>
      <t>(必須項目)</t>
    </r>
    <rPh sb="3" eb="5">
      <t>ミズイロ</t>
    </rPh>
    <rPh sb="6" eb="8">
      <t>キサイ</t>
    </rPh>
    <rPh sb="16" eb="18">
      <t>ヒッス</t>
    </rPh>
    <rPh sb="18" eb="20">
      <t>コウモク</t>
    </rPh>
    <phoneticPr fontId="3"/>
  </si>
  <si>
    <r>
      <t>・・・橙色は必要であれば記載してください。</t>
    </r>
    <r>
      <rPr>
        <sz val="11"/>
        <color rgb="FFFF0000"/>
        <rFont val="ＭＳ Ｐゴシック"/>
        <family val="3"/>
        <charset val="128"/>
      </rPr>
      <t>(任意項目)</t>
    </r>
    <rPh sb="3" eb="4">
      <t>ダイダイ</t>
    </rPh>
    <rPh sb="4" eb="5">
      <t>イロ</t>
    </rPh>
    <rPh sb="6" eb="8">
      <t>ヒツヨウ</t>
    </rPh>
    <rPh sb="12" eb="14">
      <t>キサイ</t>
    </rPh>
    <rPh sb="22" eb="24">
      <t>ニンイ</t>
    </rPh>
    <rPh sb="24" eb="26">
      <t>コウモク</t>
    </rPh>
    <phoneticPr fontId="3"/>
  </si>
  <si>
    <r>
      <rPr>
        <b/>
        <sz val="11"/>
        <rFont val="ＭＳ Ｐゴシック"/>
        <family val="3"/>
        <charset val="128"/>
      </rPr>
      <t>実績措置</t>
    </r>
    <r>
      <rPr>
        <sz val="11"/>
        <rFont val="ＭＳ Ｐゴシック"/>
        <family val="3"/>
        <charset val="128"/>
      </rPr>
      <t>：今年度の実績に基づいて新たに入力（選択）してください。</t>
    </r>
    <rPh sb="0" eb="2">
      <t>ジッセキ</t>
    </rPh>
    <rPh sb="2" eb="4">
      <t>ソチ</t>
    </rPh>
    <rPh sb="5" eb="8">
      <t>コンネンド</t>
    </rPh>
    <rPh sb="9" eb="11">
      <t>ジッセキ</t>
    </rPh>
    <rPh sb="12" eb="13">
      <t>モト</t>
    </rPh>
    <rPh sb="16" eb="17">
      <t>アラ</t>
    </rPh>
    <rPh sb="19" eb="21">
      <t>ニュウリョク</t>
    </rPh>
    <rPh sb="22" eb="24">
      <t>センタク</t>
    </rPh>
    <phoneticPr fontId="3"/>
  </si>
  <si>
    <t>事業所コード</t>
    <phoneticPr fontId="3"/>
  </si>
  <si>
    <r>
      <t xml:space="preserve">　　　　　年間
走行
距離（km）
</t>
    </r>
    <r>
      <rPr>
        <sz val="10"/>
        <color indexed="12"/>
        <rFont val="ＭＳ Ｐゴシック"/>
        <family val="3"/>
        <charset val="128"/>
      </rPr>
      <t>(C)</t>
    </r>
    <rPh sb="5" eb="7">
      <t>ネンカン</t>
    </rPh>
    <phoneticPr fontId="3"/>
  </si>
  <si>
    <r>
      <t xml:space="preserve">　　　　　年間
燃料
給油量
</t>
    </r>
    <r>
      <rPr>
        <sz val="10"/>
        <color indexed="12"/>
        <rFont val="ＭＳ Ｐゴシック"/>
        <family val="3"/>
        <charset val="128"/>
      </rPr>
      <t>(D)</t>
    </r>
    <rPh sb="5" eb="7">
      <t>ネンカン</t>
    </rPh>
    <rPh sb="8" eb="10">
      <t>ネンリョウ</t>
    </rPh>
    <rPh sb="11" eb="14">
      <t>キュウユリョウ</t>
    </rPh>
    <phoneticPr fontId="3"/>
  </si>
  <si>
    <t>　PM低減</t>
    <rPh sb="3" eb="5">
      <t>テイゲン</t>
    </rPh>
    <phoneticPr fontId="3"/>
  </si>
  <si>
    <r>
      <rPr>
        <b/>
        <sz val="11"/>
        <rFont val="ＭＳ Ｐゴシック"/>
        <family val="3"/>
        <charset val="128"/>
      </rPr>
      <t>実績代替</t>
    </r>
    <r>
      <rPr>
        <sz val="11"/>
        <rFont val="ＭＳ Ｐゴシック"/>
        <family val="3"/>
        <charset val="128"/>
      </rPr>
      <t>：実績表紙の「整理番号」と実績排出量シートの「車両追加情報」を入力することにより自動計算されます。</t>
    </r>
    <rPh sb="0" eb="2">
      <t>ジッセキ</t>
    </rPh>
    <rPh sb="2" eb="4">
      <t>ダイガ</t>
    </rPh>
    <rPh sb="5" eb="7">
      <t>ジッセキ</t>
    </rPh>
    <rPh sb="7" eb="9">
      <t>ヒョウシ</t>
    </rPh>
    <rPh sb="11" eb="13">
      <t>セイリ</t>
    </rPh>
    <rPh sb="13" eb="15">
      <t>バンゴウ</t>
    </rPh>
    <rPh sb="17" eb="19">
      <t>ジッセキ</t>
    </rPh>
    <rPh sb="19" eb="21">
      <t>ハイシュツ</t>
    </rPh>
    <rPh sb="21" eb="22">
      <t>リョウ</t>
    </rPh>
    <rPh sb="27" eb="29">
      <t>シャリョウ</t>
    </rPh>
    <rPh sb="29" eb="31">
      <t>ツイカ</t>
    </rPh>
    <rPh sb="31" eb="33">
      <t>ジョウホウ</t>
    </rPh>
    <rPh sb="35" eb="37">
      <t>ニュウリョク</t>
    </rPh>
    <rPh sb="44" eb="46">
      <t>ジドウ</t>
    </rPh>
    <rPh sb="46" eb="48">
      <t>ケイサン</t>
    </rPh>
    <phoneticPr fontId="3"/>
  </si>
  <si>
    <r>
      <rPr>
        <b/>
        <sz val="11"/>
        <rFont val="ＭＳ Ｐゴシック"/>
        <family val="3"/>
        <charset val="128"/>
      </rPr>
      <t>排出係数</t>
    </r>
    <r>
      <rPr>
        <sz val="11"/>
        <rFont val="ＭＳ Ｐゴシック"/>
        <family val="3"/>
        <charset val="128"/>
      </rPr>
      <t>：参考用</t>
    </r>
    <rPh sb="0" eb="2">
      <t>ハイシュツ</t>
    </rPh>
    <rPh sb="2" eb="4">
      <t>ケイスウ</t>
    </rPh>
    <rPh sb="5" eb="7">
      <t>サンコウ</t>
    </rPh>
    <rPh sb="7" eb="8">
      <t>ヨウ</t>
    </rPh>
    <phoneticPr fontId="3"/>
  </si>
  <si>
    <r>
      <rPr>
        <b/>
        <sz val="11"/>
        <rFont val="ＭＳ Ｐゴシック"/>
        <family val="3"/>
        <charset val="128"/>
      </rPr>
      <t>産業分類表</t>
    </r>
    <r>
      <rPr>
        <sz val="11"/>
        <rFont val="ＭＳ Ｐゴシック"/>
        <family val="3"/>
        <charset val="128"/>
      </rPr>
      <t>：参考用</t>
    </r>
    <rPh sb="0" eb="2">
      <t>サンギョウ</t>
    </rPh>
    <rPh sb="2" eb="4">
      <t>ブンルイ</t>
    </rPh>
    <rPh sb="4" eb="5">
      <t>ヒョウ</t>
    </rPh>
    <rPh sb="6" eb="8">
      <t>サンコウ</t>
    </rPh>
    <rPh sb="8" eb="9">
      <t>ヨウ</t>
    </rPh>
    <phoneticPr fontId="3"/>
  </si>
  <si>
    <r>
      <rPr>
        <b/>
        <sz val="11"/>
        <rFont val="ＭＳ Ｐゴシック"/>
        <family val="3"/>
        <charset val="128"/>
      </rPr>
      <t>車両対応図</t>
    </r>
    <r>
      <rPr>
        <sz val="11"/>
        <rFont val="ＭＳ Ｐゴシック"/>
        <family val="3"/>
        <charset val="128"/>
      </rPr>
      <t>：参考用</t>
    </r>
    <rPh sb="0" eb="2">
      <t>シャリョウ</t>
    </rPh>
    <rPh sb="2" eb="4">
      <t>タイオウ</t>
    </rPh>
    <rPh sb="4" eb="5">
      <t>ズ</t>
    </rPh>
    <rPh sb="6" eb="8">
      <t>サンコウ</t>
    </rPh>
    <rPh sb="8" eb="9">
      <t>ヨウ</t>
    </rPh>
    <phoneticPr fontId="3"/>
  </si>
  <si>
    <t>※この様式の体裁は変更しないでください。（シートの追加や名前の変更等）</t>
    <rPh sb="3" eb="5">
      <t>ヨウシキ</t>
    </rPh>
    <rPh sb="6" eb="8">
      <t>テイサイ</t>
    </rPh>
    <rPh sb="9" eb="11">
      <t>ヘンコウ</t>
    </rPh>
    <rPh sb="25" eb="27">
      <t>ツイカ</t>
    </rPh>
    <rPh sb="28" eb="30">
      <t>ナマエ</t>
    </rPh>
    <rPh sb="31" eb="33">
      <t>ヘンコウ</t>
    </rPh>
    <rPh sb="33" eb="34">
      <t>トウ</t>
    </rPh>
    <phoneticPr fontId="3"/>
  </si>
  <si>
    <t>保有台数</t>
    <rPh sb="0" eb="2">
      <t>ホユウ</t>
    </rPh>
    <rPh sb="2" eb="4">
      <t>ダイスウ</t>
    </rPh>
    <phoneticPr fontId="3"/>
  </si>
  <si>
    <t>　</t>
    <phoneticPr fontId="3"/>
  </si>
  <si>
    <t>B-305</t>
  </si>
  <si>
    <t>軽</t>
    <rPh sb="0" eb="1">
      <t>ケイ</t>
    </rPh>
    <phoneticPr fontId="3"/>
  </si>
  <si>
    <t>B-306</t>
  </si>
  <si>
    <t>令和4年3月31日現在</t>
  </si>
  <si>
    <t>B-307</t>
  </si>
  <si>
    <t>B-311</t>
  </si>
  <si>
    <t>A-028</t>
  </si>
  <si>
    <t>B-308</t>
  </si>
  <si>
    <t>B-302</t>
  </si>
  <si>
    <t>B-309</t>
  </si>
  <si>
    <t>B-310</t>
  </si>
  <si>
    <t>A-296</t>
  </si>
  <si>
    <t>令和4年9月20日現在</t>
  </si>
  <si>
    <t>A-274</t>
  </si>
  <si>
    <t>令和4年4月1日現在</t>
  </si>
  <si>
    <t>A-297</t>
  </si>
  <si>
    <t>令和3年3月31日現在</t>
  </si>
  <si>
    <t>B-058</t>
  </si>
  <si>
    <t>B-173</t>
  </si>
  <si>
    <t>B-142</t>
  </si>
  <si>
    <t>A-180</t>
  </si>
  <si>
    <t>A-212</t>
  </si>
  <si>
    <t>B-176</t>
  </si>
  <si>
    <t>B-105</t>
  </si>
  <si>
    <t>A-074</t>
  </si>
  <si>
    <t>A-210</t>
  </si>
  <si>
    <t>B-132</t>
  </si>
  <si>
    <t>B-291</t>
  </si>
  <si>
    <t>B-086</t>
  </si>
  <si>
    <t>A-228</t>
  </si>
  <si>
    <t>B-141</t>
  </si>
  <si>
    <t>A-019</t>
  </si>
  <si>
    <t>A-231</t>
  </si>
  <si>
    <t>A-067</t>
  </si>
  <si>
    <t>A-026</t>
  </si>
  <si>
    <t>A-156</t>
  </si>
  <si>
    <t>A-016</t>
  </si>
  <si>
    <t>B-194</t>
  </si>
  <si>
    <t>A-165</t>
  </si>
  <si>
    <t>B-221</t>
  </si>
  <si>
    <t>A-003</t>
  </si>
  <si>
    <t>A-025</t>
  </si>
  <si>
    <t>令和3年
3月31日現在</t>
  </si>
  <si>
    <t>B-148</t>
  </si>
  <si>
    <t>A-006</t>
  </si>
  <si>
    <t>A-245</t>
  </si>
  <si>
    <t>A-250</t>
  </si>
  <si>
    <t>B-187</t>
  </si>
  <si>
    <t>B-054</t>
  </si>
  <si>
    <t>B-048</t>
  </si>
  <si>
    <t>令和3年12月14日現在</t>
  </si>
  <si>
    <t>B-146</t>
  </si>
  <si>
    <t>A-195</t>
  </si>
  <si>
    <t>令和3年7月29日現在</t>
  </si>
  <si>
    <t>B-092</t>
  </si>
  <si>
    <t>B-282</t>
  </si>
  <si>
    <t>B-009</t>
  </si>
  <si>
    <t>B-126</t>
  </si>
  <si>
    <t>B-104</t>
  </si>
  <si>
    <t>A-059</t>
  </si>
  <si>
    <t>B-165</t>
  </si>
  <si>
    <t>B-136</t>
  </si>
  <si>
    <t>B-304</t>
  </si>
  <si>
    <t>A-046</t>
  </si>
  <si>
    <t>B-081</t>
  </si>
  <si>
    <t>令和4年
3月31日現在</t>
  </si>
  <si>
    <t>A-259</t>
  </si>
  <si>
    <t>A-080</t>
  </si>
  <si>
    <t>A-084</t>
  </si>
  <si>
    <t>B-243</t>
  </si>
  <si>
    <t>A-288</t>
  </si>
  <si>
    <t>A-062</t>
  </si>
  <si>
    <t>A-161</t>
  </si>
  <si>
    <t>A-237</t>
  </si>
  <si>
    <t>A-047</t>
  </si>
  <si>
    <t>B-013</t>
  </si>
  <si>
    <t>A-011</t>
  </si>
  <si>
    <t>A-221</t>
  </si>
  <si>
    <t>H17</t>
    <phoneticPr fontId="3"/>
  </si>
  <si>
    <r>
      <t>A</t>
    </r>
    <r>
      <rPr>
        <sz val="11"/>
        <rFont val="ＭＳ Ｐゴシック"/>
        <family val="3"/>
        <charset val="128"/>
      </rPr>
      <t>BF</t>
    </r>
    <phoneticPr fontId="3"/>
  </si>
  <si>
    <t>H30年提出度用に追加</t>
    <rPh sb="3" eb="4">
      <t>ネン</t>
    </rPh>
    <rPh sb="4" eb="6">
      <t>テイシュツ</t>
    </rPh>
    <rPh sb="6" eb="7">
      <t>ド</t>
    </rPh>
    <rPh sb="7" eb="8">
      <t>ヨウ</t>
    </rPh>
    <rPh sb="9" eb="11">
      <t>ツイカ</t>
    </rPh>
    <phoneticPr fontId="3"/>
  </si>
  <si>
    <t>DBF</t>
    <phoneticPr fontId="3"/>
  </si>
  <si>
    <r>
      <t>ガL</t>
    </r>
    <r>
      <rPr>
        <sz val="11"/>
        <rFont val="ＭＳ Ｐゴシック"/>
        <family val="3"/>
        <charset val="128"/>
      </rPr>
      <t>2</t>
    </r>
    <phoneticPr fontId="3"/>
  </si>
  <si>
    <t>バス貨物～2.0t(ガソリン・LPG)</t>
    <rPh sb="2" eb="4">
      <t>カモツ</t>
    </rPh>
    <phoneticPr fontId="3"/>
  </si>
  <si>
    <r>
      <t>R</t>
    </r>
    <r>
      <rPr>
        <sz val="11"/>
        <rFont val="ＭＳ Ｐゴシック"/>
        <family val="3"/>
        <charset val="128"/>
      </rPr>
      <t>3年提出度用に追加</t>
    </r>
    <rPh sb="2" eb="3">
      <t>ネン</t>
    </rPh>
    <rPh sb="3" eb="5">
      <t>テイシュツ</t>
    </rPh>
    <rPh sb="5" eb="6">
      <t>ド</t>
    </rPh>
    <rPh sb="6" eb="7">
      <t>ヨウ</t>
    </rPh>
    <rPh sb="8" eb="10">
      <t>ツイカ</t>
    </rPh>
    <phoneticPr fontId="3"/>
  </si>
  <si>
    <r>
      <t>貨1電-</t>
    </r>
    <r>
      <rPr>
        <sz val="11"/>
        <rFont val="ＭＳ Ｐゴシック"/>
        <family val="3"/>
        <charset val="128"/>
      </rPr>
      <t/>
    </r>
    <rPh sb="0" eb="1">
      <t>カ</t>
    </rPh>
    <rPh sb="2" eb="3">
      <t>デン</t>
    </rPh>
    <phoneticPr fontId="3"/>
  </si>
  <si>
    <t>貨1電</t>
    <rPh sb="0" eb="1">
      <t>カ</t>
    </rPh>
    <rPh sb="2" eb="3">
      <t>デン</t>
    </rPh>
    <phoneticPr fontId="3"/>
  </si>
  <si>
    <t>R3,R4</t>
    <phoneticPr fontId="3"/>
  </si>
  <si>
    <t>貨4電2RG</t>
    <rPh sb="2" eb="3">
      <t>デン</t>
    </rPh>
    <phoneticPr fontId="3"/>
  </si>
  <si>
    <r>
      <t>（改）バス貨物3.5t～(電気)</t>
    </r>
    <r>
      <rPr>
        <sz val="11"/>
        <rFont val="ＭＳ Ｐゴシック"/>
        <family val="3"/>
        <charset val="128"/>
      </rPr>
      <t/>
    </r>
    <rPh sb="1" eb="2">
      <t>カイ</t>
    </rPh>
    <rPh sb="5" eb="7">
      <t>カモツ</t>
    </rPh>
    <rPh sb="13" eb="15">
      <t>デンキ</t>
    </rPh>
    <phoneticPr fontId="3"/>
  </si>
  <si>
    <t>貨4電</t>
    <rPh sb="0" eb="1">
      <t>カ</t>
    </rPh>
    <rPh sb="2" eb="3">
      <t>デン</t>
    </rPh>
    <phoneticPr fontId="3"/>
  </si>
  <si>
    <t>R3年度提出用に追加</t>
    <rPh sb="2" eb="3">
      <t>ネン</t>
    </rPh>
    <rPh sb="3" eb="4">
      <t>ド</t>
    </rPh>
    <rPh sb="4" eb="6">
      <t>テイシュツ</t>
    </rPh>
    <rPh sb="6" eb="7">
      <t>ヨウ</t>
    </rPh>
    <rPh sb="8" eb="10">
      <t>ツイカ</t>
    </rPh>
    <phoneticPr fontId="3"/>
  </si>
  <si>
    <t>乗0ガGE</t>
  </si>
  <si>
    <t>使用状況（人数）</t>
    <rPh sb="0" eb="2">
      <t>シヨウ</t>
    </rPh>
    <rPh sb="2" eb="4">
      <t>ジョウキョウ</t>
    </rPh>
    <rPh sb="5" eb="7">
      <t>ニンズウ</t>
    </rPh>
    <phoneticPr fontId="3"/>
  </si>
  <si>
    <t>減車</t>
    <rPh sb="0" eb="2">
      <t>ゲンシャ</t>
    </rPh>
    <phoneticPr fontId="3"/>
  </si>
  <si>
    <t>新規</t>
    <rPh sb="0" eb="2">
      <t>シンキ</t>
    </rPh>
    <phoneticPr fontId="3"/>
  </si>
  <si>
    <t>使用状況（電気等台数）</t>
    <rPh sb="0" eb="2">
      <t>シヨウ</t>
    </rPh>
    <rPh sb="2" eb="4">
      <t>ジョウキョウ</t>
    </rPh>
    <rPh sb="5" eb="7">
      <t>デンキ</t>
    </rPh>
    <rPh sb="7" eb="8">
      <t>トウ</t>
    </rPh>
    <rPh sb="8" eb="10">
      <t>ダイスウ</t>
    </rPh>
    <phoneticPr fontId="3"/>
  </si>
  <si>
    <t xml:space="preserve">様式には「10事業所200台用」と「10事業所1000台用」、「150事業所1000台用」、「100事業所5000台用」がありますので、事業者の現状にあわせて選択してください。
実績排出量シートの行を追加することはできませんので、実際の保有台数に減車分を加えた概算の台数で選択してください。
</t>
    <rPh sb="0" eb="2">
      <t>ヨウシキ</t>
    </rPh>
    <rPh sb="7" eb="9">
      <t>ジギョウ</t>
    </rPh>
    <rPh sb="9" eb="10">
      <t>ショ</t>
    </rPh>
    <rPh sb="13" eb="14">
      <t>ダイ</t>
    </rPh>
    <rPh sb="14" eb="15">
      <t>ヨウ</t>
    </rPh>
    <rPh sb="20" eb="22">
      <t>ジギョウ</t>
    </rPh>
    <rPh sb="22" eb="23">
      <t>ショ</t>
    </rPh>
    <rPh sb="27" eb="28">
      <t>ダイ</t>
    </rPh>
    <rPh sb="28" eb="29">
      <t>ヨウ</t>
    </rPh>
    <rPh sb="35" eb="37">
      <t>ジギョウ</t>
    </rPh>
    <rPh sb="37" eb="38">
      <t>ショ</t>
    </rPh>
    <rPh sb="42" eb="43">
      <t>ダイ</t>
    </rPh>
    <rPh sb="43" eb="44">
      <t>ヨウ</t>
    </rPh>
    <rPh sb="50" eb="53">
      <t>ジギョウショ</t>
    </rPh>
    <rPh sb="57" eb="58">
      <t>ダイ</t>
    </rPh>
    <rPh sb="58" eb="59">
      <t>ヨウ</t>
    </rPh>
    <rPh sb="68" eb="71">
      <t>ジギョウシャ</t>
    </rPh>
    <rPh sb="72" eb="74">
      <t>ゲンジョウ</t>
    </rPh>
    <rPh sb="79" eb="81">
      <t>センタク</t>
    </rPh>
    <rPh sb="89" eb="91">
      <t>ジッセキ</t>
    </rPh>
    <rPh sb="91" eb="93">
      <t>ハイシュツ</t>
    </rPh>
    <rPh sb="93" eb="94">
      <t>リョウ</t>
    </rPh>
    <rPh sb="98" eb="99">
      <t>ギョウ</t>
    </rPh>
    <rPh sb="100" eb="102">
      <t>ツイカ</t>
    </rPh>
    <rPh sb="115" eb="117">
      <t>ジッサイ</t>
    </rPh>
    <rPh sb="118" eb="120">
      <t>ホユウ</t>
    </rPh>
    <rPh sb="120" eb="122">
      <t>ダイスウ</t>
    </rPh>
    <rPh sb="123" eb="125">
      <t>ゲンシャ</t>
    </rPh>
    <rPh sb="125" eb="126">
      <t>ブン</t>
    </rPh>
    <rPh sb="127" eb="128">
      <t>クワ</t>
    </rPh>
    <rPh sb="136" eb="138">
      <t>センタク</t>
    </rPh>
    <phoneticPr fontId="3"/>
  </si>
  <si>
    <t>昨年度の実績報告書のエクセルデータ（今年度初めて実績報告書を提出する事業者は自動車環境管理計画書のエクセルデータ）</t>
    <rPh sb="0" eb="3">
      <t>サクネンド</t>
    </rPh>
    <rPh sb="4" eb="6">
      <t>ジッセキ</t>
    </rPh>
    <rPh sb="6" eb="9">
      <t>ホウコクショ</t>
    </rPh>
    <rPh sb="18" eb="21">
      <t>コンネンド</t>
    </rPh>
    <rPh sb="21" eb="22">
      <t>ハジ</t>
    </rPh>
    <rPh sb="24" eb="26">
      <t>ジッセキ</t>
    </rPh>
    <rPh sb="26" eb="29">
      <t>ホウコクショ</t>
    </rPh>
    <rPh sb="30" eb="32">
      <t>テイシュツ</t>
    </rPh>
    <rPh sb="34" eb="37">
      <t>ジギョウシャ</t>
    </rPh>
    <rPh sb="38" eb="48">
      <t>ケ</t>
    </rPh>
    <phoneticPr fontId="3"/>
  </si>
  <si>
    <r>
      <rPr>
        <b/>
        <sz val="11"/>
        <rFont val="ＭＳ Ｐゴシック"/>
        <family val="3"/>
        <charset val="128"/>
      </rPr>
      <t>実績表紙</t>
    </r>
    <r>
      <rPr>
        <sz val="11"/>
        <rFont val="ＭＳ Ｐゴシック"/>
        <family val="3"/>
        <charset val="128"/>
      </rPr>
      <t>：昨年のデータもしくは通知書に記載の整理番号を半角でハイフンも入れて入力してください。（入力することにより黄色のセルが自動計算されます）
　　　　　　　手引きを御参照の上、自動車使用管理状況報告書の提出が必要な場合には左上の黄色のセルで「○」を選択してください。状況報告書が自動作成されます。</t>
    </r>
    <rPh sb="0" eb="2">
      <t>ジッセキ</t>
    </rPh>
    <rPh sb="2" eb="4">
      <t>ヒョウシ</t>
    </rPh>
    <rPh sb="5" eb="7">
      <t>サクネン</t>
    </rPh>
    <rPh sb="15" eb="18">
      <t>ツウチショ</t>
    </rPh>
    <rPh sb="19" eb="21">
      <t>キサイ</t>
    </rPh>
    <rPh sb="22" eb="24">
      <t>セイリ</t>
    </rPh>
    <rPh sb="24" eb="26">
      <t>バンゴウ</t>
    </rPh>
    <rPh sb="27" eb="29">
      <t>ハンカク</t>
    </rPh>
    <rPh sb="35" eb="36">
      <t>イ</t>
    </rPh>
    <rPh sb="38" eb="40">
      <t>ニュウリョク</t>
    </rPh>
    <rPh sb="48" eb="50">
      <t>ニュウリョク</t>
    </rPh>
    <rPh sb="57" eb="59">
      <t>キイロ</t>
    </rPh>
    <rPh sb="63" eb="65">
      <t>ジドウ</t>
    </rPh>
    <rPh sb="65" eb="67">
      <t>ケイサン</t>
    </rPh>
    <rPh sb="80" eb="82">
      <t>テビ</t>
    </rPh>
    <rPh sb="84" eb="87">
      <t>ゴサンショウ</t>
    </rPh>
    <rPh sb="88" eb="89">
      <t>ウエ</t>
    </rPh>
    <rPh sb="90" eb="102">
      <t>ジョウキョウ</t>
    </rPh>
    <rPh sb="103" eb="105">
      <t>テイシュツ</t>
    </rPh>
    <rPh sb="106" eb="108">
      <t>ヒツヨウ</t>
    </rPh>
    <rPh sb="109" eb="111">
      <t>バアイ</t>
    </rPh>
    <rPh sb="113" eb="114">
      <t>ヒダリ</t>
    </rPh>
    <rPh sb="114" eb="115">
      <t>ウエ</t>
    </rPh>
    <rPh sb="116" eb="118">
      <t>キイロ</t>
    </rPh>
    <rPh sb="126" eb="128">
      <t>センタク</t>
    </rPh>
    <rPh sb="141" eb="143">
      <t>ジドウ</t>
    </rPh>
    <rPh sb="143" eb="145">
      <t>サクセイ</t>
    </rPh>
    <phoneticPr fontId="3"/>
  </si>
  <si>
    <r>
      <rPr>
        <b/>
        <sz val="11"/>
        <rFont val="ＭＳ Ｐゴシック"/>
        <family val="3"/>
        <charset val="128"/>
      </rPr>
      <t>実績排出量</t>
    </r>
    <r>
      <rPr>
        <sz val="11"/>
        <rFont val="ＭＳ Ｐゴシック"/>
        <family val="3"/>
        <charset val="128"/>
      </rPr>
      <t xml:space="preserve">：本年度より、「自動車排出窒素酸化物及び粒子状物質の排出量並びに当該排出量の目標達成率」の表がすべて自動計算となりました。
　　　　　　　　　実績表紙に整理番号を入れていただくことにより表示されます。
　　　　　　　　　「車両ごとの排出量」記載欄については、昨年度の様式より「車両追加情報」の項目が追加されておりますが、本年度分の作成方法については
　　　　　　　　　「作成の手引き」に昨年度のデータを使用して作成する例を掲載しておりますので御参照ください。
</t>
    </r>
    <r>
      <rPr>
        <b/>
        <sz val="11"/>
        <rFont val="ＭＳ Ｐゴシック"/>
        <family val="3"/>
        <charset val="128"/>
      </rPr>
      <t>※</t>
    </r>
    <r>
      <rPr>
        <sz val="11"/>
        <rFont val="ＭＳ Ｐゴシック"/>
        <family val="3"/>
        <charset val="128"/>
      </rPr>
      <t>車両情報の入力にあたっては別シートの車検証対応図も参考にしてください。特に</t>
    </r>
    <r>
      <rPr>
        <b/>
        <sz val="11"/>
        <rFont val="ＭＳ Ｐゴシック"/>
        <family val="3"/>
        <charset val="128"/>
      </rPr>
      <t>後付け装置</t>
    </r>
    <r>
      <rPr>
        <sz val="11"/>
        <rFont val="ＭＳ Ｐゴシック"/>
        <family val="3"/>
        <charset val="128"/>
      </rPr>
      <t>の箇所についてはご確認の上、</t>
    </r>
    <r>
      <rPr>
        <b/>
        <u/>
        <sz val="11"/>
        <rFont val="ＭＳ Ｐゴシック"/>
        <family val="3"/>
        <charset val="128"/>
      </rPr>
      <t>標準搭載されていない</t>
    </r>
    <r>
      <rPr>
        <b/>
        <sz val="11"/>
        <rFont val="ＭＳ Ｐゴシック"/>
        <family val="3"/>
        <charset val="128"/>
      </rPr>
      <t>車両のうち「後で装置を付けた場合」のみ</t>
    </r>
    <r>
      <rPr>
        <sz val="11"/>
        <rFont val="ＭＳ Ｐゴシック"/>
        <family val="3"/>
        <charset val="128"/>
      </rPr>
      <t>プルダウンメニューから選択してください。</t>
    </r>
    <rPh sb="0" eb="2">
      <t>ジッセキ</t>
    </rPh>
    <rPh sb="2" eb="4">
      <t>ハイシュツ</t>
    </rPh>
    <rPh sb="4" eb="5">
      <t>リョウ</t>
    </rPh>
    <rPh sb="6" eb="9">
      <t>ホンネンド</t>
    </rPh>
    <rPh sb="50" eb="51">
      <t>ヒョウ</t>
    </rPh>
    <rPh sb="55" eb="57">
      <t>ジドウ</t>
    </rPh>
    <rPh sb="57" eb="59">
      <t>ケイサン</t>
    </rPh>
    <rPh sb="76" eb="78">
      <t>ジッセキ</t>
    </rPh>
    <rPh sb="78" eb="80">
      <t>ヒョウシ</t>
    </rPh>
    <rPh sb="81" eb="83">
      <t>セイリ</t>
    </rPh>
    <rPh sb="83" eb="85">
      <t>バンゴウ</t>
    </rPh>
    <rPh sb="86" eb="87">
      <t>イ</t>
    </rPh>
    <rPh sb="98" eb="100">
      <t>ヒョウジ</t>
    </rPh>
    <rPh sb="116" eb="118">
      <t>シャリョウ</t>
    </rPh>
    <rPh sb="121" eb="123">
      <t>ハイシュツ</t>
    </rPh>
    <rPh sb="123" eb="124">
      <t>リョウ</t>
    </rPh>
    <rPh sb="125" eb="127">
      <t>キサイ</t>
    </rPh>
    <rPh sb="127" eb="128">
      <t>ラン</t>
    </rPh>
    <rPh sb="134" eb="137">
      <t>サクネンド</t>
    </rPh>
    <rPh sb="138" eb="140">
      <t>ヨウシキ</t>
    </rPh>
    <rPh sb="143" eb="145">
      <t>シャリョウ</t>
    </rPh>
    <rPh sb="145" eb="147">
      <t>ツイカ</t>
    </rPh>
    <rPh sb="147" eb="149">
      <t>ジョウホウ</t>
    </rPh>
    <rPh sb="151" eb="153">
      <t>コウモク</t>
    </rPh>
    <rPh sb="154" eb="156">
      <t>ツイカ</t>
    </rPh>
    <rPh sb="165" eb="168">
      <t>ホンネンド</t>
    </rPh>
    <rPh sb="168" eb="169">
      <t>ブン</t>
    </rPh>
    <rPh sb="170" eb="172">
      <t>サクセイ</t>
    </rPh>
    <rPh sb="172" eb="174">
      <t>ホウホウ</t>
    </rPh>
    <rPh sb="190" eb="192">
      <t>サクセイ</t>
    </rPh>
    <rPh sb="193" eb="195">
      <t>テビ</t>
    </rPh>
    <rPh sb="198" eb="201">
      <t>サクネンド</t>
    </rPh>
    <rPh sb="206" eb="208">
      <t>シヨウ</t>
    </rPh>
    <rPh sb="210" eb="212">
      <t>サクセイ</t>
    </rPh>
    <rPh sb="214" eb="215">
      <t>レイ</t>
    </rPh>
    <rPh sb="216" eb="218">
      <t>ケイサイ</t>
    </rPh>
    <rPh sb="226" eb="229">
      <t>ゴサンショウ</t>
    </rPh>
    <rPh sb="253" eb="255">
      <t>シャリョウ</t>
    </rPh>
    <rPh sb="255" eb="257">
      <t>ジョウホウ</t>
    </rPh>
    <rPh sb="258" eb="260">
      <t>ニュウリョク</t>
    </rPh>
    <rPh sb="266" eb="267">
      <t>ベツ</t>
    </rPh>
    <rPh sb="271" eb="274">
      <t>シャケンショウ</t>
    </rPh>
    <rPh sb="274" eb="276">
      <t>タイオウ</t>
    </rPh>
    <rPh sb="276" eb="277">
      <t>ズ</t>
    </rPh>
    <rPh sb="278" eb="280">
      <t>サンコウ</t>
    </rPh>
    <rPh sb="288" eb="289">
      <t>トク</t>
    </rPh>
    <rPh sb="290" eb="291">
      <t>アト</t>
    </rPh>
    <rPh sb="291" eb="292">
      <t>ヅ</t>
    </rPh>
    <rPh sb="293" eb="295">
      <t>ソウチ</t>
    </rPh>
    <rPh sb="296" eb="298">
      <t>カショ</t>
    </rPh>
    <rPh sb="304" eb="306">
      <t>カクニン</t>
    </rPh>
    <rPh sb="307" eb="308">
      <t>ウエ</t>
    </rPh>
    <rPh sb="309" eb="311">
      <t>ヒョウジュン</t>
    </rPh>
    <rPh sb="311" eb="313">
      <t>トウサイ</t>
    </rPh>
    <rPh sb="319" eb="321">
      <t>シャリョウ</t>
    </rPh>
    <rPh sb="325" eb="326">
      <t>アト</t>
    </rPh>
    <rPh sb="327" eb="329">
      <t>ソウチ</t>
    </rPh>
    <rPh sb="330" eb="331">
      <t>ツ</t>
    </rPh>
    <rPh sb="333" eb="335">
      <t>バアイ</t>
    </rPh>
    <rPh sb="349" eb="351">
      <t>センタク</t>
    </rPh>
    <phoneticPr fontId="3"/>
  </si>
  <si>
    <r>
      <rPr>
        <b/>
        <sz val="11"/>
        <rFont val="ＭＳ Ｐゴシック"/>
        <family val="3"/>
        <charset val="128"/>
      </rPr>
      <t>使用状況表紙</t>
    </r>
    <r>
      <rPr>
        <sz val="11"/>
        <rFont val="ＭＳ Ｐゴシック"/>
        <family val="3"/>
        <charset val="128"/>
      </rPr>
      <t>：実績表紙左上の「自動車使用管理状況報告書提出」セルに○を入力すると自動作成されます。（入力の必要はありません）</t>
    </r>
    <rPh sb="0" eb="2">
      <t>シヨウ</t>
    </rPh>
    <rPh sb="2" eb="4">
      <t>ジョウキョウ</t>
    </rPh>
    <rPh sb="4" eb="6">
      <t>ヒョウシ</t>
    </rPh>
    <rPh sb="7" eb="9">
      <t>ジッセキ</t>
    </rPh>
    <rPh sb="9" eb="11">
      <t>ヒョウシ</t>
    </rPh>
    <rPh sb="11" eb="13">
      <t>ヒダリウエ</t>
    </rPh>
    <rPh sb="15" eb="27">
      <t>ジョウキョウ</t>
    </rPh>
    <rPh sb="27" eb="29">
      <t>テイシュツ</t>
    </rPh>
    <rPh sb="35" eb="37">
      <t>ニュウリョク</t>
    </rPh>
    <rPh sb="40" eb="42">
      <t>ジドウ</t>
    </rPh>
    <rPh sb="42" eb="44">
      <t>サクセイ</t>
    </rPh>
    <rPh sb="50" eb="52">
      <t>ニュウリョク</t>
    </rPh>
    <rPh sb="53" eb="55">
      <t>ヒツヨウ</t>
    </rPh>
    <phoneticPr fontId="3"/>
  </si>
  <si>
    <r>
      <t>連絡事項：</t>
    </r>
    <r>
      <rPr>
        <sz val="11"/>
        <rFont val="ＭＳ Ｐゴシック"/>
        <family val="3"/>
        <charset val="128"/>
      </rPr>
      <t>ナンバー変更をした場合、昨年のデータに誤りがあり今年度分で修正した場合などに記載してください。形式は自由です。</t>
    </r>
    <rPh sb="0" eb="2">
      <t>レンラク</t>
    </rPh>
    <rPh sb="2" eb="4">
      <t>ジコウ</t>
    </rPh>
    <rPh sb="9" eb="11">
      <t>ヘンコウ</t>
    </rPh>
    <rPh sb="14" eb="16">
      <t>バアイ</t>
    </rPh>
    <rPh sb="17" eb="19">
      <t>サクネン</t>
    </rPh>
    <rPh sb="24" eb="25">
      <t>アヤマ</t>
    </rPh>
    <rPh sb="29" eb="31">
      <t>コンネン</t>
    </rPh>
    <rPh sb="31" eb="32">
      <t>ド</t>
    </rPh>
    <rPh sb="32" eb="33">
      <t>ブン</t>
    </rPh>
    <rPh sb="34" eb="36">
      <t>シュウセイ</t>
    </rPh>
    <rPh sb="38" eb="40">
      <t>バアイ</t>
    </rPh>
    <rPh sb="43" eb="45">
      <t>キサイ</t>
    </rPh>
    <rPh sb="52" eb="54">
      <t>ケイシキ</t>
    </rPh>
    <rPh sb="55" eb="57">
      <t>ジユウ</t>
    </rPh>
    <phoneticPr fontId="3"/>
  </si>
  <si>
    <t>・・・紫色は記載しなくて結構です。</t>
    <rPh sb="3" eb="5">
      <t>ムラサキイロ</t>
    </rPh>
    <rPh sb="6" eb="8">
      <t>キサイ</t>
    </rPh>
    <rPh sb="12" eb="14">
      <t>ケッコウ</t>
    </rPh>
    <phoneticPr fontId="3"/>
  </si>
  <si>
    <t>（自動計算ただし手入力も可）</t>
    <rPh sb="1" eb="3">
      <t>ジドウ</t>
    </rPh>
    <rPh sb="3" eb="5">
      <t>ケイサン</t>
    </rPh>
    <rPh sb="8" eb="9">
      <t>テ</t>
    </rPh>
    <rPh sb="9" eb="11">
      <t>ニュウリョク</t>
    </rPh>
    <rPh sb="12" eb="13">
      <t>カ</t>
    </rPh>
    <phoneticPr fontId="3"/>
  </si>
  <si>
    <t>・・・紫色は「新規」と「減車」を入力してください。</t>
    <rPh sb="3" eb="5">
      <t>ムラサキイロ</t>
    </rPh>
    <rPh sb="7" eb="9">
      <t>シンキ</t>
    </rPh>
    <rPh sb="12" eb="14">
      <t>ゲンシャ</t>
    </rPh>
    <rPh sb="16" eb="18">
      <t>ニュウリョク</t>
    </rPh>
    <phoneticPr fontId="3"/>
  </si>
  <si>
    <t>貨2ガCBA</t>
  </si>
  <si>
    <t>マイクロ・(ガソリン・LPG)</t>
  </si>
  <si>
    <t>貸2ガ</t>
    <rPh sb="0" eb="1">
      <t>カシ</t>
    </rPh>
    <phoneticPr fontId="3"/>
  </si>
  <si>
    <t>R5年度提出用に追加</t>
    <rPh sb="2" eb="4">
      <t>ネンド</t>
    </rPh>
    <rPh sb="4" eb="6">
      <t>テイシュツ</t>
    </rPh>
    <rPh sb="6" eb="7">
      <t>ヨウ</t>
    </rPh>
    <rPh sb="8" eb="10">
      <t>ツイカ</t>
    </rPh>
    <phoneticPr fontId="3"/>
  </si>
  <si>
    <t>乗0ガ7BA</t>
    <phoneticPr fontId="3"/>
  </si>
  <si>
    <t>7BA</t>
    <phoneticPr fontId="3"/>
  </si>
  <si>
    <t>乗0L7BA</t>
    <phoneticPr fontId="3"/>
  </si>
  <si>
    <t>7BA</t>
    <phoneticPr fontId="3"/>
  </si>
  <si>
    <t>貨4電2PG</t>
    <rPh sb="2" eb="3">
      <t>デン</t>
    </rPh>
    <phoneticPr fontId="4"/>
  </si>
  <si>
    <t>バス貨物3.5t～(電気)</t>
    <rPh sb="2" eb="4">
      <t>カモツ</t>
    </rPh>
    <rPh sb="10" eb="12">
      <t>デンキ</t>
    </rPh>
    <phoneticPr fontId="4"/>
  </si>
  <si>
    <t>貨4電</t>
    <rPh sb="0" eb="1">
      <t>カ</t>
    </rPh>
    <rPh sb="2" eb="3">
      <t>デン</t>
    </rPh>
    <phoneticPr fontId="4"/>
  </si>
  <si>
    <t>電</t>
    <rPh sb="0" eb="1">
      <t>デン</t>
    </rPh>
    <phoneticPr fontId="4"/>
  </si>
  <si>
    <t>軽油→電気への改造</t>
    <rPh sb="0" eb="2">
      <t>ケイユ</t>
    </rPh>
    <rPh sb="3" eb="5">
      <t>デンキ</t>
    </rPh>
    <rPh sb="7" eb="9">
      <t>カイゾウ</t>
    </rPh>
    <phoneticPr fontId="5"/>
  </si>
  <si>
    <t>R6年度提出用に追加</t>
    <rPh sb="2" eb="4">
      <t>ネンド</t>
    </rPh>
    <rPh sb="4" eb="6">
      <t>テイシュツ</t>
    </rPh>
    <rPh sb="6" eb="7">
      <t>ヨウ</t>
    </rPh>
    <rPh sb="8" eb="10">
      <t>ツイカ</t>
    </rPh>
    <phoneticPr fontId="3"/>
  </si>
  <si>
    <t>貨2ガ3BE</t>
    <rPh sb="0" eb="1">
      <t>カ</t>
    </rPh>
    <phoneticPr fontId="3"/>
  </si>
  <si>
    <t>(改）乗用車1.7～2.5t（ガソリン）</t>
    <rPh sb="1" eb="2">
      <t>カイ</t>
    </rPh>
    <rPh sb="3" eb="6">
      <t>ジョウヨウシャ</t>
    </rPh>
    <phoneticPr fontId="3"/>
  </si>
  <si>
    <t>自動車環境管理実績報告書様式（Excelファイル）について簡単に説明します。
詳しくはホームページに公開しております「自動車環境管理実績報告書等作成の手引き（令和６年度提出用）」を御参照ください。</t>
    <rPh sb="0" eb="3">
      <t>ジドウシャ</t>
    </rPh>
    <rPh sb="3" eb="5">
      <t>カンキョウ</t>
    </rPh>
    <rPh sb="5" eb="7">
      <t>カンリ</t>
    </rPh>
    <rPh sb="9" eb="11">
      <t>ホウコク</t>
    </rPh>
    <rPh sb="11" eb="12">
      <t>ショ</t>
    </rPh>
    <rPh sb="12" eb="14">
      <t>ヨウシキ</t>
    </rPh>
    <rPh sb="29" eb="31">
      <t>カンタン</t>
    </rPh>
    <rPh sb="32" eb="34">
      <t>セツメイ</t>
    </rPh>
    <rPh sb="39" eb="40">
      <t>クワ</t>
    </rPh>
    <rPh sb="50" eb="52">
      <t>コウカイ</t>
    </rPh>
    <rPh sb="59" eb="71">
      <t>ジ</t>
    </rPh>
    <rPh sb="71" eb="72">
      <t>トウ</t>
    </rPh>
    <rPh sb="72" eb="74">
      <t>サクセイ</t>
    </rPh>
    <rPh sb="75" eb="77">
      <t>テビ</t>
    </rPh>
    <rPh sb="79" eb="81">
      <t>レイワ</t>
    </rPh>
    <rPh sb="82" eb="84">
      <t>ネンド</t>
    </rPh>
    <rPh sb="84" eb="86">
      <t>テイシュツ</t>
    </rPh>
    <rPh sb="86" eb="87">
      <t>ヨウ</t>
    </rPh>
    <rPh sb="90" eb="93">
      <t>ゴサンショウ</t>
    </rPh>
    <phoneticPr fontId="3"/>
  </si>
  <si>
    <r>
      <rPr>
        <b/>
        <sz val="11"/>
        <rFont val="ＭＳ Ｐゴシック"/>
        <family val="3"/>
        <charset val="128"/>
      </rPr>
      <t>実績事業所</t>
    </r>
    <r>
      <rPr>
        <sz val="11"/>
        <rFont val="ＭＳ Ｐゴシック"/>
        <family val="3"/>
        <charset val="128"/>
      </rPr>
      <t>：令和６年3月31日現在のデータを記載してください。（水色のセルには昨年のデータを貼り付けることができます）</t>
    </r>
    <rPh sb="0" eb="2">
      <t>ジッセキ</t>
    </rPh>
    <rPh sb="2" eb="5">
      <t>ジギョウショ</t>
    </rPh>
    <rPh sb="6" eb="8">
      <t>レイワ</t>
    </rPh>
    <rPh sb="9" eb="10">
      <t>ネン</t>
    </rPh>
    <rPh sb="11" eb="12">
      <t>ガツ</t>
    </rPh>
    <rPh sb="14" eb="15">
      <t>ニチ</t>
    </rPh>
    <rPh sb="15" eb="17">
      <t>ゲンザイ</t>
    </rPh>
    <rPh sb="22" eb="24">
      <t>キサイ</t>
    </rPh>
    <rPh sb="32" eb="34">
      <t>ミズイロ</t>
    </rPh>
    <rPh sb="39" eb="41">
      <t>サクネン</t>
    </rPh>
    <rPh sb="46" eb="47">
      <t>ハ</t>
    </rPh>
    <rPh sb="48" eb="49">
      <t>ツ</t>
    </rPh>
    <phoneticPr fontId="3"/>
  </si>
  <si>
    <t>・・・黄色は記載しなくて結構です。(自動入力のため入力不可)</t>
    <rPh sb="3" eb="5">
      <t>キイロ</t>
    </rPh>
    <rPh sb="6" eb="8">
      <t>キサイ</t>
    </rPh>
    <rPh sb="12" eb="14">
      <t>ケッコウ</t>
    </rPh>
    <rPh sb="18" eb="20">
      <t>ジドウ</t>
    </rPh>
    <rPh sb="20" eb="22">
      <t>ニュウリョク</t>
    </rPh>
    <rPh sb="25" eb="29">
      <t>ニュウリョクフカ</t>
    </rPh>
    <phoneticPr fontId="3"/>
  </si>
  <si>
    <t>型式変更</t>
    <rPh sb="0" eb="2">
      <t>カタシキ</t>
    </rPh>
    <rPh sb="2" eb="4">
      <t>ヘンコウ</t>
    </rPh>
    <phoneticPr fontId="3"/>
  </si>
  <si>
    <t>ナンバー変更</t>
    <rPh sb="4" eb="6">
      <t>ヘンコウ</t>
    </rPh>
    <phoneticPr fontId="3"/>
  </si>
  <si>
    <t xml:space="preserve"> 　型式･　　 　　ナンバー　 変更</t>
    <rPh sb="2" eb="4">
      <t>カタシキ</t>
    </rPh>
    <rPh sb="16" eb="18">
      <t>ヘンコウ</t>
    </rPh>
    <phoneticPr fontId="3"/>
  </si>
  <si>
    <t>連絡事項があれば、自由に御記入ください</t>
    <rPh sb="0" eb="2">
      <t>レンラク</t>
    </rPh>
    <rPh sb="2" eb="4">
      <t>ジコウ</t>
    </rPh>
    <rPh sb="9" eb="11">
      <t>ジユウ</t>
    </rPh>
    <rPh sb="12" eb="15">
      <t>ゴキニュウ</t>
    </rPh>
    <phoneticPr fontId="3"/>
  </si>
  <si>
    <t>新旧のデータを併記していただければ、どのような形でも結構です。</t>
    <rPh sb="0" eb="2">
      <t>シンキュウ</t>
    </rPh>
    <rPh sb="7" eb="9">
      <t>ヘイキ</t>
    </rPh>
    <rPh sb="23" eb="24">
      <t>カタチ</t>
    </rPh>
    <rPh sb="26" eb="28">
      <t>ケッコウ</t>
    </rPh>
    <phoneticPr fontId="3"/>
  </si>
  <si>
    <t>記載例１）</t>
    <rPh sb="0" eb="3">
      <t>キサイレイ</t>
    </rPh>
    <phoneticPr fontId="3"/>
  </si>
  <si>
    <t>ナンバー変更の連絡：車両ナンバーを変更したため、下記の車両は同一車両です。</t>
    <rPh sb="4" eb="6">
      <t>ヘンコウ</t>
    </rPh>
    <rPh sb="7" eb="9">
      <t>レンラク</t>
    </rPh>
    <rPh sb="10" eb="12">
      <t>シャリョウ</t>
    </rPh>
    <rPh sb="17" eb="19">
      <t>ヘンコウ</t>
    </rPh>
    <rPh sb="24" eb="26">
      <t>カキ</t>
    </rPh>
    <rPh sb="27" eb="29">
      <t>シャリョウ</t>
    </rPh>
    <rPh sb="30" eb="32">
      <t>ドウイツ</t>
    </rPh>
    <rPh sb="32" eb="34">
      <t>シャリョウ</t>
    </rPh>
    <phoneticPr fontId="3"/>
  </si>
  <si>
    <t>昨年度番号*</t>
    <rPh sb="0" eb="3">
      <t>サクネンド</t>
    </rPh>
    <rPh sb="3" eb="5">
      <t>バンゴウ</t>
    </rPh>
    <phoneticPr fontId="3"/>
  </si>
  <si>
    <t>車両ナンバー</t>
    <rPh sb="0" eb="2">
      <t>シャリョウ</t>
    </rPh>
    <phoneticPr fontId="3"/>
  </si>
  <si>
    <t>本年度番号*</t>
    <rPh sb="0" eb="3">
      <t>ホンネンド</t>
    </rPh>
    <rPh sb="3" eb="5">
      <t>バンゴウ</t>
    </rPh>
    <phoneticPr fontId="3"/>
  </si>
  <si>
    <t>千葉８００あ１１１</t>
    <rPh sb="0" eb="2">
      <t>チバ</t>
    </rPh>
    <phoneticPr fontId="3"/>
  </si>
  <si>
    <t>⇒</t>
    <phoneticPr fontId="3"/>
  </si>
  <si>
    <t>習志野８３３い２２２</t>
    <rPh sb="0" eb="3">
      <t>ナラシノ</t>
    </rPh>
    <phoneticPr fontId="3"/>
  </si>
  <si>
    <t>袖ケ浦３０１え３</t>
    <rPh sb="0" eb="3">
      <t>ソデガウラ</t>
    </rPh>
    <phoneticPr fontId="3"/>
  </si>
  <si>
    <t>市原333さ５５５５</t>
    <rPh sb="0" eb="2">
      <t>イチハラ</t>
    </rPh>
    <phoneticPr fontId="3"/>
  </si>
  <si>
    <t>記載例２）</t>
    <rPh sb="0" eb="3">
      <t>キサイレイ</t>
    </rPh>
    <phoneticPr fontId="3"/>
  </si>
  <si>
    <t>昨年の誤りについて：下記の箇所に誤りがあったため、本年度分で修正しました。</t>
    <rPh sb="0" eb="2">
      <t>サクネン</t>
    </rPh>
    <rPh sb="3" eb="4">
      <t>アヤマ</t>
    </rPh>
    <rPh sb="10" eb="12">
      <t>カキ</t>
    </rPh>
    <rPh sb="13" eb="15">
      <t>カショ</t>
    </rPh>
    <rPh sb="16" eb="17">
      <t>アヤマ</t>
    </rPh>
    <rPh sb="25" eb="27">
      <t>ホンネン</t>
    </rPh>
    <rPh sb="27" eb="28">
      <t>ド</t>
    </rPh>
    <rPh sb="28" eb="29">
      <t>ブン</t>
    </rPh>
    <rPh sb="30" eb="32">
      <t>シュウセイ</t>
    </rPh>
    <phoneticPr fontId="3"/>
  </si>
  <si>
    <t>昨年度（誤）</t>
    <rPh sb="0" eb="3">
      <t>サクネンド</t>
    </rPh>
    <rPh sb="4" eb="5">
      <t>ゴ</t>
    </rPh>
    <phoneticPr fontId="3"/>
  </si>
  <si>
    <t>本年度番号*</t>
    <rPh sb="0" eb="2">
      <t>ホンネン</t>
    </rPh>
    <rPh sb="2" eb="3">
      <t>ド</t>
    </rPh>
    <rPh sb="3" eb="5">
      <t>バンゴウ</t>
    </rPh>
    <phoneticPr fontId="3"/>
  </si>
  <si>
    <t>本年度（正）</t>
    <rPh sb="0" eb="3">
      <t>ホンネンド</t>
    </rPh>
    <rPh sb="4" eb="5">
      <t>セイ</t>
    </rPh>
    <phoneticPr fontId="3"/>
  </si>
  <si>
    <t>千葉３７７あ３４５</t>
    <rPh sb="0" eb="2">
      <t>チバ</t>
    </rPh>
    <phoneticPr fontId="3"/>
  </si>
  <si>
    <t>DCA</t>
    <phoneticPr fontId="3"/>
  </si>
  <si>
    <t>DBA</t>
    <phoneticPr fontId="3"/>
  </si>
  <si>
    <t>習志野８００う３００</t>
    <rPh sb="0" eb="3">
      <t>ナラシノ</t>
    </rPh>
    <phoneticPr fontId="3"/>
  </si>
  <si>
    <t>う</t>
    <phoneticPr fontId="3"/>
  </si>
  <si>
    <t>あ</t>
    <phoneticPr fontId="3"/>
  </si>
  <si>
    <t>＊排出量シートの左側の通し番号</t>
    <rPh sb="1" eb="7">
      <t>ハ</t>
    </rPh>
    <rPh sb="8" eb="10">
      <t>ヒダリガワ</t>
    </rPh>
    <rPh sb="11" eb="12">
      <t>トオ</t>
    </rPh>
    <rPh sb="13" eb="15">
      <t>バンゴウ</t>
    </rPh>
    <phoneticPr fontId="3"/>
  </si>
  <si>
    <t>ハイ</t>
  </si>
  <si>
    <t>Pハイ</t>
  </si>
  <si>
    <t>☆３</t>
  </si>
  <si>
    <t>☆４</t>
  </si>
  <si>
    <t>☆５</t>
  </si>
  <si>
    <t>ポスト</t>
  </si>
  <si>
    <t>H28/30</t>
  </si>
  <si>
    <t>メタ</t>
  </si>
  <si>
    <t>a-038</t>
  </si>
  <si>
    <t>A-204</t>
  </si>
  <si>
    <t>A-298</t>
  </si>
  <si>
    <t>b-198</t>
  </si>
  <si>
    <t>B-223</t>
  </si>
  <si>
    <t>b-284</t>
  </si>
  <si>
    <t>B-290</t>
  </si>
  <si>
    <t>整理番号</t>
    <rPh sb="0" eb="2">
      <t>セイリ</t>
    </rPh>
    <rPh sb="2" eb="4">
      <t>バンゴウ</t>
    </rPh>
    <phoneticPr fontId="54"/>
  </si>
  <si>
    <t>Nox　目標値</t>
    <rPh sb="4" eb="7">
      <t>モクヒョウチ</t>
    </rPh>
    <phoneticPr fontId="54"/>
  </si>
  <si>
    <t>PM　目標値</t>
    <rPh sb="3" eb="6">
      <t>モクヒョウチ</t>
    </rPh>
    <phoneticPr fontId="54"/>
  </si>
  <si>
    <t>CO2　目標値</t>
    <rPh sb="4" eb="7">
      <t>モクヒョウチ</t>
    </rPh>
    <phoneticPr fontId="54"/>
  </si>
  <si>
    <t>NOX　　1台当</t>
    <rPh sb="6" eb="7">
      <t>ダイ</t>
    </rPh>
    <rPh sb="7" eb="8">
      <t>ア</t>
    </rPh>
    <phoneticPr fontId="54"/>
  </si>
  <si>
    <t>PM　　1台当</t>
    <rPh sb="5" eb="6">
      <t>ダイ</t>
    </rPh>
    <rPh sb="6" eb="7">
      <t>ア</t>
    </rPh>
    <phoneticPr fontId="54"/>
  </si>
  <si>
    <t>CO2　　1台当</t>
    <rPh sb="6" eb="7">
      <t>ダイ</t>
    </rPh>
    <rPh sb="7" eb="8">
      <t>ア</t>
    </rPh>
    <phoneticPr fontId="54"/>
  </si>
  <si>
    <t>NOX　走行当</t>
    <rPh sb="4" eb="6">
      <t>ソウコウ</t>
    </rPh>
    <rPh sb="6" eb="7">
      <t>トウ</t>
    </rPh>
    <phoneticPr fontId="54"/>
  </si>
  <si>
    <t>PM　走行当</t>
    <rPh sb="3" eb="5">
      <t>ソウコウ</t>
    </rPh>
    <rPh sb="5" eb="6">
      <t>トウ</t>
    </rPh>
    <phoneticPr fontId="54"/>
  </si>
  <si>
    <t>CO2　走行当</t>
    <rPh sb="4" eb="6">
      <t>ソウコウ</t>
    </rPh>
    <rPh sb="6" eb="7">
      <t>トウ</t>
    </rPh>
    <phoneticPr fontId="54"/>
  </si>
  <si>
    <t>計画時台数</t>
    <rPh sb="0" eb="3">
      <t>ケイカクジ</t>
    </rPh>
    <rPh sb="3" eb="5">
      <t>ダイスウ</t>
    </rPh>
    <phoneticPr fontId="54"/>
  </si>
  <si>
    <t>令和3年度（減車）</t>
    <rPh sb="0" eb="2">
      <t>レイワ</t>
    </rPh>
    <rPh sb="3" eb="5">
      <t>ネンド</t>
    </rPh>
    <rPh sb="6" eb="8">
      <t>ゲンシャ</t>
    </rPh>
    <phoneticPr fontId="54"/>
  </si>
  <si>
    <t>令和3年度（新規）</t>
    <rPh sb="0" eb="2">
      <t>レイワ</t>
    </rPh>
    <rPh sb="3" eb="4">
      <t>ネン</t>
    </rPh>
    <rPh sb="4" eb="5">
      <t>ド</t>
    </rPh>
    <rPh sb="6" eb="8">
      <t>シンキ</t>
    </rPh>
    <phoneticPr fontId="54"/>
  </si>
  <si>
    <t>令和4年度（減車）</t>
    <rPh sb="0" eb="2">
      <t>レイワ</t>
    </rPh>
    <rPh sb="3" eb="5">
      <t>ネンド</t>
    </rPh>
    <rPh sb="6" eb="8">
      <t>ゲンシャ</t>
    </rPh>
    <phoneticPr fontId="54"/>
  </si>
  <si>
    <t>令和4年度（新規）</t>
    <rPh sb="0" eb="2">
      <t>レイワ</t>
    </rPh>
    <rPh sb="3" eb="5">
      <t>ネンド</t>
    </rPh>
    <rPh sb="6" eb="8">
      <t>シンキ</t>
    </rPh>
    <phoneticPr fontId="54"/>
  </si>
  <si>
    <t>天然</t>
    <rPh sb="0" eb="2">
      <t>テンネン</t>
    </rPh>
    <phoneticPr fontId="54"/>
  </si>
  <si>
    <t>ハイ</t>
    <phoneticPr fontId="54"/>
  </si>
  <si>
    <t>Pハイ</t>
    <phoneticPr fontId="54"/>
  </si>
  <si>
    <t>☆３</t>
    <phoneticPr fontId="54"/>
  </si>
  <si>
    <t>ガ他</t>
    <rPh sb="1" eb="2">
      <t>ホカ</t>
    </rPh>
    <phoneticPr fontId="54"/>
  </si>
  <si>
    <t>ポスト</t>
    <phoneticPr fontId="3"/>
  </si>
  <si>
    <t>H28/30</t>
    <phoneticPr fontId="54"/>
  </si>
  <si>
    <t>軽他</t>
    <rPh sb="0" eb="1">
      <t>ケイ</t>
    </rPh>
    <phoneticPr fontId="54"/>
  </si>
  <si>
    <t>電気</t>
    <rPh sb="0" eb="2">
      <t>デンキ</t>
    </rPh>
    <phoneticPr fontId="54"/>
  </si>
  <si>
    <t>メタ</t>
    <phoneticPr fontId="54"/>
  </si>
  <si>
    <t>電池</t>
    <rPh sb="0" eb="2">
      <t>デンチ</t>
    </rPh>
    <phoneticPr fontId="54"/>
  </si>
  <si>
    <t>装置</t>
    <rPh sb="0" eb="2">
      <t>ソウチ</t>
    </rPh>
    <phoneticPr fontId="54"/>
  </si>
  <si>
    <t>計画日</t>
    <rPh sb="0" eb="2">
      <t>ケイカク</t>
    </rPh>
    <rPh sb="2" eb="3">
      <t>ヒ</t>
    </rPh>
    <phoneticPr fontId="54"/>
  </si>
  <si>
    <t>A-008</t>
  </si>
  <si>
    <t>A-088</t>
  </si>
  <si>
    <t>A-089</t>
  </si>
  <si>
    <t>A-105</t>
  </si>
  <si>
    <t>A-187</t>
    <phoneticPr fontId="54"/>
  </si>
  <si>
    <t>A-213</t>
    <phoneticPr fontId="54"/>
  </si>
  <si>
    <t>A-227</t>
  </si>
  <si>
    <t>A-235</t>
  </si>
  <si>
    <t>A-300</t>
  </si>
  <si>
    <t>令和5年4月1日現在</t>
  </si>
  <si>
    <t>A-301</t>
  </si>
  <si>
    <t>令和5年4月30日現在</t>
  </si>
  <si>
    <t>B-043</t>
  </si>
  <si>
    <t>B-076</t>
  </si>
  <si>
    <t>B-080</t>
  </si>
  <si>
    <t>B-094</t>
  </si>
  <si>
    <t>B-128</t>
  </si>
  <si>
    <t>B-158</t>
  </si>
  <si>
    <t>B-164</t>
  </si>
  <si>
    <t>B-240</t>
  </si>
  <si>
    <t>B-251</t>
  </si>
  <si>
    <t>B-294</t>
    <phoneticPr fontId="54"/>
  </si>
  <si>
    <t>B-312</t>
    <phoneticPr fontId="54"/>
  </si>
  <si>
    <t>令和5年6月2日現在</t>
  </si>
  <si>
    <t>B-313</t>
  </si>
  <si>
    <t>B-314</t>
  </si>
  <si>
    <t>令和5年10月11日現在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</si>
</sst>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_ "/>
    <numFmt numFmtId="177" formatCode="0_ "/>
    <numFmt numFmtId="178" formatCode="[&lt;&gt;0]General"/>
    <numFmt numFmtId="179" formatCode="#,##0_ "/>
    <numFmt numFmtId="180" formatCode="0.00_ "/>
    <numFmt numFmtId="181" formatCode="0.000_ "/>
    <numFmt numFmtId="182" formatCode="General;General;"/>
    <numFmt numFmtId="183" formatCode="#,##0.0_);[Red]\(#,##0.0\)"/>
    <numFmt numFmtId="184" formatCode="0.0;[Red]0.0"/>
    <numFmt numFmtId="185" formatCode="000"/>
    <numFmt numFmtId="186" formatCode="0000"/>
    <numFmt numFmtId="187" formatCode="0.0_);[Red]\(0.0\)"/>
    <numFmt numFmtId="188" formatCode="#,##0_);[Red]\(#,##0\)"/>
    <numFmt numFmtId="189" formatCode="0.0"/>
  </numFmts>
  <fonts count="5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0.5"/>
      <name val="ＭＳ 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1"/>
      <color indexed="53"/>
      <name val="ＭＳ Ｐゴシック"/>
      <family val="3"/>
      <charset val="128"/>
    </font>
    <font>
      <b/>
      <sz val="11"/>
      <color indexed="10"/>
      <name val="ＭＳ Ｐゴシック"/>
      <family val="3"/>
      <charset val="128"/>
    </font>
    <font>
      <b/>
      <sz val="10"/>
      <name val="ＭＳ Ｐ明朝"/>
      <family val="1"/>
      <charset val="128"/>
    </font>
    <font>
      <sz val="10"/>
      <name val="ＭＳ Ｐ明朝"/>
      <family val="1"/>
      <charset val="128"/>
    </font>
    <font>
      <sz val="9"/>
      <color indexed="81"/>
      <name val="ＭＳ Ｐゴシック"/>
      <family val="3"/>
      <charset val="128"/>
    </font>
    <font>
      <b/>
      <sz val="14"/>
      <name val="ＭＳ Ｐゴシック"/>
      <family val="3"/>
      <charset val="128"/>
    </font>
    <font>
      <sz val="11"/>
      <color indexed="9"/>
      <name val="ＭＳ Ｐゴシック"/>
      <family val="3"/>
      <charset val="128"/>
    </font>
    <font>
      <b/>
      <sz val="12"/>
      <color indexed="10"/>
      <name val="ＭＳ Ｐゴシック"/>
      <family val="3"/>
      <charset val="128"/>
    </font>
    <font>
      <sz val="9"/>
      <name val="ＭＳ Ｐゴシック"/>
      <family val="3"/>
      <charset val="128"/>
    </font>
    <font>
      <sz val="10"/>
      <color indexed="81"/>
      <name val="ＭＳ Ｐゴシック"/>
      <family val="3"/>
      <charset val="128"/>
    </font>
    <font>
      <b/>
      <sz val="14"/>
      <color indexed="10"/>
      <name val="ＭＳ Ｐゴシック"/>
      <family val="3"/>
      <charset val="128"/>
    </font>
    <font>
      <vertAlign val="subscript"/>
      <sz val="10"/>
      <name val="ＭＳ Ｐゴシック"/>
      <family val="3"/>
      <charset val="128"/>
    </font>
    <font>
      <vertAlign val="subscript"/>
      <sz val="11"/>
      <name val="ＭＳ Ｐゴシック"/>
      <family val="3"/>
      <charset val="128"/>
    </font>
    <font>
      <sz val="10.5"/>
      <name val="ＭＳ Ｐゴシック"/>
      <family val="3"/>
      <charset val="128"/>
    </font>
    <font>
      <sz val="14"/>
      <name val="ＭＳ Ｐゴシック"/>
      <family val="3"/>
      <charset val="128"/>
    </font>
    <font>
      <b/>
      <sz val="12"/>
      <name val="ＭＳ Ｐゴシック"/>
      <family val="3"/>
      <charset val="128"/>
    </font>
    <font>
      <b/>
      <sz val="16"/>
      <name val="ＭＳ Ｐゴシック"/>
      <family val="3"/>
      <charset val="128"/>
    </font>
    <font>
      <vertAlign val="superscript"/>
      <sz val="11"/>
      <name val="ＭＳ Ｐゴシック"/>
      <family val="3"/>
      <charset val="128"/>
    </font>
    <font>
      <b/>
      <u/>
      <sz val="16"/>
      <name val="ＭＳ Ｐゴシック"/>
      <family val="3"/>
      <charset val="128"/>
    </font>
    <font>
      <b/>
      <sz val="11"/>
      <name val="ＭＳ Ｐゴシック"/>
      <family val="3"/>
      <charset val="128"/>
    </font>
    <font>
      <u/>
      <sz val="11"/>
      <name val="ＭＳ Ｐゴシック"/>
      <family val="3"/>
      <charset val="128"/>
    </font>
    <font>
      <b/>
      <vertAlign val="subscript"/>
      <sz val="12"/>
      <name val="ＭＳ Ｐゴシック"/>
      <family val="3"/>
      <charset val="128"/>
    </font>
    <font>
      <sz val="10"/>
      <color indexed="12"/>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color theme="0"/>
      <name val="ＭＳ Ｐゴシック"/>
      <family val="3"/>
      <charset val="128"/>
    </font>
    <font>
      <b/>
      <sz val="10.5"/>
      <name val="ＭＳ Ｐゴシック"/>
      <family val="3"/>
      <charset val="128"/>
    </font>
    <font>
      <sz val="11"/>
      <color rgb="FFFF0000"/>
      <name val="ＭＳ Ｐゴシック"/>
      <family val="3"/>
      <charset val="128"/>
    </font>
    <font>
      <b/>
      <u/>
      <sz val="11"/>
      <name val="ＭＳ Ｐゴシック"/>
      <family val="3"/>
      <charset val="128"/>
    </font>
    <font>
      <sz val="10.5"/>
      <color rgb="FFFF0000"/>
      <name val="ＭＳ Ｐゴシック"/>
      <family val="3"/>
      <charset val="128"/>
    </font>
    <font>
      <sz val="11"/>
      <color rgb="FFFFFFFF"/>
      <name val="ＭＳ Ｐゴシック"/>
      <family val="3"/>
      <charset val="128"/>
    </font>
    <font>
      <b/>
      <sz val="14"/>
      <color indexed="10"/>
      <name val="メイリオ"/>
      <family val="3"/>
      <charset val="128"/>
    </font>
    <font>
      <b/>
      <sz val="14"/>
      <color indexed="81"/>
      <name val="メイリオ"/>
      <family val="3"/>
      <charset val="128"/>
    </font>
    <font>
      <b/>
      <u/>
      <sz val="14"/>
      <color indexed="10"/>
      <name val="メイリオ"/>
      <family val="3"/>
      <charset val="128"/>
    </font>
    <font>
      <b/>
      <u val="double"/>
      <sz val="14"/>
      <color indexed="10"/>
      <name val="メイリオ"/>
      <family val="3"/>
      <charset val="128"/>
    </font>
    <font>
      <b/>
      <sz val="18"/>
      <color indexed="10"/>
      <name val="メイリオ"/>
      <family val="3"/>
      <charset val="128"/>
    </font>
    <font>
      <sz val="14"/>
      <color indexed="81"/>
      <name val="メイリオ"/>
      <family val="3"/>
      <charset val="128"/>
    </font>
    <font>
      <b/>
      <sz val="13"/>
      <color indexed="10"/>
      <name val="メイリオ"/>
      <family val="3"/>
      <charset val="128"/>
    </font>
    <font>
      <b/>
      <sz val="13"/>
      <color indexed="81"/>
      <name val="メイリオ"/>
      <family val="3"/>
      <charset val="128"/>
    </font>
    <font>
      <sz val="13"/>
      <color indexed="81"/>
      <name val="メイリオ"/>
      <family val="3"/>
      <charset val="128"/>
    </font>
    <font>
      <b/>
      <sz val="16"/>
      <color indexed="81"/>
      <name val="ＭＳ Ｐゴシック"/>
      <family val="3"/>
      <charset val="128"/>
    </font>
    <font>
      <sz val="12"/>
      <color indexed="81"/>
      <name val="メイリオ"/>
      <family val="3"/>
      <charset val="128"/>
    </font>
    <font>
      <sz val="24"/>
      <color indexed="81"/>
      <name val="ＭＳ Ｐゴシック"/>
      <family val="3"/>
      <charset val="128"/>
    </font>
    <font>
      <b/>
      <sz val="24"/>
      <color indexed="10"/>
      <name val="ＭＳ Ｐゴシック"/>
      <family val="3"/>
      <charset val="128"/>
    </font>
    <font>
      <sz val="6"/>
      <name val="ＭＳ Ｐゴシック"/>
      <family val="3"/>
      <charset val="128"/>
      <scheme val="minor"/>
    </font>
    <font>
      <b/>
      <sz val="14"/>
      <color theme="1"/>
      <name val="ＭＳ Ｐゴシック"/>
      <family val="3"/>
      <charset val="128"/>
    </font>
  </fonts>
  <fills count="32">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65"/>
        <bgColor indexed="64"/>
      </patternFill>
    </fill>
    <fill>
      <patternFill patternType="solid">
        <fgColor indexed="23"/>
        <bgColor indexed="64"/>
      </patternFill>
    </fill>
    <fill>
      <patternFill patternType="solid">
        <fgColor indexed="13"/>
        <bgColor indexed="64"/>
      </patternFill>
    </fill>
    <fill>
      <patternFill patternType="solid">
        <fgColor theme="9" tint="0.39997558519241921"/>
        <bgColor indexed="64"/>
      </patternFill>
    </fill>
    <fill>
      <patternFill patternType="solid">
        <fgColor rgb="FF00FF0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FF66"/>
        <bgColor indexed="29"/>
      </patternFill>
    </fill>
    <fill>
      <patternFill patternType="solid">
        <fgColor rgb="FFFF0000"/>
        <bgColor indexed="64"/>
      </patternFill>
    </fill>
    <fill>
      <patternFill patternType="solid">
        <fgColor rgb="FFFFCC99"/>
        <bgColor indexed="64"/>
      </patternFill>
    </fill>
    <fill>
      <patternFill patternType="solid">
        <fgColor theme="7" tint="0.79998168889431442"/>
        <bgColor indexed="64"/>
      </patternFill>
    </fill>
    <fill>
      <patternFill patternType="solid">
        <fgColor rgb="FFFFCCFF"/>
        <bgColor indexed="64"/>
      </patternFill>
    </fill>
    <fill>
      <patternFill patternType="solid">
        <fgColor rgb="FFCCFFFF"/>
        <bgColor indexed="64"/>
      </patternFill>
    </fill>
    <fill>
      <patternFill patternType="solid">
        <fgColor rgb="FFCCFFFF"/>
        <bgColor indexed="29"/>
      </patternFill>
    </fill>
    <fill>
      <patternFill patternType="solid">
        <fgColor rgb="FFCCFFFF"/>
        <bgColor rgb="FF000000"/>
      </patternFill>
    </fill>
    <fill>
      <patternFill patternType="solid">
        <fgColor rgb="FFFFCC99"/>
        <bgColor rgb="FF000000"/>
      </patternFill>
    </fill>
    <fill>
      <patternFill patternType="solid">
        <fgColor rgb="FFFFFF66"/>
        <bgColor rgb="FF000000"/>
      </patternFill>
    </fill>
    <fill>
      <patternFill patternType="solid">
        <fgColor rgb="FFE4DFEC"/>
        <bgColor rgb="FF000000"/>
      </patternFill>
    </fill>
    <fill>
      <patternFill patternType="solid">
        <fgColor rgb="FFFFFFFF"/>
        <bgColor rgb="FF000000"/>
      </patternFill>
    </fill>
    <fill>
      <patternFill patternType="solid">
        <fgColor rgb="FFCCFFFF"/>
        <bgColor rgb="FFFF8080"/>
      </patternFill>
    </fill>
    <fill>
      <patternFill patternType="solid">
        <fgColor rgb="FFFFFFCC"/>
        <bgColor indexed="29"/>
      </patternFill>
    </fill>
    <fill>
      <patternFill patternType="solid">
        <fgColor theme="7" tint="0.59996337778862885"/>
        <bgColor indexed="64"/>
      </patternFill>
    </fill>
    <fill>
      <patternFill patternType="solid">
        <fgColor theme="7" tint="0.59999389629810485"/>
        <bgColor rgb="FF000000"/>
      </patternFill>
    </fill>
    <fill>
      <patternFill patternType="solid">
        <fgColor theme="7" tint="0.39997558519241921"/>
        <bgColor indexed="64"/>
      </patternFill>
    </fill>
    <fill>
      <patternFill patternType="solid">
        <fgColor rgb="FFFF99FF"/>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style="dotted">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style="medium">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style="hair">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style="double">
        <color indexed="64"/>
      </left>
      <right/>
      <top style="medium">
        <color indexed="64"/>
      </top>
      <bottom/>
      <diagonal/>
    </border>
    <border>
      <left style="double">
        <color indexed="64"/>
      </left>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double">
        <color indexed="64"/>
      </right>
      <top style="thin">
        <color indexed="64"/>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double">
        <color indexed="64"/>
      </top>
      <bottom style="double">
        <color indexed="64"/>
      </bottom>
      <diagonal/>
    </border>
    <border>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ck">
        <color indexed="64"/>
      </left>
      <right/>
      <top style="thick">
        <color indexed="64"/>
      </top>
      <bottom style="thick">
        <color indexed="64"/>
      </bottom>
      <diagonal/>
    </border>
    <border>
      <left/>
      <right style="double">
        <color indexed="64"/>
      </right>
      <top style="thick">
        <color indexed="64"/>
      </top>
      <bottom style="thick">
        <color indexed="64"/>
      </bottom>
      <diagonal/>
    </border>
    <border>
      <left style="double">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style="thin">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diagonal/>
    </border>
    <border>
      <left/>
      <right style="thick">
        <color rgb="FFFF0000"/>
      </right>
      <top style="thin">
        <color indexed="64"/>
      </top>
      <bottom/>
      <diagonal/>
    </border>
    <border>
      <left style="thick">
        <color rgb="FFFF0000"/>
      </left>
      <right/>
      <top style="dotted">
        <color indexed="64"/>
      </top>
      <bottom style="thick">
        <color rgb="FFFF0000"/>
      </bottom>
      <diagonal/>
    </border>
    <border>
      <left/>
      <right/>
      <top style="dotted">
        <color indexed="64"/>
      </top>
      <bottom style="thick">
        <color rgb="FFFF0000"/>
      </bottom>
      <diagonal/>
    </border>
    <border>
      <left/>
      <right style="thick">
        <color rgb="FFFF0000"/>
      </right>
      <top style="dotted">
        <color indexed="64"/>
      </top>
      <bottom style="thick">
        <color rgb="FFFF0000"/>
      </bottom>
      <diagonal/>
    </border>
    <border>
      <left style="double">
        <color auto="1"/>
      </left>
      <right style="double">
        <color auto="1"/>
      </right>
      <top style="double">
        <color auto="1"/>
      </top>
      <bottom/>
      <diagonal/>
    </border>
    <border>
      <left style="medium">
        <color rgb="FFFF0000"/>
      </left>
      <right style="medium">
        <color rgb="FFFF0000"/>
      </right>
      <top style="medium">
        <color rgb="FFFF0000"/>
      </top>
      <bottom style="medium">
        <color rgb="FFFF0000"/>
      </bottom>
      <diagonal/>
    </border>
  </borders>
  <cellStyleXfs count="4">
    <xf numFmtId="0" fontId="0" fillId="0" borderId="0"/>
    <xf numFmtId="0" fontId="4" fillId="0" borderId="0" applyNumberFormat="0" applyFill="0" applyBorder="0" applyAlignment="0" applyProtection="0">
      <alignment vertical="top"/>
      <protection locked="0"/>
    </xf>
    <xf numFmtId="38" fontId="2" fillId="0" borderId="0" applyFont="0" applyFill="0" applyBorder="0" applyAlignment="0" applyProtection="0"/>
    <xf numFmtId="0" fontId="2" fillId="0" borderId="0">
      <alignment vertical="center"/>
    </xf>
  </cellStyleXfs>
  <cellXfs count="823">
    <xf numFmtId="0" fontId="0" fillId="0" borderId="0" xfId="0"/>
    <xf numFmtId="0" fontId="6" fillId="0" borderId="0" xfId="0" applyFont="1"/>
    <xf numFmtId="0" fontId="7" fillId="0" borderId="0" xfId="0" applyFont="1" applyAlignment="1">
      <alignment vertical="center"/>
    </xf>
    <xf numFmtId="0" fontId="0" fillId="0" borderId="0" xfId="0" applyAlignment="1">
      <alignment horizontal="center"/>
    </xf>
    <xf numFmtId="0" fontId="9" fillId="0" borderId="0" xfId="0" applyFont="1" applyProtection="1">
      <protection hidden="1"/>
    </xf>
    <xf numFmtId="0" fontId="10" fillId="0" borderId="0" xfId="0" applyFont="1" applyAlignment="1" applyProtection="1">
      <alignment horizontal="center"/>
      <protection hidden="1"/>
    </xf>
    <xf numFmtId="0" fontId="6" fillId="0" borderId="1" xfId="0" applyFont="1" applyBorder="1"/>
    <xf numFmtId="0" fontId="6" fillId="0" borderId="1" xfId="0" applyFont="1" applyBorder="1" applyAlignment="1">
      <alignment horizontal="center"/>
    </xf>
    <xf numFmtId="0" fontId="11" fillId="0" borderId="0" xfId="3" applyFont="1" applyAlignment="1"/>
    <xf numFmtId="0" fontId="11" fillId="0" borderId="0" xfId="3" applyFont="1" applyAlignment="1">
      <alignment vertical="top"/>
    </xf>
    <xf numFmtId="176" fontId="0" fillId="0" borderId="0" xfId="0" applyNumberFormat="1"/>
    <xf numFmtId="0" fontId="12" fillId="0" borderId="0" xfId="3" applyFont="1" applyAlignment="1"/>
    <xf numFmtId="0" fontId="12" fillId="0" borderId="0" xfId="3" applyFont="1" applyAlignment="1">
      <alignment vertical="top"/>
    </xf>
    <xf numFmtId="0" fontId="2" fillId="0" borderId="0" xfId="0" applyFont="1" applyAlignment="1">
      <alignment vertical="top"/>
    </xf>
    <xf numFmtId="0" fontId="6" fillId="0" borderId="2" xfId="0" applyFont="1" applyBorder="1" applyAlignment="1" applyProtection="1">
      <alignment shrinkToFit="1"/>
      <protection locked="0"/>
    </xf>
    <xf numFmtId="38" fontId="6" fillId="0" borderId="1" xfId="0" applyNumberFormat="1" applyFont="1" applyBorder="1" applyAlignment="1" applyProtection="1">
      <alignment shrinkToFit="1"/>
      <protection locked="0"/>
    </xf>
    <xf numFmtId="177" fontId="6" fillId="0" borderId="5" xfId="0" applyNumberFormat="1" applyFont="1" applyBorder="1" applyAlignment="1">
      <alignment shrinkToFit="1"/>
    </xf>
    <xf numFmtId="0" fontId="6" fillId="0" borderId="5" xfId="0" applyFont="1" applyBorder="1" applyAlignment="1">
      <alignment horizontal="center" vertical="center" wrapText="1"/>
    </xf>
    <xf numFmtId="0" fontId="6" fillId="0" borderId="5" xfId="0" applyFont="1" applyBorder="1" applyAlignment="1">
      <alignment horizontal="center" vertical="center" shrinkToFit="1"/>
    </xf>
    <xf numFmtId="0" fontId="19" fillId="0" borderId="0" xfId="0" applyFont="1" applyProtection="1">
      <protection hidden="1"/>
    </xf>
    <xf numFmtId="0" fontId="2" fillId="0" borderId="0" xfId="0" applyFont="1"/>
    <xf numFmtId="0" fontId="22" fillId="2" borderId="0" xfId="0" applyFont="1" applyFill="1" applyAlignment="1">
      <alignment vertical="center"/>
    </xf>
    <xf numFmtId="0" fontId="22" fillId="0" borderId="0" xfId="0" applyFont="1" applyAlignment="1">
      <alignment vertical="center"/>
    </xf>
    <xf numFmtId="0" fontId="17" fillId="2" borderId="0" xfId="0" applyFont="1" applyFill="1" applyAlignment="1">
      <alignment vertical="center"/>
    </xf>
    <xf numFmtId="0" fontId="17" fillId="2" borderId="6" xfId="0" applyFont="1" applyFill="1" applyBorder="1" applyAlignment="1">
      <alignment vertical="center"/>
    </xf>
    <xf numFmtId="0" fontId="22" fillId="2" borderId="10" xfId="0" applyFont="1" applyFill="1" applyBorder="1" applyAlignment="1">
      <alignment horizontal="left" vertical="center"/>
    </xf>
    <xf numFmtId="0" fontId="22" fillId="2" borderId="10" xfId="0" applyFont="1" applyFill="1" applyBorder="1" applyAlignment="1">
      <alignment vertical="center"/>
    </xf>
    <xf numFmtId="0" fontId="22" fillId="2" borderId="11" xfId="0" applyFont="1" applyFill="1" applyBorder="1" applyAlignment="1">
      <alignment horizontal="left" vertical="center"/>
    </xf>
    <xf numFmtId="0" fontId="22" fillId="2" borderId="12" xfId="0" applyFont="1" applyFill="1" applyBorder="1" applyAlignment="1">
      <alignment horizontal="left" vertical="center"/>
    </xf>
    <xf numFmtId="0" fontId="22" fillId="2" borderId="12" xfId="0" applyFont="1" applyFill="1" applyBorder="1" applyAlignment="1">
      <alignment vertical="center"/>
    </xf>
    <xf numFmtId="0" fontId="22" fillId="2" borderId="2" xfId="0" applyFont="1" applyFill="1" applyBorder="1" applyAlignment="1">
      <alignment horizontal="left" vertical="center"/>
    </xf>
    <xf numFmtId="0" fontId="17" fillId="2" borderId="6" xfId="0" applyFont="1" applyFill="1" applyBorder="1" applyAlignment="1">
      <alignment horizontal="left" vertical="center"/>
    </xf>
    <xf numFmtId="0" fontId="17" fillId="2" borderId="0" xfId="0" applyFont="1" applyFill="1" applyAlignment="1">
      <alignment horizontal="left" vertical="center"/>
    </xf>
    <xf numFmtId="0" fontId="6" fillId="0" borderId="0" xfId="0" applyFont="1" applyAlignment="1">
      <alignment vertical="center"/>
    </xf>
    <xf numFmtId="0" fontId="6" fillId="0" borderId="0" xfId="0" applyFont="1" applyAlignment="1">
      <alignment horizontal="right" vertical="center"/>
    </xf>
    <xf numFmtId="0" fontId="23" fillId="0" borderId="0" xfId="0" applyFont="1"/>
    <xf numFmtId="0" fontId="7" fillId="2" borderId="0" xfId="0" applyFont="1" applyFill="1" applyAlignment="1">
      <alignment horizontal="center" vertical="center" wrapText="1"/>
    </xf>
    <xf numFmtId="0" fontId="25" fillId="0" borderId="0" xfId="0" applyFont="1"/>
    <xf numFmtId="0" fontId="22" fillId="0" borderId="0" xfId="0" applyFont="1" applyAlignment="1">
      <alignment horizontal="right" vertical="center"/>
    </xf>
    <xf numFmtId="0" fontId="0" fillId="0" borderId="1" xfId="0" applyBorder="1"/>
    <xf numFmtId="0" fontId="6" fillId="3" borderId="4" xfId="0" applyFont="1" applyFill="1" applyBorder="1" applyAlignment="1">
      <alignment horizontal="center" vertical="center" wrapText="1"/>
    </xf>
    <xf numFmtId="0" fontId="6" fillId="0" borderId="0" xfId="0" applyFont="1" applyAlignment="1" applyProtection="1">
      <alignment shrinkToFit="1"/>
      <protection locked="0"/>
    </xf>
    <xf numFmtId="0" fontId="2" fillId="2" borderId="0" xfId="0" applyFont="1" applyFill="1" applyAlignment="1">
      <alignment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3" fillId="3" borderId="24" xfId="0" applyFont="1" applyFill="1" applyBorder="1" applyAlignment="1">
      <alignment horizontal="center" vertical="center" wrapText="1"/>
    </xf>
    <xf numFmtId="0" fontId="23" fillId="3" borderId="25" xfId="0" applyFont="1" applyFill="1" applyBorder="1" applyAlignment="1">
      <alignment horizontal="center" vertical="center" wrapText="1"/>
    </xf>
    <xf numFmtId="0" fontId="6" fillId="0" borderId="13" xfId="0" applyFont="1" applyBorder="1"/>
    <xf numFmtId="0" fontId="6" fillId="0" borderId="16" xfId="0" applyFont="1" applyBorder="1"/>
    <xf numFmtId="0" fontId="0" fillId="0" borderId="5" xfId="0" applyBorder="1"/>
    <xf numFmtId="0" fontId="0" fillId="0" borderId="0" xfId="0" applyAlignment="1">
      <alignment horizontal="center" vertical="center"/>
    </xf>
    <xf numFmtId="178" fontId="6" fillId="0" borderId="16" xfId="0" applyNumberFormat="1" applyFont="1" applyBorder="1" applyAlignment="1">
      <alignment horizontal="center" vertical="center"/>
    </xf>
    <xf numFmtId="0" fontId="8" fillId="3" borderId="14"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4" xfId="0" applyFont="1" applyFill="1"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6" fillId="3" borderId="1" xfId="0" applyFont="1" applyFill="1" applyBorder="1"/>
    <xf numFmtId="0" fontId="6" fillId="3" borderId="27" xfId="0" applyFont="1" applyFill="1" applyBorder="1"/>
    <xf numFmtId="178" fontId="6" fillId="0" borderId="1" xfId="0" applyNumberFormat="1" applyFont="1" applyBorder="1" applyAlignment="1">
      <alignment horizontal="center" vertical="center"/>
    </xf>
    <xf numFmtId="0" fontId="17" fillId="3" borderId="1" xfId="0" applyFont="1" applyFill="1" applyBorder="1" applyAlignment="1">
      <alignment horizontal="center" vertical="center" wrapText="1"/>
    </xf>
    <xf numFmtId="0" fontId="0" fillId="0" borderId="25" xfId="0" applyBorder="1"/>
    <xf numFmtId="0" fontId="2" fillId="3" borderId="31" xfId="0" applyFont="1" applyFill="1" applyBorder="1" applyAlignment="1">
      <alignment horizontal="center" vertical="center" wrapText="1"/>
    </xf>
    <xf numFmtId="0" fontId="0" fillId="3" borderId="31" xfId="0" applyFill="1"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xf>
    <xf numFmtId="0" fontId="6" fillId="0" borderId="29" xfId="0" applyFont="1" applyBorder="1"/>
    <xf numFmtId="0" fontId="17" fillId="0" borderId="0" xfId="0" applyFont="1"/>
    <xf numFmtId="0" fontId="15" fillId="0" borderId="0" xfId="0" applyFont="1"/>
    <xf numFmtId="181" fontId="6" fillId="0" borderId="3" xfId="0" applyNumberFormat="1" applyFont="1" applyBorder="1" applyAlignment="1">
      <alignment shrinkToFit="1"/>
    </xf>
    <xf numFmtId="180" fontId="6" fillId="0" borderId="3" xfId="0" applyNumberFormat="1" applyFont="1" applyBorder="1" applyAlignment="1">
      <alignment shrinkToFit="1"/>
    </xf>
    <xf numFmtId="181" fontId="6" fillId="0" borderId="1" xfId="0" applyNumberFormat="1" applyFont="1" applyBorder="1" applyAlignment="1">
      <alignment shrinkToFit="1"/>
    </xf>
    <xf numFmtId="180" fontId="6" fillId="0" borderId="1" xfId="0" applyNumberFormat="1" applyFont="1" applyBorder="1" applyAlignment="1">
      <alignment shrinkToFit="1"/>
    </xf>
    <xf numFmtId="184" fontId="6" fillId="0" borderId="1" xfId="2" applyNumberFormat="1" applyFont="1" applyFill="1" applyBorder="1" applyAlignment="1" applyProtection="1">
      <alignment vertical="center"/>
    </xf>
    <xf numFmtId="176" fontId="6" fillId="0" borderId="1" xfId="0" applyNumberFormat="1" applyFont="1" applyBorder="1" applyAlignment="1">
      <alignment shrinkToFit="1"/>
    </xf>
    <xf numFmtId="181" fontId="6" fillId="0" borderId="4" xfId="0" applyNumberFormat="1" applyFont="1" applyBorder="1" applyAlignment="1">
      <alignment shrinkToFit="1"/>
    </xf>
    <xf numFmtId="180" fontId="6" fillId="0" borderId="4" xfId="0" applyNumberFormat="1" applyFont="1" applyBorder="1" applyAlignment="1">
      <alignment shrinkToFit="1"/>
    </xf>
    <xf numFmtId="184" fontId="6" fillId="0" borderId="4" xfId="2" applyNumberFormat="1" applyFont="1" applyFill="1" applyBorder="1" applyAlignment="1" applyProtection="1">
      <alignment vertical="center"/>
    </xf>
    <xf numFmtId="176" fontId="6" fillId="0" borderId="4" xfId="0" applyNumberFormat="1" applyFont="1" applyBorder="1" applyAlignment="1">
      <alignment shrinkToFit="1"/>
    </xf>
    <xf numFmtId="0" fontId="22" fillId="4" borderId="0" xfId="0" applyFont="1" applyFill="1" applyAlignment="1">
      <alignment horizontal="center" vertical="center"/>
    </xf>
    <xf numFmtId="0" fontId="2" fillId="2" borderId="8" xfId="0" applyFont="1" applyFill="1" applyBorder="1" applyAlignment="1">
      <alignment horizontal="center"/>
    </xf>
    <xf numFmtId="0" fontId="22" fillId="0" borderId="12" xfId="0" applyFont="1" applyBorder="1" applyAlignment="1">
      <alignment horizontal="center" vertical="center" wrapText="1"/>
    </xf>
    <xf numFmtId="0" fontId="14" fillId="0" borderId="0" xfId="0" applyFont="1"/>
    <xf numFmtId="0" fontId="2" fillId="4" borderId="0" xfId="0" applyFont="1" applyFill="1" applyAlignment="1">
      <alignment vertical="center"/>
    </xf>
    <xf numFmtId="0" fontId="2" fillId="4" borderId="0" xfId="0" applyFont="1" applyFill="1" applyAlignment="1">
      <alignment horizontal="center" vertical="center"/>
    </xf>
    <xf numFmtId="0" fontId="2" fillId="2" borderId="43" xfId="0" applyFont="1" applyFill="1" applyBorder="1" applyAlignment="1">
      <alignment horizontal="left" vertical="center"/>
    </xf>
    <xf numFmtId="0" fontId="27" fillId="0" borderId="0" xfId="0" applyFont="1"/>
    <xf numFmtId="0" fontId="0" fillId="0" borderId="0" xfId="0" applyAlignment="1">
      <alignment vertical="center"/>
    </xf>
    <xf numFmtId="0" fontId="0" fillId="3" borderId="1" xfId="0" applyFill="1" applyBorder="1" applyAlignment="1">
      <alignment horizontal="center" wrapText="1"/>
    </xf>
    <xf numFmtId="0" fontId="0" fillId="3" borderId="1" xfId="0" applyFill="1" applyBorder="1" applyAlignment="1">
      <alignment horizontal="center" vertical="center"/>
    </xf>
    <xf numFmtId="9" fontId="2" fillId="0" borderId="47" xfId="2" applyNumberFormat="1" applyFont="1" applyFill="1" applyBorder="1" applyAlignment="1" applyProtection="1">
      <alignment horizontal="center" vertical="center"/>
    </xf>
    <xf numFmtId="9" fontId="2" fillId="0" borderId="47" xfId="0" applyNumberFormat="1" applyFont="1" applyBorder="1" applyAlignment="1">
      <alignment horizontal="center" vertical="center"/>
    </xf>
    <xf numFmtId="0" fontId="2" fillId="3" borderId="21"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 xfId="0" applyFont="1" applyBorder="1" applyAlignment="1">
      <alignment horizontal="center" vertical="center"/>
    </xf>
    <xf numFmtId="0" fontId="17" fillId="5" borderId="1" xfId="0" applyFont="1" applyFill="1" applyBorder="1" applyAlignment="1">
      <alignment horizontal="center" vertical="center" wrapText="1"/>
    </xf>
    <xf numFmtId="178" fontId="6" fillId="5" borderId="1" xfId="0" applyNumberFormat="1" applyFont="1" applyFill="1" applyBorder="1" applyAlignment="1">
      <alignment horizontal="center" vertical="center"/>
    </xf>
    <xf numFmtId="0" fontId="6" fillId="3" borderId="30" xfId="0" applyFont="1" applyFill="1" applyBorder="1" applyAlignment="1">
      <alignment horizontal="center" vertical="center" wrapText="1" shrinkToFit="1"/>
    </xf>
    <xf numFmtId="176" fontId="6" fillId="0" borderId="28" xfId="0" applyNumberFormat="1" applyFont="1" applyBorder="1" applyAlignment="1">
      <alignment shrinkToFit="1"/>
    </xf>
    <xf numFmtId="0" fontId="2" fillId="0" borderId="49" xfId="0" applyFont="1" applyBorder="1"/>
    <xf numFmtId="0" fontId="2" fillId="3" borderId="50" xfId="0" applyFont="1" applyFill="1" applyBorder="1"/>
    <xf numFmtId="0" fontId="2" fillId="3" borderId="25" xfId="0" applyFont="1" applyFill="1" applyBorder="1"/>
    <xf numFmtId="0" fontId="2" fillId="3" borderId="51" xfId="0" applyFont="1" applyFill="1" applyBorder="1"/>
    <xf numFmtId="0" fontId="2" fillId="3" borderId="5" xfId="0" applyFont="1" applyFill="1" applyBorder="1"/>
    <xf numFmtId="0" fontId="2" fillId="3" borderId="0" xfId="0" applyFont="1" applyFill="1"/>
    <xf numFmtId="0" fontId="2" fillId="3" borderId="52" xfId="0" applyFont="1" applyFill="1" applyBorder="1"/>
    <xf numFmtId="0" fontId="2" fillId="3" borderId="53" xfId="0" applyFont="1" applyFill="1" applyBorder="1"/>
    <xf numFmtId="0" fontId="2" fillId="3" borderId="54" xfId="0" applyFont="1" applyFill="1" applyBorder="1"/>
    <xf numFmtId="186" fontId="22" fillId="2" borderId="55" xfId="0" applyNumberFormat="1" applyFont="1" applyFill="1" applyBorder="1" applyAlignment="1">
      <alignment horizontal="center" vertical="center"/>
    </xf>
    <xf numFmtId="0" fontId="17" fillId="2" borderId="0" xfId="0" applyFont="1" applyFill="1" applyAlignment="1">
      <alignment vertical="center" wrapText="1"/>
    </xf>
    <xf numFmtId="0" fontId="22" fillId="2" borderId="0" xfId="0" applyFont="1" applyFill="1" applyAlignment="1">
      <alignment horizontal="left" vertical="center"/>
    </xf>
    <xf numFmtId="0" fontId="2" fillId="0" borderId="7" xfId="0" applyFont="1" applyBorder="1" applyAlignment="1">
      <alignment horizontal="center"/>
    </xf>
    <xf numFmtId="0" fontId="2" fillId="0" borderId="9" xfId="0" applyFont="1" applyBorder="1" applyAlignment="1">
      <alignment horizontal="center"/>
    </xf>
    <xf numFmtId="0" fontId="2" fillId="0" borderId="57" xfId="0" applyFont="1" applyBorder="1" applyAlignment="1">
      <alignment horizontal="center"/>
    </xf>
    <xf numFmtId="0" fontId="2" fillId="0" borderId="35" xfId="0" applyFont="1" applyBorder="1" applyAlignment="1">
      <alignment horizontal="center"/>
    </xf>
    <xf numFmtId="0" fontId="2" fillId="0" borderId="11" xfId="0" applyFont="1" applyBorder="1" applyAlignment="1">
      <alignment horizontal="center"/>
    </xf>
    <xf numFmtId="0" fontId="2" fillId="0" borderId="58"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xf numFmtId="0" fontId="6" fillId="0" borderId="3" xfId="0" applyFont="1" applyBorder="1" applyAlignment="1">
      <alignment horizontal="center"/>
    </xf>
    <xf numFmtId="0" fontId="12" fillId="6" borderId="0" xfId="3" applyFont="1" applyFill="1" applyAlignment="1">
      <alignment vertical="top"/>
    </xf>
    <xf numFmtId="0" fontId="6" fillId="6" borderId="0" xfId="0" applyFont="1" applyFill="1"/>
    <xf numFmtId="0" fontId="2" fillId="3" borderId="60" xfId="0" applyFont="1" applyFill="1" applyBorder="1"/>
    <xf numFmtId="182" fontId="2" fillId="0" borderId="10" xfId="0" applyNumberFormat="1" applyFont="1" applyBorder="1" applyAlignment="1">
      <alignment horizontal="center" vertical="center"/>
    </xf>
    <xf numFmtId="0" fontId="2" fillId="0" borderId="3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182" fontId="0" fillId="0" borderId="70" xfId="0" applyNumberFormat="1" applyBorder="1" applyAlignment="1">
      <alignment horizontal="center" vertical="center"/>
    </xf>
    <xf numFmtId="182" fontId="0" fillId="0" borderId="19" xfId="0" applyNumberFormat="1" applyBorder="1" applyAlignment="1">
      <alignment horizontal="center" vertical="center"/>
    </xf>
    <xf numFmtId="182" fontId="0" fillId="0" borderId="30" xfId="0" applyNumberFormat="1" applyBorder="1" applyAlignment="1">
      <alignment horizontal="center" vertical="center"/>
    </xf>
    <xf numFmtId="182" fontId="2" fillId="0" borderId="62" xfId="0" applyNumberFormat="1" applyFont="1" applyBorder="1" applyAlignment="1">
      <alignment horizontal="center" vertical="center"/>
    </xf>
    <xf numFmtId="182" fontId="2" fillId="0" borderId="1" xfId="0" applyNumberFormat="1" applyFont="1" applyBorder="1" applyAlignment="1">
      <alignment horizontal="center" vertical="center"/>
    </xf>
    <xf numFmtId="182" fontId="0" fillId="0" borderId="62" xfId="0" applyNumberFormat="1" applyBorder="1" applyAlignment="1">
      <alignment horizontal="center" vertical="center"/>
    </xf>
    <xf numFmtId="182" fontId="0" fillId="0" borderId="10" xfId="0" applyNumberFormat="1" applyBorder="1" applyAlignment="1">
      <alignment horizontal="center" vertical="center"/>
    </xf>
    <xf numFmtId="182" fontId="0" fillId="0" borderId="63" xfId="0" applyNumberFormat="1" applyBorder="1" applyAlignment="1">
      <alignment horizontal="center" vertical="center"/>
    </xf>
    <xf numFmtId="0" fontId="2" fillId="0" borderId="72" xfId="0" applyFont="1" applyBorder="1" applyAlignment="1">
      <alignment horizontal="center" vertical="center"/>
    </xf>
    <xf numFmtId="0" fontId="2" fillId="0" borderId="24" xfId="0" applyFont="1" applyBorder="1" applyAlignment="1">
      <alignment horizontal="center" vertical="center"/>
    </xf>
    <xf numFmtId="0" fontId="2" fillId="0" borderId="24" xfId="0" applyFont="1" applyBorder="1" applyAlignment="1">
      <alignment horizontal="center" vertical="center" wrapText="1"/>
    </xf>
    <xf numFmtId="0" fontId="2" fillId="0" borderId="24" xfId="0" applyFont="1" applyBorder="1" applyAlignment="1">
      <alignment horizontal="center" wrapText="1"/>
    </xf>
    <xf numFmtId="0" fontId="2" fillId="0" borderId="13" xfId="0" applyFont="1" applyBorder="1"/>
    <xf numFmtId="0" fontId="2" fillId="0" borderId="3" xfId="0" applyFont="1" applyBorder="1"/>
    <xf numFmtId="0" fontId="2" fillId="0" borderId="73" xfId="0" applyFont="1" applyBorder="1"/>
    <xf numFmtId="0" fontId="2" fillId="0" borderId="3" xfId="0" applyFont="1" applyBorder="1" applyAlignment="1">
      <alignment horizontal="center"/>
    </xf>
    <xf numFmtId="180" fontId="2" fillId="0" borderId="19" xfId="0" applyNumberFormat="1" applyFont="1" applyBorder="1"/>
    <xf numFmtId="0" fontId="2" fillId="0" borderId="1" xfId="0" applyFont="1" applyBorder="1"/>
    <xf numFmtId="0" fontId="2" fillId="0" borderId="2" xfId="0" applyFont="1" applyBorder="1"/>
    <xf numFmtId="0" fontId="2" fillId="0" borderId="1" xfId="0" applyFont="1" applyBorder="1" applyAlignment="1">
      <alignment horizontal="center"/>
    </xf>
    <xf numFmtId="180" fontId="2" fillId="0" borderId="28" xfId="0" applyNumberFormat="1" applyFont="1" applyBorder="1"/>
    <xf numFmtId="0" fontId="2" fillId="0" borderId="0" xfId="0" applyFont="1" applyAlignment="1">
      <alignment horizontal="left"/>
    </xf>
    <xf numFmtId="0" fontId="2" fillId="0" borderId="34" xfId="0" applyFont="1" applyBorder="1" applyAlignment="1">
      <alignment horizontal="center"/>
    </xf>
    <xf numFmtId="0" fontId="0" fillId="0" borderId="34" xfId="0" applyBorder="1" applyAlignment="1">
      <alignment horizontal="center"/>
    </xf>
    <xf numFmtId="0" fontId="24" fillId="0" borderId="0" xfId="0" applyFont="1" applyAlignment="1">
      <alignment horizontal="center" vertical="center"/>
    </xf>
    <xf numFmtId="0" fontId="2" fillId="0" borderId="57" xfId="0" applyFont="1" applyBorder="1"/>
    <xf numFmtId="0" fontId="0" fillId="0" borderId="1" xfId="0" applyBorder="1" applyAlignment="1">
      <alignment horizontal="center"/>
    </xf>
    <xf numFmtId="0" fontId="0" fillId="0" borderId="2" xfId="0" applyBorder="1"/>
    <xf numFmtId="0" fontId="2" fillId="0" borderId="14" xfId="0" applyFont="1" applyBorder="1"/>
    <xf numFmtId="0" fontId="2" fillId="0" borderId="0" xfId="0" applyFont="1" applyAlignment="1">
      <alignment horizontal="center"/>
    </xf>
    <xf numFmtId="0" fontId="2" fillId="2" borderId="0" xfId="0" applyFont="1" applyFill="1"/>
    <xf numFmtId="180" fontId="2" fillId="0" borderId="0" xfId="0" applyNumberFormat="1" applyFont="1"/>
    <xf numFmtId="0" fontId="2" fillId="7" borderId="0" xfId="0" applyFont="1" applyFill="1"/>
    <xf numFmtId="182" fontId="2" fillId="0" borderId="141" xfId="0" applyNumberFormat="1" applyFont="1" applyBorder="1" applyAlignment="1">
      <alignment horizontal="center" vertical="center"/>
    </xf>
    <xf numFmtId="182" fontId="2" fillId="0" borderId="142" xfId="0" applyNumberFormat="1" applyFont="1" applyBorder="1" applyAlignment="1">
      <alignment horizontal="center" vertical="center"/>
    </xf>
    <xf numFmtId="0" fontId="0" fillId="0" borderId="1" xfId="0" applyBorder="1" applyAlignment="1">
      <alignment horizontal="center" vertical="center"/>
    </xf>
    <xf numFmtId="0" fontId="0" fillId="0" borderId="49" xfId="0" applyBorder="1"/>
    <xf numFmtId="0" fontId="2" fillId="0" borderId="26" xfId="0" applyFont="1" applyBorder="1" applyAlignment="1">
      <alignment horizontal="center" wrapText="1"/>
    </xf>
    <xf numFmtId="0" fontId="2" fillId="0" borderId="28" xfId="0" applyFont="1" applyBorder="1"/>
    <xf numFmtId="0" fontId="0" fillId="7" borderId="0" xfId="0" applyFill="1"/>
    <xf numFmtId="0" fontId="2" fillId="8" borderId="0" xfId="0" applyFont="1" applyFill="1"/>
    <xf numFmtId="0" fontId="0" fillId="8" borderId="0" xfId="0" applyFill="1"/>
    <xf numFmtId="0" fontId="6" fillId="8" borderId="0" xfId="0" applyFont="1" applyFill="1"/>
    <xf numFmtId="182" fontId="2" fillId="0" borderId="12" xfId="0" applyNumberFormat="1" applyFont="1" applyBorder="1" applyAlignment="1">
      <alignment horizontal="center" vertical="center"/>
    </xf>
    <xf numFmtId="182" fontId="2" fillId="0" borderId="144" xfId="0" applyNumberFormat="1" applyFont="1" applyBorder="1" applyAlignment="1">
      <alignment horizontal="center" vertical="center"/>
    </xf>
    <xf numFmtId="182" fontId="2" fillId="0" borderId="2" xfId="0" applyNumberFormat="1" applyFont="1" applyBorder="1" applyAlignment="1">
      <alignment horizontal="center" vertical="center"/>
    </xf>
    <xf numFmtId="182" fontId="2" fillId="0" borderId="28" xfId="0" applyNumberFormat="1" applyFont="1" applyBorder="1" applyAlignment="1">
      <alignment horizontal="center" vertical="center"/>
    </xf>
    <xf numFmtId="0" fontId="0" fillId="0" borderId="0" xfId="0" applyAlignment="1">
      <alignment horizontal="right" vertical="center"/>
    </xf>
    <xf numFmtId="0" fontId="6" fillId="0" borderId="19" xfId="0" applyFont="1" applyBorder="1"/>
    <xf numFmtId="0" fontId="6" fillId="0" borderId="28" xfId="0" applyFont="1" applyBorder="1"/>
    <xf numFmtId="0" fontId="6" fillId="0" borderId="38" xfId="0" applyFont="1" applyBorder="1" applyAlignment="1">
      <alignment shrinkToFit="1"/>
    </xf>
    <xf numFmtId="0" fontId="6" fillId="0" borderId="20" xfId="0" applyFont="1" applyBorder="1"/>
    <xf numFmtId="0" fontId="6" fillId="0" borderId="38" xfId="0" applyFont="1" applyBorder="1"/>
    <xf numFmtId="0" fontId="6" fillId="0" borderId="86" xfId="0" applyFont="1" applyBorder="1"/>
    <xf numFmtId="0" fontId="6" fillId="0" borderId="33" xfId="0" applyFont="1" applyBorder="1"/>
    <xf numFmtId="0" fontId="6" fillId="0" borderId="23" xfId="0" applyFont="1" applyBorder="1"/>
    <xf numFmtId="0" fontId="6" fillId="0" borderId="22" xfId="0" applyFont="1" applyBorder="1"/>
    <xf numFmtId="0" fontId="35" fillId="0" borderId="0" xfId="0" applyFont="1"/>
    <xf numFmtId="0" fontId="17" fillId="0" borderId="0" xfId="0" applyFont="1" applyAlignment="1">
      <alignment wrapText="1"/>
    </xf>
    <xf numFmtId="0" fontId="2" fillId="0" borderId="56" xfId="0" applyFont="1" applyBorder="1" applyAlignment="1">
      <alignment horizontal="center"/>
    </xf>
    <xf numFmtId="0" fontId="2" fillId="0" borderId="27" xfId="0" applyFont="1" applyBorder="1" applyAlignment="1">
      <alignment horizontal="center"/>
    </xf>
    <xf numFmtId="0" fontId="2" fillId="0" borderId="10" xfId="0" applyFont="1" applyBorder="1" applyAlignment="1">
      <alignment horizontal="left"/>
    </xf>
    <xf numFmtId="0" fontId="0" fillId="0" borderId="7" xfId="0" applyBorder="1" applyAlignment="1">
      <alignment horizontal="center"/>
    </xf>
    <xf numFmtId="0" fontId="0" fillId="0" borderId="35" xfId="0" applyBorder="1" applyAlignment="1">
      <alignment horizontal="center"/>
    </xf>
    <xf numFmtId="0" fontId="2" fillId="0" borderId="59" xfId="0" applyFont="1" applyBorder="1" applyAlignment="1">
      <alignment horizontal="center" vertical="center"/>
    </xf>
    <xf numFmtId="0" fontId="2" fillId="0" borderId="19" xfId="0" applyFont="1" applyBorder="1"/>
    <xf numFmtId="0" fontId="2" fillId="0" borderId="57" xfId="0" applyFont="1" applyBorder="1" applyAlignment="1">
      <alignment horizontal="center" vertical="center"/>
    </xf>
    <xf numFmtId="0" fontId="2" fillId="0" borderId="4" xfId="0" applyFont="1" applyBorder="1" applyAlignment="1">
      <alignment horizontal="center" vertical="center"/>
    </xf>
    <xf numFmtId="0" fontId="2" fillId="0" borderId="30" xfId="0" applyFont="1" applyBorder="1"/>
    <xf numFmtId="0" fontId="2" fillId="0" borderId="0" xfId="0" applyFont="1" applyAlignment="1">
      <alignment horizontal="center" vertical="center"/>
    </xf>
    <xf numFmtId="0" fontId="2" fillId="0" borderId="1" xfId="0" applyFont="1" applyBorder="1" applyAlignment="1">
      <alignment vertical="top"/>
    </xf>
    <xf numFmtId="0" fontId="2" fillId="0" borderId="1" xfId="0" applyFont="1" applyBorder="1" applyAlignment="1">
      <alignment horizontal="left"/>
    </xf>
    <xf numFmtId="180" fontId="2" fillId="0" borderId="28" xfId="0" applyNumberFormat="1" applyFont="1" applyBorder="1" applyAlignment="1">
      <alignment horizontal="left"/>
    </xf>
    <xf numFmtId="180" fontId="2" fillId="0" borderId="28" xfId="0" applyNumberFormat="1" applyFont="1" applyBorder="1" applyAlignment="1">
      <alignment horizontal="center"/>
    </xf>
    <xf numFmtId="0" fontId="2" fillId="0" borderId="1" xfId="0" applyFont="1" applyBorder="1" applyAlignment="1">
      <alignment horizontal="left" vertical="top"/>
    </xf>
    <xf numFmtId="0" fontId="0" fillId="0" borderId="1" xfId="0" applyBorder="1" applyAlignment="1">
      <alignment horizontal="left"/>
    </xf>
    <xf numFmtId="0" fontId="7" fillId="0" borderId="1" xfId="0" applyFont="1" applyBorder="1" applyAlignment="1">
      <alignment horizontal="center" vertical="center"/>
    </xf>
    <xf numFmtId="0" fontId="2" fillId="0" borderId="1" xfId="0" applyFont="1" applyBorder="1" applyAlignment="1">
      <alignment horizontal="left" vertical="center"/>
    </xf>
    <xf numFmtId="0" fontId="24" fillId="0" borderId="1" xfId="0" applyFont="1" applyBorder="1" applyAlignment="1">
      <alignment horizontal="center" vertical="center"/>
    </xf>
    <xf numFmtId="0" fontId="2" fillId="0" borderId="29" xfId="0" applyFont="1" applyBorder="1"/>
    <xf numFmtId="0" fontId="2" fillId="0" borderId="4" xfId="0" applyFont="1" applyBorder="1"/>
    <xf numFmtId="180" fontId="2" fillId="0" borderId="30" xfId="0" applyNumberFormat="1" applyFont="1" applyBorder="1"/>
    <xf numFmtId="0" fontId="6" fillId="0" borderId="0" xfId="0" applyFont="1" applyAlignment="1">
      <alignment horizontal="center"/>
    </xf>
    <xf numFmtId="0" fontId="2" fillId="0" borderId="0" xfId="0" applyFont="1" applyAlignment="1">
      <alignment vertical="center"/>
    </xf>
    <xf numFmtId="0" fontId="24" fillId="0" borderId="0" xfId="0" applyFont="1" applyAlignment="1">
      <alignment vertical="center"/>
    </xf>
    <xf numFmtId="0" fontId="2" fillId="0" borderId="14" xfId="0" applyFont="1" applyBorder="1" applyAlignment="1">
      <alignment horizontal="center"/>
    </xf>
    <xf numFmtId="0" fontId="2" fillId="0" borderId="36" xfId="0" applyFont="1" applyBorder="1" applyAlignment="1">
      <alignment horizontal="center"/>
    </xf>
    <xf numFmtId="0" fontId="2" fillId="0" borderId="145" xfId="0" applyFont="1" applyBorder="1" applyAlignment="1">
      <alignment horizontal="center"/>
    </xf>
    <xf numFmtId="0" fontId="2" fillId="0" borderId="146" xfId="0" applyFont="1" applyBorder="1" applyAlignment="1">
      <alignment horizontal="center"/>
    </xf>
    <xf numFmtId="0" fontId="0" fillId="2" borderId="0" xfId="0" applyFill="1" applyAlignment="1">
      <alignment horizontal="center" vertical="center"/>
    </xf>
    <xf numFmtId="182" fontId="0" fillId="0" borderId="65" xfId="0" applyNumberFormat="1" applyBorder="1" applyAlignment="1">
      <alignment horizontal="center" vertical="center"/>
    </xf>
    <xf numFmtId="182" fontId="0" fillId="0" borderId="148" xfId="0" applyNumberFormat="1" applyBorder="1" applyAlignment="1">
      <alignment horizontal="center" vertical="center"/>
    </xf>
    <xf numFmtId="182" fontId="0" fillId="0" borderId="149" xfId="0" applyNumberFormat="1" applyBorder="1" applyAlignment="1">
      <alignment horizontal="center" vertical="center"/>
    </xf>
    <xf numFmtId="182" fontId="0" fillId="0" borderId="150" xfId="0" applyNumberFormat="1" applyBorder="1" applyAlignment="1">
      <alignment horizontal="center" vertical="center"/>
    </xf>
    <xf numFmtId="182" fontId="0" fillId="0" borderId="151" xfId="0" applyNumberFormat="1" applyBorder="1" applyAlignment="1">
      <alignment horizontal="center" vertical="center"/>
    </xf>
    <xf numFmtId="182" fontId="0" fillId="0" borderId="152" xfId="0" applyNumberFormat="1" applyBorder="1" applyAlignment="1">
      <alignment horizontal="center" vertical="center"/>
    </xf>
    <xf numFmtId="182" fontId="0" fillId="0" borderId="153" xfId="0" applyNumberFormat="1" applyBorder="1" applyAlignment="1">
      <alignment horizontal="center" vertical="center"/>
    </xf>
    <xf numFmtId="182" fontId="0" fillId="0" borderId="0" xfId="0" applyNumberFormat="1" applyAlignment="1">
      <alignment horizontal="center" vertical="center"/>
    </xf>
    <xf numFmtId="182" fontId="0" fillId="0" borderId="3" xfId="0" applyNumberFormat="1" applyBorder="1" applyAlignment="1">
      <alignment horizontal="center" vertical="center"/>
    </xf>
    <xf numFmtId="182" fontId="0" fillId="0" borderId="1" xfId="0" applyNumberFormat="1" applyBorder="1" applyAlignment="1">
      <alignment horizontal="center" vertical="center"/>
    </xf>
    <xf numFmtId="182" fontId="0" fillId="0" borderId="4" xfId="0" applyNumberFormat="1" applyBorder="1" applyAlignment="1">
      <alignment horizontal="center" vertical="center"/>
    </xf>
    <xf numFmtId="0" fontId="22" fillId="2" borderId="0" xfId="0" applyFont="1" applyFill="1" applyAlignment="1">
      <alignment horizontal="center" vertical="center"/>
    </xf>
    <xf numFmtId="0" fontId="6" fillId="3" borderId="4" xfId="0" applyFont="1" applyFill="1" applyBorder="1" applyAlignment="1">
      <alignment horizontal="center" vertical="center"/>
    </xf>
    <xf numFmtId="0" fontId="22" fillId="2" borderId="0" xfId="0" applyFont="1" applyFill="1" applyAlignment="1">
      <alignment horizontal="right" vertical="center"/>
    </xf>
    <xf numFmtId="0" fontId="22" fillId="0" borderId="5" xfId="0" applyFont="1" applyBorder="1" applyAlignment="1" applyProtection="1">
      <alignment vertical="center"/>
      <protection locked="0"/>
    </xf>
    <xf numFmtId="0" fontId="0" fillId="0" borderId="7" xfId="0" applyBorder="1"/>
    <xf numFmtId="0" fontId="0" fillId="0" borderId="9" xfId="0" applyBorder="1"/>
    <xf numFmtId="0" fontId="0" fillId="0" borderId="35" xfId="0" applyBorder="1"/>
    <xf numFmtId="0" fontId="0" fillId="0" borderId="11" xfId="0" applyBorder="1"/>
    <xf numFmtId="183" fontId="0" fillId="0" borderId="45" xfId="0" applyNumberFormat="1" applyBorder="1" applyAlignment="1">
      <alignment horizontal="center" vertical="center"/>
    </xf>
    <xf numFmtId="182" fontId="2" fillId="0" borderId="71" xfId="0" applyNumberFormat="1" applyFont="1" applyBorder="1" applyAlignment="1">
      <alignment horizontal="center" vertical="center"/>
    </xf>
    <xf numFmtId="182" fontId="2" fillId="0" borderId="61" xfId="0" applyNumberFormat="1" applyFont="1" applyBorder="1" applyAlignment="1">
      <alignment horizontal="center" vertical="center"/>
    </xf>
    <xf numFmtId="0" fontId="0" fillId="0" borderId="0" xfId="0" applyAlignment="1">
      <alignment shrinkToFit="1"/>
    </xf>
    <xf numFmtId="0" fontId="6" fillId="0" borderId="156" xfId="0" applyFont="1" applyBorder="1" applyAlignment="1">
      <alignment shrinkToFit="1"/>
    </xf>
    <xf numFmtId="0" fontId="6" fillId="0" borderId="157" xfId="0" applyFont="1" applyBorder="1" applyAlignment="1">
      <alignment shrinkToFit="1"/>
    </xf>
    <xf numFmtId="0" fontId="6" fillId="0" borderId="158" xfId="0" applyFont="1" applyBorder="1" applyAlignment="1">
      <alignment shrinkToFit="1"/>
    </xf>
    <xf numFmtId="0" fontId="6" fillId="0" borderId="48" xfId="0" applyFont="1" applyBorder="1" applyAlignment="1">
      <alignment shrinkToFit="1"/>
    </xf>
    <xf numFmtId="0" fontId="6" fillId="0" borderId="0" xfId="0" applyFont="1" applyAlignment="1">
      <alignment shrinkToFit="1"/>
    </xf>
    <xf numFmtId="177" fontId="6" fillId="0" borderId="0" xfId="0" applyNumberFormat="1" applyFont="1" applyAlignment="1">
      <alignment shrinkToFit="1"/>
    </xf>
    <xf numFmtId="176" fontId="0" fillId="0" borderId="25" xfId="0" applyNumberFormat="1" applyBorder="1"/>
    <xf numFmtId="0" fontId="6" fillId="0" borderId="0" xfId="0" applyFont="1" applyAlignment="1">
      <alignment wrapText="1"/>
    </xf>
    <xf numFmtId="0" fontId="2" fillId="13" borderId="0" xfId="0" applyFont="1" applyFill="1"/>
    <xf numFmtId="0" fontId="0" fillId="13" borderId="0" xfId="0" applyFill="1"/>
    <xf numFmtId="0" fontId="6" fillId="13" borderId="0" xfId="0" applyFont="1" applyFill="1"/>
    <xf numFmtId="0" fontId="22" fillId="0" borderId="1" xfId="0" applyFont="1" applyBorder="1" applyAlignment="1">
      <alignment horizontal="center" vertical="center"/>
    </xf>
    <xf numFmtId="0" fontId="22" fillId="2" borderId="8" xfId="0" applyFont="1" applyFill="1" applyBorder="1" applyAlignment="1">
      <alignment horizontal="center" vertical="center"/>
    </xf>
    <xf numFmtId="0" fontId="28" fillId="0" borderId="0" xfId="0" applyFont="1"/>
    <xf numFmtId="176" fontId="6" fillId="0" borderId="24" xfId="0" applyNumberFormat="1" applyFont="1" applyBorder="1" applyAlignment="1">
      <alignment shrinkToFit="1"/>
    </xf>
    <xf numFmtId="176" fontId="6" fillId="0" borderId="26" xfId="0" applyNumberFormat="1" applyFont="1" applyBorder="1" applyAlignment="1">
      <alignment shrinkToFit="1"/>
    </xf>
    <xf numFmtId="0" fontId="0" fillId="0" borderId="0" xfId="0" applyAlignment="1">
      <alignment vertical="top" wrapText="1"/>
    </xf>
    <xf numFmtId="0" fontId="28" fillId="0" borderId="0" xfId="0" applyFont="1" applyAlignment="1">
      <alignment vertical="center"/>
    </xf>
    <xf numFmtId="178" fontId="6" fillId="12" borderId="29" xfId="0" applyNumberFormat="1" applyFont="1" applyFill="1" applyBorder="1" applyAlignment="1">
      <alignment horizontal="center" vertical="center"/>
    </xf>
    <xf numFmtId="178" fontId="6" fillId="12" borderId="4" xfId="0" applyNumberFormat="1" applyFont="1" applyFill="1" applyBorder="1" applyAlignment="1">
      <alignment horizontal="center" vertical="center"/>
    </xf>
    <xf numFmtId="178" fontId="6" fillId="12" borderId="30" xfId="0" applyNumberFormat="1" applyFont="1" applyFill="1" applyBorder="1" applyAlignment="1">
      <alignment horizontal="center" vertical="center"/>
    </xf>
    <xf numFmtId="178" fontId="6" fillId="12" borderId="28" xfId="0" applyNumberFormat="1" applyFont="1" applyFill="1" applyBorder="1" applyAlignment="1">
      <alignment horizontal="center" vertical="center"/>
    </xf>
    <xf numFmtId="182" fontId="0" fillId="0" borderId="114" xfId="0" applyNumberFormat="1"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0" fontId="0" fillId="0" borderId="147"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182" fontId="0" fillId="0" borderId="11" xfId="0" applyNumberFormat="1" applyBorder="1" applyAlignment="1">
      <alignment horizontal="center" vertical="center"/>
    </xf>
    <xf numFmtId="182" fontId="0" fillId="0" borderId="35" xfId="0" applyNumberFormat="1" applyBorder="1" applyAlignment="1">
      <alignment horizontal="center" vertical="center"/>
    </xf>
    <xf numFmtId="182" fontId="2" fillId="0" borderId="16" xfId="0" applyNumberFormat="1" applyFont="1" applyBorder="1" applyAlignment="1">
      <alignment horizontal="center" vertical="center"/>
    </xf>
    <xf numFmtId="0" fontId="12" fillId="15" borderId="0" xfId="3" applyFont="1" applyFill="1" applyAlignment="1">
      <alignment vertical="top"/>
    </xf>
    <xf numFmtId="0" fontId="6" fillId="15" borderId="0" xfId="0" applyFont="1" applyFill="1"/>
    <xf numFmtId="0" fontId="12" fillId="15" borderId="0" xfId="3" applyFont="1" applyFill="1" applyAlignment="1"/>
    <xf numFmtId="0" fontId="6" fillId="15" borderId="1" xfId="0" applyFont="1" applyFill="1" applyBorder="1"/>
    <xf numFmtId="177" fontId="0" fillId="11" borderId="46" xfId="0" applyNumberFormat="1" applyFill="1" applyBorder="1" applyAlignment="1">
      <alignment horizontal="center" vertical="center"/>
    </xf>
    <xf numFmtId="0" fontId="2" fillId="11" borderId="62" xfId="0" applyFont="1" applyFill="1" applyBorder="1" applyAlignment="1">
      <alignment horizontal="center" vertical="center"/>
    </xf>
    <xf numFmtId="0" fontId="2" fillId="11" borderId="35" xfId="0" applyFont="1" applyFill="1" applyBorder="1" applyAlignment="1">
      <alignment horizontal="center" vertical="center"/>
    </xf>
    <xf numFmtId="0" fontId="0" fillId="11" borderId="62" xfId="0" applyFill="1" applyBorder="1" applyAlignment="1">
      <alignment horizontal="center" vertical="center"/>
    </xf>
    <xf numFmtId="0" fontId="0" fillId="11" borderId="35" xfId="0" applyFill="1" applyBorder="1" applyAlignment="1">
      <alignment horizontal="center" vertical="center"/>
    </xf>
    <xf numFmtId="0" fontId="2" fillId="11" borderId="63" xfId="0" applyFont="1" applyFill="1" applyBorder="1" applyAlignment="1">
      <alignment horizontal="center" vertical="center"/>
    </xf>
    <xf numFmtId="0" fontId="2" fillId="11" borderId="64" xfId="0" applyFont="1" applyFill="1" applyBorder="1" applyAlignment="1">
      <alignment horizontal="center" vertical="center"/>
    </xf>
    <xf numFmtId="0" fontId="0" fillId="17" borderId="1" xfId="0" applyFill="1" applyBorder="1" applyAlignment="1" applyProtection="1">
      <alignment horizontal="center" vertical="center"/>
      <protection locked="0"/>
    </xf>
    <xf numFmtId="181" fontId="6" fillId="0" borderId="73" xfId="0" applyNumberFormat="1" applyFont="1" applyBorder="1" applyAlignment="1">
      <alignment shrinkToFit="1"/>
    </xf>
    <xf numFmtId="181" fontId="6" fillId="0" borderId="2" xfId="0" applyNumberFormat="1" applyFont="1" applyBorder="1" applyAlignment="1">
      <alignment shrinkToFit="1"/>
    </xf>
    <xf numFmtId="181" fontId="6" fillId="0" borderId="66" xfId="0" applyNumberFormat="1" applyFont="1" applyBorder="1" applyAlignment="1">
      <alignment shrinkToFit="1"/>
    </xf>
    <xf numFmtId="0" fontId="6" fillId="3" borderId="66" xfId="0" applyFont="1" applyFill="1" applyBorder="1" applyAlignment="1">
      <alignment horizontal="center" vertical="center" wrapText="1"/>
    </xf>
    <xf numFmtId="177" fontId="0" fillId="11" borderId="164" xfId="0" applyNumberFormat="1" applyFill="1" applyBorder="1" applyAlignment="1">
      <alignment horizontal="center" vertical="center"/>
    </xf>
    <xf numFmtId="0" fontId="22" fillId="20" borderId="1" xfId="0" applyFont="1" applyFill="1" applyBorder="1" applyAlignment="1" applyProtection="1">
      <alignment horizontal="right" vertical="center"/>
      <protection locked="0"/>
    </xf>
    <xf numFmtId="0" fontId="22" fillId="19" borderId="1" xfId="0" applyFont="1" applyFill="1" applyBorder="1" applyAlignment="1" applyProtection="1">
      <alignment horizontal="center" vertical="center"/>
      <protection locked="0"/>
    </xf>
    <xf numFmtId="186" fontId="22" fillId="0" borderId="12" xfId="0" applyNumberFormat="1" applyFont="1" applyBorder="1" applyAlignment="1">
      <alignment horizontal="center" vertical="center"/>
    </xf>
    <xf numFmtId="0" fontId="0" fillId="19" borderId="3" xfId="0" applyFill="1" applyBorder="1" applyAlignment="1" applyProtection="1">
      <alignment horizontal="center" vertical="center" wrapText="1"/>
      <protection locked="0"/>
    </xf>
    <xf numFmtId="0" fontId="0" fillId="19" borderId="19" xfId="0" applyFill="1" applyBorder="1" applyAlignment="1" applyProtection="1">
      <alignment horizontal="center" vertical="center" wrapText="1"/>
      <protection locked="0"/>
    </xf>
    <xf numFmtId="49" fontId="0" fillId="19" borderId="1" xfId="0" applyNumberFormat="1" applyFill="1" applyBorder="1" applyAlignment="1" applyProtection="1">
      <alignment horizontal="center" vertical="center" wrapText="1"/>
      <protection locked="0"/>
    </xf>
    <xf numFmtId="49" fontId="0" fillId="19" borderId="28" xfId="0" applyNumberFormat="1" applyFill="1" applyBorder="1" applyAlignment="1" applyProtection="1">
      <alignment horizontal="center" vertical="center" wrapText="1"/>
      <protection locked="0"/>
    </xf>
    <xf numFmtId="0" fontId="2" fillId="19" borderId="4" xfId="0" applyFont="1" applyFill="1" applyBorder="1" applyAlignment="1" applyProtection="1">
      <alignment horizontal="center" vertical="center"/>
      <protection locked="0"/>
    </xf>
    <xf numFmtId="0" fontId="2" fillId="19" borderId="30" xfId="0" applyFont="1" applyFill="1" applyBorder="1" applyAlignment="1" applyProtection="1">
      <alignment horizontal="center" vertical="center"/>
      <protection locked="0"/>
    </xf>
    <xf numFmtId="0" fontId="6" fillId="19" borderId="3" xfId="0" applyFont="1" applyFill="1" applyBorder="1" applyAlignment="1" applyProtection="1">
      <alignment shrinkToFit="1"/>
      <protection locked="0"/>
    </xf>
    <xf numFmtId="0" fontId="6" fillId="19" borderId="24" xfId="0" applyFont="1" applyFill="1" applyBorder="1" applyAlignment="1" applyProtection="1">
      <alignment shrinkToFit="1"/>
      <protection locked="0"/>
    </xf>
    <xf numFmtId="179" fontId="6" fillId="19" borderId="3" xfId="0" applyNumberFormat="1" applyFont="1" applyFill="1" applyBorder="1" applyAlignment="1" applyProtection="1">
      <alignment shrinkToFit="1"/>
      <protection locked="0"/>
    </xf>
    <xf numFmtId="0" fontId="6" fillId="19" borderId="1" xfId="0" applyFont="1" applyFill="1" applyBorder="1" applyAlignment="1" applyProtection="1">
      <alignment shrinkToFit="1"/>
      <protection locked="0"/>
    </xf>
    <xf numFmtId="179" fontId="6" fillId="19" borderId="1" xfId="0" applyNumberFormat="1" applyFont="1" applyFill="1" applyBorder="1" applyAlignment="1" applyProtection="1">
      <alignment shrinkToFit="1"/>
      <protection locked="0"/>
    </xf>
    <xf numFmtId="0" fontId="6" fillId="19" borderId="4" xfId="0" applyFont="1" applyFill="1" applyBorder="1" applyAlignment="1" applyProtection="1">
      <alignment shrinkToFit="1"/>
      <protection locked="0"/>
    </xf>
    <xf numFmtId="179" fontId="6" fillId="19" borderId="4" xfId="0" applyNumberFormat="1" applyFont="1" applyFill="1" applyBorder="1" applyAlignment="1" applyProtection="1">
      <alignment shrinkToFit="1"/>
      <protection locked="0"/>
    </xf>
    <xf numFmtId="0" fontId="2" fillId="19" borderId="24" xfId="0" applyFont="1" applyFill="1" applyBorder="1" applyAlignment="1" applyProtection="1">
      <alignment horizontal="center" vertical="center" wrapText="1"/>
      <protection locked="0"/>
    </xf>
    <xf numFmtId="0" fontId="2" fillId="19" borderId="36" xfId="0" applyFont="1" applyFill="1" applyBorder="1" applyAlignment="1" applyProtection="1">
      <alignment horizontal="center" vertical="center" wrapText="1"/>
      <protection locked="0"/>
    </xf>
    <xf numFmtId="0" fontId="2" fillId="19" borderId="14" xfId="0" applyFont="1" applyFill="1" applyBorder="1" applyAlignment="1" applyProtection="1">
      <alignment horizontal="center" vertical="center" wrapText="1"/>
      <protection locked="0"/>
    </xf>
    <xf numFmtId="0" fontId="2" fillId="19" borderId="37" xfId="0" applyFont="1" applyFill="1" applyBorder="1" applyAlignment="1" applyProtection="1">
      <alignment horizontal="center" vertical="center" wrapText="1"/>
      <protection locked="0"/>
    </xf>
    <xf numFmtId="0" fontId="23" fillId="19" borderId="42" xfId="0" applyFont="1" applyFill="1" applyBorder="1" applyAlignment="1" applyProtection="1">
      <alignment horizontal="left" vertical="center" wrapText="1"/>
      <protection locked="0"/>
    </xf>
    <xf numFmtId="0" fontId="23" fillId="19" borderId="32" xfId="0" applyFont="1" applyFill="1" applyBorder="1" applyAlignment="1" applyProtection="1">
      <alignment vertical="center" wrapText="1"/>
      <protection locked="0"/>
    </xf>
    <xf numFmtId="0" fontId="23" fillId="19" borderId="6" xfId="0" applyFont="1" applyFill="1" applyBorder="1" applyAlignment="1" applyProtection="1">
      <alignment horizontal="left" vertical="center" wrapText="1"/>
      <protection locked="0"/>
    </xf>
    <xf numFmtId="0" fontId="23" fillId="19" borderId="38" xfId="0" applyFont="1" applyFill="1" applyBorder="1" applyAlignment="1" applyProtection="1">
      <alignment vertical="center" wrapText="1"/>
      <protection locked="0"/>
    </xf>
    <xf numFmtId="0" fontId="23" fillId="19" borderId="40" xfId="0" applyFont="1" applyFill="1" applyBorder="1" applyAlignment="1" applyProtection="1">
      <alignment vertical="center" wrapText="1"/>
      <protection locked="0"/>
    </xf>
    <xf numFmtId="0" fontId="23" fillId="19" borderId="41" xfId="0" applyFont="1" applyFill="1" applyBorder="1" applyAlignment="1" applyProtection="1">
      <alignment horizontal="left" vertical="center" wrapText="1"/>
      <protection locked="0"/>
    </xf>
    <xf numFmtId="0" fontId="23" fillId="19" borderId="39" xfId="0" applyFont="1" applyFill="1" applyBorder="1" applyAlignment="1" applyProtection="1">
      <alignment vertical="center" wrapText="1"/>
      <protection locked="0"/>
    </xf>
    <xf numFmtId="0" fontId="22" fillId="2" borderId="78" xfId="0" applyFont="1" applyFill="1" applyBorder="1" applyAlignment="1">
      <alignment horizontal="left" vertical="center"/>
    </xf>
    <xf numFmtId="0" fontId="22" fillId="2" borderId="170" xfId="0" applyFont="1" applyFill="1" applyBorder="1" applyAlignment="1">
      <alignment horizontal="right" vertical="center"/>
    </xf>
    <xf numFmtId="0" fontId="2" fillId="2" borderId="171" xfId="0" applyFont="1" applyFill="1" applyBorder="1" applyAlignment="1">
      <alignment horizontal="center"/>
    </xf>
    <xf numFmtId="0" fontId="28" fillId="0" borderId="0" xfId="0" applyFont="1" applyAlignment="1">
      <alignment vertical="center" wrapText="1"/>
    </xf>
    <xf numFmtId="0" fontId="28" fillId="0" borderId="0" xfId="0" applyFont="1" applyAlignment="1">
      <alignment horizontal="left" vertical="center"/>
    </xf>
    <xf numFmtId="0" fontId="2" fillId="11" borderId="0" xfId="0" applyFont="1" applyFill="1"/>
    <xf numFmtId="0" fontId="0" fillId="11" borderId="0" xfId="0" applyFill="1"/>
    <xf numFmtId="0" fontId="6" fillId="11" borderId="0" xfId="0" applyFont="1" applyFill="1"/>
    <xf numFmtId="0" fontId="39" fillId="0" borderId="0" xfId="0" applyFont="1" applyAlignment="1">
      <alignment vertical="center"/>
    </xf>
    <xf numFmtId="183" fontId="0" fillId="0" borderId="26" xfId="0" applyNumberFormat="1" applyBorder="1" applyAlignment="1">
      <alignment horizontal="center" vertical="center"/>
    </xf>
    <xf numFmtId="0" fontId="0" fillId="11" borderId="46" xfId="0" applyFill="1" applyBorder="1" applyAlignment="1">
      <alignment horizontal="center" vertical="center"/>
    </xf>
    <xf numFmtId="187" fontId="0" fillId="14" borderId="46" xfId="0" applyNumberFormat="1" applyFill="1" applyBorder="1" applyAlignment="1">
      <alignment horizontal="center" vertical="center"/>
    </xf>
    <xf numFmtId="9" fontId="0" fillId="0" borderId="4" xfId="0" applyNumberFormat="1" applyBorder="1" applyAlignment="1">
      <alignment horizontal="center" vertical="center"/>
    </xf>
    <xf numFmtId="176" fontId="0" fillId="11" borderId="44" xfId="0" applyNumberFormat="1" applyFill="1" applyBorder="1" applyAlignment="1">
      <alignment horizontal="center" vertical="center"/>
    </xf>
    <xf numFmtId="9" fontId="0" fillId="0" borderId="48" xfId="0" applyNumberFormat="1" applyBorder="1" applyAlignment="1">
      <alignment horizontal="center" vertical="center"/>
    </xf>
    <xf numFmtId="9" fontId="0" fillId="0" borderId="29" xfId="0" applyNumberFormat="1" applyBorder="1" applyAlignment="1">
      <alignment horizontal="center" vertical="center"/>
    </xf>
    <xf numFmtId="0" fontId="6" fillId="9" borderId="27" xfId="0" applyFont="1" applyFill="1" applyBorder="1"/>
    <xf numFmtId="0" fontId="24" fillId="0" borderId="0" xfId="0" applyFont="1" applyAlignment="1">
      <alignment vertical="center" textRotation="255" wrapText="1"/>
    </xf>
    <xf numFmtId="0" fontId="22" fillId="0" borderId="0" xfId="0" applyFont="1" applyAlignment="1">
      <alignment vertical="center" textRotation="255"/>
    </xf>
    <xf numFmtId="0" fontId="22" fillId="2" borderId="8" xfId="0" applyFont="1" applyFill="1" applyBorder="1" applyAlignment="1">
      <alignment vertical="center"/>
    </xf>
    <xf numFmtId="0" fontId="22" fillId="14" borderId="1" xfId="0" applyFont="1" applyFill="1" applyBorder="1" applyAlignment="1">
      <alignment horizontal="right" vertical="center"/>
    </xf>
    <xf numFmtId="0" fontId="22" fillId="11" borderId="1" xfId="0" applyFont="1" applyFill="1" applyBorder="1" applyAlignment="1">
      <alignment horizontal="center" vertical="center"/>
    </xf>
    <xf numFmtId="186" fontId="22" fillId="2" borderId="12" xfId="0" applyNumberFormat="1" applyFont="1" applyFill="1" applyBorder="1" applyAlignment="1">
      <alignment horizontal="center" vertical="center"/>
    </xf>
    <xf numFmtId="0" fontId="22" fillId="2" borderId="7" xfId="0" applyFont="1" applyFill="1" applyBorder="1" applyAlignment="1">
      <alignment horizontal="right" vertical="center"/>
    </xf>
    <xf numFmtId="0" fontId="2" fillId="2" borderId="9" xfId="0" applyFont="1" applyFill="1" applyBorder="1" applyAlignment="1">
      <alignment horizont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0" fillId="21" borderId="1" xfId="0" applyFill="1" applyBorder="1"/>
    <xf numFmtId="0" fontId="0" fillId="22" borderId="1" xfId="0" applyFill="1" applyBorder="1"/>
    <xf numFmtId="0" fontId="0" fillId="23" borderId="1" xfId="0" applyFill="1" applyBorder="1"/>
    <xf numFmtId="0" fontId="0" fillId="24" borderId="1" xfId="0" applyFill="1" applyBorder="1"/>
    <xf numFmtId="0" fontId="0" fillId="25" borderId="0" xfId="0" applyFill="1"/>
    <xf numFmtId="0" fontId="22" fillId="26" borderId="0" xfId="0" applyFont="1" applyFill="1" applyAlignment="1">
      <alignment horizontal="right" vertical="center"/>
    </xf>
    <xf numFmtId="0" fontId="0" fillId="0" borderId="176" xfId="0" applyBorder="1"/>
    <xf numFmtId="0" fontId="40" fillId="0" borderId="0" xfId="0" applyFont="1"/>
    <xf numFmtId="177" fontId="6" fillId="16" borderId="3" xfId="0" applyNumberFormat="1" applyFont="1" applyFill="1" applyBorder="1" applyAlignment="1" applyProtection="1">
      <alignment shrinkToFit="1"/>
      <protection locked="0"/>
    </xf>
    <xf numFmtId="0" fontId="6" fillId="16" borderId="59" xfId="0" applyFont="1" applyFill="1" applyBorder="1" applyAlignment="1" applyProtection="1">
      <alignment shrinkToFit="1"/>
      <protection locked="0"/>
    </xf>
    <xf numFmtId="177" fontId="6" fillId="16" borderId="1" xfId="0" applyNumberFormat="1" applyFont="1" applyFill="1" applyBorder="1" applyAlignment="1" applyProtection="1">
      <alignment shrinkToFit="1"/>
      <protection locked="0"/>
    </xf>
    <xf numFmtId="0" fontId="6" fillId="16" borderId="57" xfId="0" applyFont="1" applyFill="1" applyBorder="1" applyAlignment="1" applyProtection="1">
      <alignment shrinkToFit="1"/>
      <protection locked="0"/>
    </xf>
    <xf numFmtId="177" fontId="6" fillId="16" borderId="1" xfId="0" applyNumberFormat="1" applyFont="1" applyFill="1" applyBorder="1" applyAlignment="1" applyProtection="1">
      <alignment vertical="center" shrinkToFit="1"/>
      <protection locked="0"/>
    </xf>
    <xf numFmtId="0" fontId="6" fillId="16" borderId="1" xfId="0" applyFont="1" applyFill="1" applyBorder="1" applyAlignment="1" applyProtection="1">
      <alignment shrinkToFit="1"/>
      <protection locked="0"/>
    </xf>
    <xf numFmtId="177" fontId="6" fillId="16" borderId="4" xfId="0" applyNumberFormat="1" applyFont="1" applyFill="1" applyBorder="1" applyAlignment="1" applyProtection="1">
      <alignment shrinkToFit="1"/>
      <protection locked="0"/>
    </xf>
    <xf numFmtId="0" fontId="6" fillId="16" borderId="67" xfId="0" applyFont="1" applyFill="1" applyBorder="1" applyAlignment="1" applyProtection="1">
      <alignment shrinkToFit="1"/>
      <protection locked="0"/>
    </xf>
    <xf numFmtId="188" fontId="6" fillId="19" borderId="3" xfId="0" applyNumberFormat="1" applyFont="1" applyFill="1" applyBorder="1" applyAlignment="1" applyProtection="1">
      <alignment shrinkToFit="1"/>
      <protection locked="0"/>
    </xf>
    <xf numFmtId="188" fontId="6" fillId="19" borderId="26" xfId="0" applyNumberFormat="1" applyFont="1" applyFill="1" applyBorder="1" applyAlignment="1" applyProtection="1">
      <alignment shrinkToFit="1"/>
      <protection locked="0"/>
    </xf>
    <xf numFmtId="188" fontId="6" fillId="19" borderId="1" xfId="0" applyNumberFormat="1" applyFont="1" applyFill="1" applyBorder="1" applyAlignment="1" applyProtection="1">
      <alignment shrinkToFit="1"/>
      <protection locked="0"/>
    </xf>
    <xf numFmtId="188" fontId="6" fillId="19" borderId="28" xfId="0" applyNumberFormat="1" applyFont="1" applyFill="1" applyBorder="1" applyAlignment="1" applyProtection="1">
      <alignment shrinkToFit="1"/>
      <protection locked="0"/>
    </xf>
    <xf numFmtId="188" fontId="6" fillId="19" borderId="4" xfId="0" applyNumberFormat="1" applyFont="1" applyFill="1" applyBorder="1" applyAlignment="1" applyProtection="1">
      <alignment shrinkToFit="1"/>
      <protection locked="0"/>
    </xf>
    <xf numFmtId="188" fontId="6" fillId="19" borderId="30" xfId="0" applyNumberFormat="1" applyFont="1" applyFill="1" applyBorder="1" applyAlignment="1" applyProtection="1">
      <alignment shrinkToFit="1"/>
      <protection locked="0"/>
    </xf>
    <xf numFmtId="0" fontId="6" fillId="27" borderId="49"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0" fillId="9" borderId="4" xfId="0" applyFill="1" applyBorder="1" applyAlignment="1">
      <alignment horizontal="center" vertical="top" wrapText="1"/>
    </xf>
    <xf numFmtId="0" fontId="0" fillId="9" borderId="4" xfId="0" applyFill="1" applyBorder="1" applyAlignment="1">
      <alignment horizontal="center" vertical="center"/>
    </xf>
    <xf numFmtId="0" fontId="6" fillId="9" borderId="67" xfId="0" applyFont="1" applyFill="1" applyBorder="1" applyAlignment="1">
      <alignment horizontal="left" vertical="center"/>
    </xf>
    <xf numFmtId="0" fontId="6" fillId="28" borderId="13" xfId="0" applyFont="1" applyFill="1" applyBorder="1" applyAlignment="1" applyProtection="1">
      <alignment shrinkToFit="1"/>
      <protection locked="0"/>
    </xf>
    <xf numFmtId="0" fontId="6" fillId="28" borderId="16" xfId="0" applyFont="1" applyFill="1" applyBorder="1" applyAlignment="1" applyProtection="1">
      <alignment shrinkToFit="1"/>
      <protection locked="0"/>
    </xf>
    <xf numFmtId="0" fontId="6" fillId="28" borderId="29" xfId="0" applyFont="1" applyFill="1" applyBorder="1" applyAlignment="1" applyProtection="1">
      <alignment shrinkToFit="1"/>
      <protection locked="0"/>
    </xf>
    <xf numFmtId="0" fontId="0" fillId="29" borderId="1" xfId="0" applyFill="1" applyBorder="1"/>
    <xf numFmtId="0" fontId="2" fillId="30" borderId="0" xfId="0" applyFont="1" applyFill="1"/>
    <xf numFmtId="0" fontId="0" fillId="30" borderId="0" xfId="0" applyFill="1"/>
    <xf numFmtId="0" fontId="6" fillId="30" borderId="0" xfId="0" applyFont="1" applyFill="1"/>
    <xf numFmtId="0" fontId="2" fillId="18" borderId="0" xfId="0" applyFont="1" applyFill="1"/>
    <xf numFmtId="0" fontId="22" fillId="0" borderId="96" xfId="0" applyFont="1" applyBorder="1" applyAlignment="1">
      <alignment vertical="center"/>
    </xf>
    <xf numFmtId="0" fontId="0" fillId="17" borderId="29" xfId="0" applyFill="1" applyBorder="1" applyAlignment="1" applyProtection="1">
      <alignment horizontal="center" vertical="center"/>
      <protection locked="0"/>
    </xf>
    <xf numFmtId="0" fontId="0" fillId="17" borderId="4" xfId="0" applyFill="1" applyBorder="1" applyAlignment="1" applyProtection="1">
      <alignment horizontal="center" vertical="center"/>
      <protection locked="0"/>
    </xf>
    <xf numFmtId="0" fontId="6" fillId="0" borderId="39" xfId="0" applyFont="1" applyBorder="1" applyProtection="1">
      <protection locked="0"/>
    </xf>
    <xf numFmtId="0" fontId="6" fillId="0" borderId="85" xfId="0" applyFont="1" applyBorder="1" applyProtection="1">
      <protection locked="0"/>
    </xf>
    <xf numFmtId="0" fontId="0" fillId="0" borderId="0" xfId="0" applyAlignment="1">
      <alignment horizontal="right"/>
    </xf>
    <xf numFmtId="0" fontId="0" fillId="10" borderId="1" xfId="0" applyFill="1" applyBorder="1"/>
    <xf numFmtId="0" fontId="0" fillId="10" borderId="1" xfId="0" applyFill="1" applyBorder="1" applyAlignment="1">
      <alignment horizontal="center"/>
    </xf>
    <xf numFmtId="0" fontId="0" fillId="11" borderId="1" xfId="0" applyFill="1" applyBorder="1" applyAlignment="1">
      <alignment horizontal="center" vertical="center"/>
    </xf>
    <xf numFmtId="0" fontId="0" fillId="11" borderId="14" xfId="0" applyFill="1" applyBorder="1" applyAlignment="1">
      <alignment horizontal="center" vertical="center"/>
    </xf>
    <xf numFmtId="182" fontId="0" fillId="0" borderId="13" xfId="0" applyNumberFormat="1" applyBorder="1" applyAlignment="1">
      <alignment horizontal="center" vertical="center"/>
    </xf>
    <xf numFmtId="182" fontId="0" fillId="0" borderId="73" xfId="0" applyNumberFormat="1" applyBorder="1" applyAlignment="1">
      <alignment horizontal="center" vertical="center"/>
    </xf>
    <xf numFmtId="0" fontId="0" fillId="11" borderId="29" xfId="0" applyFill="1" applyBorder="1" applyAlignment="1">
      <alignment horizontal="center" vertical="center"/>
    </xf>
    <xf numFmtId="0" fontId="0" fillId="11" borderId="4" xfId="0" applyFill="1" applyBorder="1" applyAlignment="1">
      <alignment horizontal="center" vertical="center"/>
    </xf>
    <xf numFmtId="0" fontId="25" fillId="0" borderId="49" xfId="0" applyFont="1" applyBorder="1"/>
    <xf numFmtId="189" fontId="0" fillId="0" borderId="0" xfId="0" applyNumberFormat="1"/>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xf numFmtId="0" fontId="28" fillId="0" borderId="0" xfId="0" applyFont="1" applyAlignment="1">
      <alignment horizontal="left"/>
    </xf>
    <xf numFmtId="0" fontId="0" fillId="0" borderId="0" xfId="0" applyAlignment="1">
      <alignment horizontal="center" vertical="center" wrapText="1"/>
    </xf>
    <xf numFmtId="0" fontId="28" fillId="0" borderId="0" xfId="0" applyFont="1" applyAlignment="1">
      <alignment horizontal="left" vertical="top" wrapText="1"/>
    </xf>
    <xf numFmtId="0" fontId="0" fillId="0" borderId="0" xfId="0"/>
    <xf numFmtId="0" fontId="24" fillId="12" borderId="175" xfId="0" applyFont="1" applyFill="1" applyBorder="1" applyAlignment="1" applyProtection="1">
      <alignment horizontal="center" vertical="center"/>
      <protection locked="0"/>
    </xf>
    <xf numFmtId="0" fontId="24" fillId="12" borderId="128" xfId="0" applyFont="1" applyFill="1" applyBorder="1" applyAlignment="1" applyProtection="1">
      <alignment horizontal="center" vertical="center"/>
      <protection locked="0"/>
    </xf>
    <xf numFmtId="0" fontId="23" fillId="2" borderId="0" xfId="0" applyFont="1" applyFill="1" applyAlignment="1">
      <alignment horizontal="center" vertical="center"/>
    </xf>
    <xf numFmtId="0" fontId="22" fillId="19" borderId="31" xfId="0" applyFont="1" applyFill="1" applyBorder="1" applyAlignment="1" applyProtection="1">
      <alignment horizontal="center" vertical="center"/>
      <protection locked="0"/>
    </xf>
    <xf numFmtId="0" fontId="22" fillId="19" borderId="154" xfId="0" applyFont="1" applyFill="1" applyBorder="1" applyAlignment="1" applyProtection="1">
      <alignment horizontal="center" vertical="center"/>
      <protection locked="0"/>
    </xf>
    <xf numFmtId="0" fontId="22" fillId="19" borderId="97" xfId="0" applyFont="1" applyFill="1" applyBorder="1" applyAlignment="1" applyProtection="1">
      <alignment horizontal="center" vertical="center"/>
      <protection locked="0"/>
    </xf>
    <xf numFmtId="0" fontId="22" fillId="2" borderId="31" xfId="0" applyFont="1" applyFill="1" applyBorder="1" applyAlignment="1">
      <alignment horizontal="center" vertical="center" wrapText="1"/>
    </xf>
    <xf numFmtId="0" fontId="22" fillId="2" borderId="154" xfId="0" applyFont="1" applyFill="1" applyBorder="1" applyAlignment="1">
      <alignment horizontal="center" vertical="center" wrapText="1"/>
    </xf>
    <xf numFmtId="0" fontId="22" fillId="2" borderId="97" xfId="0" applyFont="1" applyFill="1" applyBorder="1" applyAlignment="1">
      <alignment horizontal="center" vertical="center" wrapText="1"/>
    </xf>
    <xf numFmtId="58" fontId="22" fillId="0" borderId="0" xfId="0" applyNumberFormat="1" applyFont="1" applyAlignment="1">
      <alignment horizontal="center" vertical="center"/>
    </xf>
    <xf numFmtId="0" fontId="22" fillId="2" borderId="0" xfId="0" applyFont="1" applyFill="1" applyAlignment="1">
      <alignment horizontal="right" vertical="center"/>
    </xf>
    <xf numFmtId="0" fontId="22" fillId="2" borderId="78" xfId="0" applyFont="1" applyFill="1" applyBorder="1" applyAlignment="1">
      <alignment horizontal="right" vertical="center"/>
    </xf>
    <xf numFmtId="185" fontId="22" fillId="19" borderId="57" xfId="0" applyNumberFormat="1" applyFont="1" applyFill="1" applyBorder="1" applyAlignment="1" applyProtection="1">
      <alignment horizontal="center" vertical="center"/>
      <protection locked="0"/>
    </xf>
    <xf numFmtId="185" fontId="0" fillId="19" borderId="12" xfId="0" applyNumberFormat="1" applyFill="1" applyBorder="1" applyAlignment="1" applyProtection="1">
      <alignment horizontal="center" vertical="center"/>
      <protection locked="0"/>
    </xf>
    <xf numFmtId="186" fontId="22" fillId="19" borderId="12" xfId="0" applyNumberFormat="1" applyFont="1" applyFill="1" applyBorder="1" applyAlignment="1" applyProtection="1">
      <alignment horizontal="center" vertical="center"/>
      <protection locked="0"/>
    </xf>
    <xf numFmtId="186" fontId="0" fillId="19" borderId="2" xfId="0" applyNumberFormat="1" applyFill="1" applyBorder="1" applyAlignment="1" applyProtection="1">
      <alignment horizontal="center" vertical="center"/>
      <protection locked="0"/>
    </xf>
    <xf numFmtId="0" fontId="22" fillId="2" borderId="0" xfId="0" applyFont="1" applyFill="1" applyAlignment="1">
      <alignment horizontal="right" vertical="center" wrapText="1"/>
    </xf>
    <xf numFmtId="0" fontId="22" fillId="2" borderId="78" xfId="0" applyFont="1" applyFill="1" applyBorder="1" applyAlignment="1">
      <alignment horizontal="right" vertical="center" wrapText="1"/>
    </xf>
    <xf numFmtId="0" fontId="22" fillId="19" borderId="75" xfId="0" applyFont="1" applyFill="1" applyBorder="1" applyAlignment="1" applyProtection="1">
      <alignment horizontal="center" vertical="center" wrapText="1" shrinkToFit="1"/>
      <protection locked="0"/>
    </xf>
    <xf numFmtId="0" fontId="22" fillId="19" borderId="76" xfId="0" applyFont="1" applyFill="1" applyBorder="1" applyAlignment="1" applyProtection="1">
      <alignment horizontal="center" vertical="center" wrapText="1" shrinkToFit="1"/>
      <protection locked="0"/>
    </xf>
    <xf numFmtId="0" fontId="22" fillId="19" borderId="77" xfId="0" applyFont="1" applyFill="1" applyBorder="1" applyAlignment="1" applyProtection="1">
      <alignment horizontal="center" vertical="center" wrapText="1" shrinkToFit="1"/>
      <protection locked="0"/>
    </xf>
    <xf numFmtId="0" fontId="22" fillId="2" borderId="0" xfId="0" applyFont="1" applyFill="1" applyAlignment="1">
      <alignment horizontal="center" vertical="center"/>
    </xf>
    <xf numFmtId="0" fontId="22" fillId="19" borderId="7" xfId="0" applyFont="1" applyFill="1" applyBorder="1" applyAlignment="1" applyProtection="1">
      <alignment horizontal="center" vertical="center" wrapText="1" shrinkToFit="1"/>
      <protection locked="0"/>
    </xf>
    <xf numFmtId="0" fontId="22" fillId="19" borderId="8" xfId="0" applyFont="1" applyFill="1" applyBorder="1" applyAlignment="1" applyProtection="1">
      <alignment horizontal="center" vertical="center" wrapText="1" shrinkToFit="1"/>
      <protection locked="0"/>
    </xf>
    <xf numFmtId="0" fontId="22" fillId="19" borderId="9" xfId="0" applyFont="1" applyFill="1" applyBorder="1" applyAlignment="1" applyProtection="1">
      <alignment horizontal="center" vertical="center" wrapText="1" shrinkToFit="1"/>
      <protection locked="0"/>
    </xf>
    <xf numFmtId="0" fontId="0" fillId="19" borderId="35" xfId="0" applyFill="1" applyBorder="1" applyAlignment="1" applyProtection="1">
      <alignment horizontal="center" vertical="center" wrapText="1" shrinkToFit="1"/>
      <protection locked="0"/>
    </xf>
    <xf numFmtId="0" fontId="0" fillId="19" borderId="10" xfId="0" applyFill="1" applyBorder="1" applyAlignment="1" applyProtection="1">
      <alignment horizontal="center" vertical="center" wrapText="1" shrinkToFit="1"/>
      <protection locked="0"/>
    </xf>
    <xf numFmtId="0" fontId="0" fillId="19" borderId="11" xfId="0" applyFill="1" applyBorder="1" applyAlignment="1" applyProtection="1">
      <alignment horizontal="center" vertical="center" wrapText="1" shrinkToFit="1"/>
      <protection locked="0"/>
    </xf>
    <xf numFmtId="0" fontId="17" fillId="2" borderId="8" xfId="0" applyFont="1" applyFill="1" applyBorder="1" applyAlignment="1">
      <alignment vertical="center" shrinkToFit="1"/>
    </xf>
    <xf numFmtId="0" fontId="22" fillId="19" borderId="81" xfId="0" applyFont="1" applyFill="1" applyBorder="1" applyAlignment="1" applyProtection="1">
      <alignment horizontal="center" vertical="center" wrapText="1" shrinkToFit="1"/>
      <protection locked="0"/>
    </xf>
    <xf numFmtId="0" fontId="22" fillId="19" borderId="82" xfId="0" applyFont="1" applyFill="1" applyBorder="1" applyAlignment="1" applyProtection="1">
      <alignment horizontal="center" vertical="center" wrapText="1" shrinkToFit="1"/>
      <protection locked="0"/>
    </xf>
    <xf numFmtId="0" fontId="22" fillId="19" borderId="83" xfId="0" applyFont="1" applyFill="1" applyBorder="1" applyAlignment="1" applyProtection="1">
      <alignment horizontal="center" vertical="center" wrapText="1" shrinkToFit="1"/>
      <protection locked="0"/>
    </xf>
    <xf numFmtId="0" fontId="22" fillId="2" borderId="57" xfId="0" applyFont="1" applyFill="1" applyBorder="1" applyAlignment="1">
      <alignment horizontal="left" vertical="center"/>
    </xf>
    <xf numFmtId="0" fontId="22" fillId="2" borderId="12" xfId="0" applyFont="1" applyFill="1" applyBorder="1" applyAlignment="1">
      <alignment horizontal="left" vertical="center"/>
    </xf>
    <xf numFmtId="0" fontId="22" fillId="2" borderId="2" xfId="0" applyFont="1" applyFill="1" applyBorder="1" applyAlignment="1">
      <alignment horizontal="left" vertical="center"/>
    </xf>
    <xf numFmtId="49" fontId="22" fillId="19" borderId="57" xfId="0" applyNumberFormat="1" applyFont="1" applyFill="1" applyBorder="1" applyAlignment="1" applyProtection="1">
      <alignment horizontal="center" vertical="center" wrapText="1"/>
      <protection locked="0"/>
    </xf>
    <xf numFmtId="49" fontId="22" fillId="19" borderId="12" xfId="0" applyNumberFormat="1" applyFont="1" applyFill="1" applyBorder="1" applyAlignment="1" applyProtection="1">
      <alignment horizontal="center" vertical="center" wrapText="1"/>
      <protection locked="0"/>
    </xf>
    <xf numFmtId="49" fontId="22" fillId="19" borderId="2" xfId="0" applyNumberFormat="1" applyFont="1" applyFill="1" applyBorder="1" applyAlignment="1" applyProtection="1">
      <alignment horizontal="center" vertical="center" wrapText="1"/>
      <protection locked="0"/>
    </xf>
    <xf numFmtId="0" fontId="22" fillId="0" borderId="57" xfId="0" applyFont="1" applyBorder="1" applyAlignment="1">
      <alignment horizontal="center" vertical="center"/>
    </xf>
    <xf numFmtId="0" fontId="22" fillId="0" borderId="12" xfId="0" applyFont="1" applyBorder="1" applyAlignment="1">
      <alignment horizontal="center" vertical="center"/>
    </xf>
    <xf numFmtId="0" fontId="22" fillId="2" borderId="57"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57" xfId="0" applyFont="1" applyFill="1" applyBorder="1" applyAlignment="1">
      <alignment horizontal="center" vertical="center" shrinkToFit="1"/>
    </xf>
    <xf numFmtId="0" fontId="22" fillId="2" borderId="12" xfId="0" applyFont="1" applyFill="1" applyBorder="1" applyAlignment="1">
      <alignment horizontal="center" vertical="center" shrinkToFit="1"/>
    </xf>
    <xf numFmtId="0" fontId="22" fillId="2" borderId="2" xfId="0" applyFont="1" applyFill="1" applyBorder="1" applyAlignment="1">
      <alignment horizontal="center" vertical="center" shrinkToFit="1"/>
    </xf>
    <xf numFmtId="0" fontId="22" fillId="19" borderId="12" xfId="0" applyFont="1" applyFill="1" applyBorder="1" applyAlignment="1" applyProtection="1">
      <alignment horizontal="center" vertical="center"/>
      <protection locked="0"/>
    </xf>
    <xf numFmtId="0" fontId="22" fillId="19" borderId="2" xfId="0" applyFont="1" applyFill="1" applyBorder="1" applyAlignment="1" applyProtection="1">
      <alignment horizontal="center" vertical="center"/>
      <protection locked="0"/>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186" fontId="22" fillId="19" borderId="79" xfId="0" applyNumberFormat="1" applyFont="1" applyFill="1" applyBorder="1" applyAlignment="1" applyProtection="1">
      <alignment horizontal="center" vertical="center"/>
      <protection locked="0"/>
    </xf>
    <xf numFmtId="186" fontId="22" fillId="19" borderId="80" xfId="0" applyNumberFormat="1" applyFont="1" applyFill="1" applyBorder="1" applyAlignment="1" applyProtection="1">
      <alignment horizontal="center" vertical="center"/>
      <protection locked="0"/>
    </xf>
    <xf numFmtId="0" fontId="2" fillId="0" borderId="0" xfId="0" applyFont="1" applyAlignment="1">
      <alignment horizontal="left" vertical="center"/>
    </xf>
    <xf numFmtId="0" fontId="22" fillId="2" borderId="1"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78" xfId="0" applyFont="1" applyFill="1" applyBorder="1" applyAlignment="1">
      <alignment horizontal="center" vertical="center"/>
    </xf>
    <xf numFmtId="0" fontId="22" fillId="2" borderId="35"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1" xfId="0" applyFont="1" applyFill="1" applyBorder="1" applyAlignment="1">
      <alignment horizontal="center" vertical="center"/>
    </xf>
    <xf numFmtId="0" fontId="22" fillId="19" borderId="57" xfId="0" applyFont="1" applyFill="1" applyBorder="1" applyAlignment="1" applyProtection="1">
      <alignment horizontal="center" vertical="center" wrapText="1"/>
      <protection locked="0"/>
    </xf>
    <xf numFmtId="0" fontId="2" fillId="19" borderId="12" xfId="0" applyFont="1" applyFill="1" applyBorder="1" applyAlignment="1" applyProtection="1">
      <alignment horizontal="center" vertical="center" wrapText="1"/>
      <protection locked="0"/>
    </xf>
    <xf numFmtId="0" fontId="2" fillId="19" borderId="2" xfId="0" applyFont="1" applyFill="1" applyBorder="1" applyAlignment="1" applyProtection="1">
      <alignment horizontal="center" vertical="center" wrapText="1"/>
      <protection locked="0"/>
    </xf>
    <xf numFmtId="0" fontId="22" fillId="19" borderId="12" xfId="0" applyFont="1" applyFill="1" applyBorder="1" applyAlignment="1" applyProtection="1">
      <alignment horizontal="center" vertical="center" wrapText="1"/>
      <protection locked="0"/>
    </xf>
    <xf numFmtId="0" fontId="22" fillId="19" borderId="2" xfId="0" applyFont="1" applyFill="1" applyBorder="1" applyAlignment="1" applyProtection="1">
      <alignment horizontal="center" vertical="center" wrapText="1"/>
      <protection locked="0"/>
    </xf>
    <xf numFmtId="0" fontId="4" fillId="19" borderId="57" xfId="1" applyFill="1" applyBorder="1" applyAlignment="1" applyProtection="1">
      <alignment horizontal="right" vertical="center" wrapText="1"/>
      <protection locked="0"/>
    </xf>
    <xf numFmtId="0" fontId="4" fillId="19" borderId="12" xfId="1" applyFill="1" applyBorder="1" applyAlignment="1" applyProtection="1">
      <alignment horizontal="right" vertical="center" wrapText="1"/>
      <protection locked="0"/>
    </xf>
    <xf numFmtId="0" fontId="22" fillId="2" borderId="7" xfId="0" applyFont="1" applyFill="1" applyBorder="1" applyAlignment="1">
      <alignment vertical="center"/>
    </xf>
    <xf numFmtId="0" fontId="22" fillId="2" borderId="8" xfId="0" applyFont="1" applyFill="1" applyBorder="1" applyAlignment="1">
      <alignment vertical="center"/>
    </xf>
    <xf numFmtId="0" fontId="22" fillId="2" borderId="9" xfId="0" applyFont="1" applyFill="1" applyBorder="1" applyAlignment="1">
      <alignment vertical="center"/>
    </xf>
    <xf numFmtId="0" fontId="22" fillId="2" borderId="12" xfId="0" applyFont="1" applyFill="1" applyBorder="1" applyAlignment="1">
      <alignment vertical="center"/>
    </xf>
    <xf numFmtId="0" fontId="22" fillId="2" borderId="2" xfId="0" applyFont="1" applyFill="1" applyBorder="1" applyAlignment="1">
      <alignment vertical="center"/>
    </xf>
    <xf numFmtId="0" fontId="4" fillId="19" borderId="12" xfId="1" applyFill="1" applyBorder="1" applyAlignment="1" applyProtection="1">
      <alignment horizontal="left" vertical="center" wrapText="1"/>
      <protection locked="0"/>
    </xf>
    <xf numFmtId="0" fontId="4" fillId="19" borderId="2" xfId="1" applyFill="1" applyBorder="1" applyAlignment="1" applyProtection="1">
      <alignment horizontal="left" vertical="center" wrapText="1"/>
      <protection locked="0"/>
    </xf>
    <xf numFmtId="0" fontId="22" fillId="2" borderId="57" xfId="0" applyFont="1" applyFill="1" applyBorder="1" applyAlignment="1">
      <alignment horizontal="left" vertical="center" shrinkToFit="1"/>
    </xf>
    <xf numFmtId="0" fontId="22" fillId="2" borderId="12" xfId="0" applyFont="1" applyFill="1" applyBorder="1" applyAlignment="1">
      <alignment horizontal="left" vertical="center" shrinkToFit="1"/>
    </xf>
    <xf numFmtId="0" fontId="22" fillId="2" borderId="2" xfId="0" applyFont="1" applyFill="1" applyBorder="1" applyAlignment="1">
      <alignment horizontal="left" vertical="center" shrinkToFit="1"/>
    </xf>
    <xf numFmtId="0" fontId="36" fillId="11" borderId="159" xfId="0" applyFont="1" applyFill="1" applyBorder="1" applyAlignment="1">
      <alignment horizontal="center" vertical="center"/>
    </xf>
    <xf numFmtId="0" fontId="36" fillId="11" borderId="160" xfId="0" applyFont="1" applyFill="1" applyBorder="1" applyAlignment="1">
      <alignment horizontal="center" vertical="center"/>
    </xf>
    <xf numFmtId="0" fontId="36" fillId="11" borderId="161" xfId="0" applyFont="1" applyFill="1" applyBorder="1" applyAlignment="1">
      <alignment horizontal="center" vertical="center"/>
    </xf>
    <xf numFmtId="0" fontId="36" fillId="11" borderId="162" xfId="0" applyFont="1" applyFill="1" applyBorder="1" applyAlignment="1">
      <alignment horizontal="center" vertical="center"/>
    </xf>
    <xf numFmtId="0" fontId="36" fillId="11" borderId="163" xfId="0" applyFont="1" applyFill="1" applyBorder="1" applyAlignment="1">
      <alignment horizontal="center" vertical="center"/>
    </xf>
    <xf numFmtId="0" fontId="8" fillId="2" borderId="0" xfId="0" applyFont="1" applyFill="1" applyAlignment="1">
      <alignment horizontal="right" vertical="center"/>
    </xf>
    <xf numFmtId="0" fontId="8" fillId="2" borderId="78" xfId="0" applyFont="1" applyFill="1" applyBorder="1" applyAlignment="1">
      <alignment horizontal="right" vertical="center"/>
    </xf>
    <xf numFmtId="0" fontId="6" fillId="19" borderId="57" xfId="0" applyFont="1" applyFill="1" applyBorder="1" applyAlignment="1" applyProtection="1">
      <alignment horizontal="center" vertical="center" wrapText="1" shrinkToFit="1"/>
      <protection locked="0"/>
    </xf>
    <xf numFmtId="0" fontId="6" fillId="19" borderId="12" xfId="0" applyFont="1" applyFill="1" applyBorder="1" applyAlignment="1" applyProtection="1">
      <alignment horizontal="center" vertical="center" wrapText="1" shrinkToFit="1"/>
      <protection locked="0"/>
    </xf>
    <xf numFmtId="0" fontId="6" fillId="19" borderId="2" xfId="0" applyFont="1" applyFill="1" applyBorder="1" applyAlignment="1" applyProtection="1">
      <alignment horizontal="center" vertical="center" wrapText="1" shrinkToFit="1"/>
      <protection locked="0"/>
    </xf>
    <xf numFmtId="0" fontId="22" fillId="19" borderId="172" xfId="0" applyFont="1" applyFill="1" applyBorder="1" applyAlignment="1" applyProtection="1">
      <alignment horizontal="center" vertical="center" wrapText="1" shrinkToFit="1"/>
      <protection locked="0"/>
    </xf>
    <xf numFmtId="0" fontId="22" fillId="19" borderId="173" xfId="0" applyFont="1" applyFill="1" applyBorder="1" applyAlignment="1" applyProtection="1">
      <alignment horizontal="center" vertical="center" wrapText="1" shrinkToFit="1"/>
      <protection locked="0"/>
    </xf>
    <xf numFmtId="0" fontId="22" fillId="19" borderId="174" xfId="0" applyFont="1" applyFill="1" applyBorder="1" applyAlignment="1" applyProtection="1">
      <alignment horizontal="center" vertical="center" wrapText="1" shrinkToFit="1"/>
      <protection locked="0"/>
    </xf>
    <xf numFmtId="0" fontId="22" fillId="2" borderId="10" xfId="0" applyFont="1" applyFill="1" applyBorder="1" applyAlignment="1">
      <alignment horizontal="center" vertical="center" wrapText="1"/>
    </xf>
    <xf numFmtId="0" fontId="22" fillId="2" borderId="0" xfId="0" applyFont="1" applyFill="1" applyAlignment="1">
      <alignment horizontal="center" vertical="center" wrapText="1"/>
    </xf>
    <xf numFmtId="185" fontId="22" fillId="19" borderId="79" xfId="0" applyNumberFormat="1" applyFont="1" applyFill="1" applyBorder="1" applyAlignment="1" applyProtection="1">
      <alignment horizontal="center" vertical="center"/>
      <protection locked="0"/>
    </xf>
    <xf numFmtId="185" fontId="22" fillId="19" borderId="80" xfId="0" applyNumberFormat="1" applyFont="1" applyFill="1" applyBorder="1" applyAlignment="1" applyProtection="1">
      <alignment horizontal="center" vertical="center"/>
      <protection locked="0"/>
    </xf>
    <xf numFmtId="0" fontId="22" fillId="19" borderId="165" xfId="0" applyFont="1" applyFill="1" applyBorder="1" applyAlignment="1" applyProtection="1">
      <alignment horizontal="center" vertical="center"/>
      <protection locked="0"/>
    </xf>
    <xf numFmtId="0" fontId="22" fillId="19" borderId="166" xfId="0" applyFont="1" applyFill="1" applyBorder="1" applyAlignment="1" applyProtection="1">
      <alignment horizontal="center" vertical="center"/>
      <protection locked="0"/>
    </xf>
    <xf numFmtId="0" fontId="22" fillId="19" borderId="167" xfId="0" applyFont="1" applyFill="1" applyBorder="1" applyAlignment="1" applyProtection="1">
      <alignment horizontal="center" vertical="center"/>
      <protection locked="0"/>
    </xf>
    <xf numFmtId="0" fontId="22" fillId="19" borderId="168" xfId="0" applyFont="1" applyFill="1" applyBorder="1" applyAlignment="1" applyProtection="1">
      <alignment horizontal="center" vertical="center"/>
      <protection locked="0"/>
    </xf>
    <xf numFmtId="0" fontId="22" fillId="19" borderId="10" xfId="0" applyFont="1" applyFill="1" applyBorder="1" applyAlignment="1" applyProtection="1">
      <alignment horizontal="center" vertical="center"/>
      <protection locked="0"/>
    </xf>
    <xf numFmtId="0" fontId="22" fillId="19" borderId="169" xfId="0" applyFont="1" applyFill="1" applyBorder="1" applyAlignment="1" applyProtection="1">
      <alignment horizontal="center" vertical="center"/>
      <protection locked="0"/>
    </xf>
    <xf numFmtId="0" fontId="22" fillId="2" borderId="10" xfId="0" applyFont="1" applyFill="1" applyBorder="1" applyAlignment="1">
      <alignment horizontal="right" vertical="center"/>
    </xf>
    <xf numFmtId="0" fontId="6" fillId="0" borderId="1" xfId="0" applyFont="1" applyBorder="1" applyAlignment="1">
      <alignment horizontal="center"/>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8" xfId="0" applyFont="1" applyBorder="1" applyAlignment="1">
      <alignment horizontal="center" vertical="center" wrapText="1"/>
    </xf>
    <xf numFmtId="0" fontId="17" fillId="3" borderId="13" xfId="0" applyFont="1" applyFill="1" applyBorder="1" applyAlignment="1">
      <alignment horizontal="center" vertical="center" wrapText="1"/>
    </xf>
    <xf numFmtId="0" fontId="17" fillId="3" borderId="16" xfId="0" applyFont="1" applyFill="1" applyBorder="1" applyAlignment="1">
      <alignment horizontal="center" vertical="center" wrapText="1"/>
    </xf>
    <xf numFmtId="49" fontId="17" fillId="3" borderId="3"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6" xfId="0" applyFont="1" applyBorder="1" applyAlignment="1">
      <alignment horizontal="center" vertical="center"/>
    </xf>
    <xf numFmtId="0" fontId="2" fillId="0" borderId="96" xfId="0" applyFont="1" applyBorder="1" applyAlignment="1">
      <alignment horizontal="center" vertical="center" wrapText="1"/>
    </xf>
    <xf numFmtId="0" fontId="2" fillId="0" borderId="94" xfId="0" applyFont="1" applyBorder="1" applyAlignment="1">
      <alignment horizontal="center" vertical="center" wrapText="1"/>
    </xf>
    <xf numFmtId="0" fontId="0" fillId="0" borderId="24" xfId="0" applyBorder="1" applyAlignment="1">
      <alignment horizontal="center" vertical="center" wrapText="1"/>
    </xf>
    <xf numFmtId="0" fontId="2" fillId="0" borderId="95" xfId="0" applyFont="1" applyBorder="1" applyAlignment="1">
      <alignment horizontal="center" vertical="center" wrapText="1"/>
    </xf>
    <xf numFmtId="0" fontId="0" fillId="0" borderId="37" xfId="0" applyBorder="1" applyAlignment="1">
      <alignment horizontal="center" vertical="center" wrapText="1"/>
    </xf>
    <xf numFmtId="0" fontId="2" fillId="0" borderId="22" xfId="0" applyFont="1" applyBorder="1" applyAlignment="1">
      <alignment horizontal="center" vertical="center" wrapText="1"/>
    </xf>
    <xf numFmtId="0" fontId="0" fillId="0" borderId="15" xfId="0" applyBorder="1" applyAlignment="1">
      <alignment horizontal="center" vertical="center" wrapText="1"/>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0" fillId="19" borderId="14" xfId="0" applyFill="1" applyBorder="1" applyAlignment="1" applyProtection="1">
      <alignment vertical="center" wrapText="1"/>
      <protection locked="0"/>
    </xf>
    <xf numFmtId="0" fontId="2" fillId="19" borderId="27" xfId="0" applyFont="1" applyFill="1" applyBorder="1" applyAlignment="1" applyProtection="1">
      <alignment vertical="center" wrapText="1"/>
      <protection locked="0"/>
    </xf>
    <xf numFmtId="0" fontId="2" fillId="3" borderId="21"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29" xfId="0" applyFont="1" applyBorder="1" applyAlignment="1">
      <alignment horizontal="center" vertical="center"/>
    </xf>
    <xf numFmtId="0" fontId="2" fillId="0" borderId="4" xfId="0" applyFont="1" applyBorder="1" applyAlignment="1">
      <alignment horizontal="center" vertical="center"/>
    </xf>
    <xf numFmtId="0" fontId="2" fillId="0" borderId="30" xfId="0" applyFont="1" applyBorder="1" applyAlignment="1">
      <alignment horizontal="center" vertical="center"/>
    </xf>
    <xf numFmtId="0" fontId="0" fillId="19" borderId="20" xfId="0" applyFill="1" applyBorder="1" applyAlignment="1" applyProtection="1">
      <alignment vertical="center" wrapText="1"/>
      <protection locked="0"/>
    </xf>
    <xf numFmtId="0" fontId="2" fillId="19" borderId="70" xfId="0" applyFont="1" applyFill="1" applyBorder="1" applyAlignment="1" applyProtection="1">
      <alignment vertical="center" wrapText="1"/>
      <protection locked="0"/>
    </xf>
    <xf numFmtId="0" fontId="2" fillId="3" borderId="31" xfId="0" applyFont="1" applyFill="1" applyBorder="1" applyAlignment="1">
      <alignment horizontal="center" vertical="center"/>
    </xf>
    <xf numFmtId="0" fontId="2" fillId="3" borderId="97" xfId="0" applyFont="1" applyFill="1" applyBorder="1" applyAlignment="1">
      <alignment horizontal="center" vertical="center"/>
    </xf>
    <xf numFmtId="0" fontId="2" fillId="3" borderId="17" xfId="0" applyFont="1" applyFill="1" applyBorder="1" applyAlignment="1">
      <alignment horizontal="center" vertical="top" wrapText="1"/>
    </xf>
    <xf numFmtId="0" fontId="2" fillId="3" borderId="18" xfId="0" applyFont="1" applyFill="1" applyBorder="1" applyAlignment="1">
      <alignment horizontal="center" vertical="top" wrapText="1"/>
    </xf>
    <xf numFmtId="0" fontId="2" fillId="0" borderId="31" xfId="0" applyFont="1" applyBorder="1" applyAlignment="1">
      <alignment horizontal="center" vertical="center"/>
    </xf>
    <xf numFmtId="0" fontId="2" fillId="0" borderId="97" xfId="0" applyFont="1" applyBorder="1" applyAlignment="1">
      <alignment horizontal="center" vertical="center"/>
    </xf>
    <xf numFmtId="176" fontId="0" fillId="11" borderId="104" xfId="0" applyNumberFormat="1" applyFill="1" applyBorder="1" applyAlignment="1">
      <alignment horizontal="center" vertical="center"/>
    </xf>
    <xf numFmtId="176" fontId="0" fillId="11" borderId="40" xfId="0" applyNumberFormat="1" applyFill="1" applyBorder="1" applyAlignment="1">
      <alignment horizontal="center" vertical="center"/>
    </xf>
    <xf numFmtId="9" fontId="0" fillId="0" borderId="84" xfId="0" applyNumberFormat="1" applyBorder="1" applyAlignment="1">
      <alignment horizontal="center" vertical="center"/>
    </xf>
    <xf numFmtId="9" fontId="0" fillId="0" borderId="85" xfId="0" applyNumberFormat="1" applyBorder="1" applyAlignment="1">
      <alignment horizontal="center" vertical="center"/>
    </xf>
    <xf numFmtId="183" fontId="0" fillId="0" borderId="105" xfId="0" applyNumberFormat="1" applyBorder="1" applyAlignment="1">
      <alignment horizontal="center" vertical="center"/>
    </xf>
    <xf numFmtId="183" fontId="0" fillId="0" borderId="106" xfId="0" applyNumberFormat="1" applyBorder="1" applyAlignment="1">
      <alignment horizontal="center" vertical="center"/>
    </xf>
    <xf numFmtId="0" fontId="0" fillId="0" borderId="105" xfId="0" applyBorder="1" applyAlignment="1">
      <alignment horizontal="center" vertical="center"/>
    </xf>
    <xf numFmtId="0" fontId="0" fillId="0" borderId="108" xfId="0" applyBorder="1" applyAlignment="1">
      <alignment horizontal="center" vertical="center"/>
    </xf>
    <xf numFmtId="0" fontId="0" fillId="0" borderId="106" xfId="0" applyBorder="1" applyAlignment="1">
      <alignment horizontal="center" vertical="center"/>
    </xf>
    <xf numFmtId="0" fontId="0" fillId="12" borderId="45" xfId="0" applyFill="1" applyBorder="1" applyAlignment="1">
      <alignment horizontal="center" vertical="center" shrinkToFit="1"/>
    </xf>
    <xf numFmtId="0" fontId="0" fillId="12" borderId="155" xfId="0" applyFill="1" applyBorder="1" applyAlignment="1">
      <alignment horizontal="center" vertical="center" shrinkToFit="1"/>
    </xf>
    <xf numFmtId="0" fontId="6" fillId="9" borderId="3" xfId="0" applyFont="1" applyFill="1" applyBorder="1" applyAlignment="1">
      <alignment horizontal="center" vertical="center" wrapText="1"/>
    </xf>
    <xf numFmtId="0" fontId="6" fillId="9" borderId="4" xfId="0" applyFont="1" applyFill="1" applyBorder="1"/>
    <xf numFmtId="0" fontId="0" fillId="9" borderId="59" xfId="0" applyFill="1" applyBorder="1" applyAlignment="1">
      <alignment horizontal="center" vertical="center" wrapText="1"/>
    </xf>
    <xf numFmtId="0" fontId="8" fillId="4" borderId="0" xfId="0" applyFont="1" applyFill="1" applyAlignment="1">
      <alignment vertical="center" wrapText="1"/>
    </xf>
    <xf numFmtId="0" fontId="8" fillId="4" borderId="6" xfId="0" applyFont="1" applyFill="1" applyBorder="1" applyAlignment="1">
      <alignment vertical="center" wrapText="1"/>
    </xf>
    <xf numFmtId="0" fontId="6" fillId="9" borderId="13" xfId="0" applyFont="1" applyFill="1" applyBorder="1" applyAlignment="1">
      <alignment horizontal="center" vertical="center" wrapText="1"/>
    </xf>
    <xf numFmtId="0" fontId="6" fillId="9" borderId="29" xfId="0" applyFont="1" applyFill="1" applyBorder="1" applyAlignment="1">
      <alignment horizontal="center" vertical="center"/>
    </xf>
    <xf numFmtId="0" fontId="6" fillId="9" borderId="3" xfId="0" applyFont="1" applyFill="1" applyBorder="1" applyAlignment="1">
      <alignment horizontal="center" vertical="top" wrapText="1"/>
    </xf>
    <xf numFmtId="0" fontId="6" fillId="9" borderId="4" xfId="0" applyFont="1" applyFill="1" applyBorder="1" applyAlignment="1">
      <alignment horizontal="center" vertical="top"/>
    </xf>
    <xf numFmtId="0" fontId="6" fillId="9" borderId="19" xfId="0" applyFont="1" applyFill="1" applyBorder="1" applyAlignment="1">
      <alignment horizontal="center" vertical="top" wrapText="1"/>
    </xf>
    <xf numFmtId="0" fontId="6" fillId="9" borderId="30" xfId="0" applyFont="1" applyFill="1" applyBorder="1" applyAlignment="1">
      <alignment vertical="top"/>
    </xf>
    <xf numFmtId="0" fontId="6" fillId="3" borderId="7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xf numFmtId="0" fontId="6" fillId="3" borderId="19" xfId="0" applyFont="1" applyFill="1" applyBorder="1" applyAlignment="1">
      <alignment horizontal="center" vertical="center" wrapText="1"/>
    </xf>
    <xf numFmtId="0" fontId="0" fillId="0" borderId="64" xfId="0" applyBorder="1" applyAlignment="1">
      <alignment horizontal="center" vertical="center"/>
    </xf>
    <xf numFmtId="0" fontId="0" fillId="0" borderId="85" xfId="0" applyBorder="1" applyAlignment="1">
      <alignment horizontal="center" vertical="center"/>
    </xf>
    <xf numFmtId="0" fontId="6" fillId="3" borderId="13" xfId="0" applyFont="1" applyFill="1" applyBorder="1" applyAlignment="1">
      <alignment horizontal="center" vertical="center" wrapText="1"/>
    </xf>
    <xf numFmtId="0" fontId="0" fillId="0" borderId="29" xfId="0" applyBorder="1"/>
    <xf numFmtId="0" fontId="6" fillId="9" borderId="3" xfId="0" applyFont="1" applyFill="1" applyBorder="1" applyAlignment="1">
      <alignment vertical="top" textRotation="255" wrapText="1"/>
    </xf>
    <xf numFmtId="0" fontId="0" fillId="9" borderId="4" xfId="0" applyFill="1" applyBorder="1" applyAlignment="1">
      <alignment vertical="top" textRotation="255"/>
    </xf>
    <xf numFmtId="0" fontId="0" fillId="9" borderId="3" xfId="0" applyFill="1" applyBorder="1" applyAlignment="1">
      <alignment horizontal="center" vertical="center" wrapText="1"/>
    </xf>
    <xf numFmtId="0" fontId="0" fillId="0" borderId="112" xfId="0" applyBorder="1" applyAlignment="1">
      <alignment horizontal="center" vertical="center"/>
    </xf>
    <xf numFmtId="0" fontId="0" fillId="0" borderId="110" xfId="0" applyBorder="1" applyAlignment="1">
      <alignment horizontal="center" vertical="center"/>
    </xf>
    <xf numFmtId="0" fontId="0" fillId="0" borderId="40" xfId="0" applyBorder="1" applyAlignment="1">
      <alignment horizontal="center" vertical="center"/>
    </xf>
    <xf numFmtId="0" fontId="0" fillId="0" borderId="104" xfId="0" applyBorder="1" applyAlignment="1">
      <alignment horizontal="center" vertical="center"/>
    </xf>
    <xf numFmtId="0" fontId="0" fillId="0" borderId="84" xfId="0" applyBorder="1" applyAlignment="1">
      <alignment horizontal="center" vertical="center"/>
    </xf>
    <xf numFmtId="0" fontId="0" fillId="0" borderId="66" xfId="0" applyBorder="1" applyAlignment="1">
      <alignment horizontal="center" vertical="center"/>
    </xf>
    <xf numFmtId="0" fontId="0" fillId="0" borderId="111" xfId="0" applyBorder="1" applyAlignment="1">
      <alignment horizontal="center" vertical="center"/>
    </xf>
    <xf numFmtId="0" fontId="0" fillId="9" borderId="4" xfId="0" applyFill="1" applyBorder="1"/>
    <xf numFmtId="0" fontId="6" fillId="9" borderId="3" xfId="0" applyFont="1" applyFill="1" applyBorder="1" applyAlignment="1">
      <alignment horizontal="center" vertical="center"/>
    </xf>
    <xf numFmtId="0" fontId="6" fillId="9" borderId="4" xfId="0" applyFont="1" applyFill="1" applyBorder="1" applyAlignment="1">
      <alignment horizontal="center" vertical="center"/>
    </xf>
    <xf numFmtId="0" fontId="0" fillId="31" borderId="89" xfId="0" applyFill="1" applyBorder="1" applyAlignment="1">
      <alignment horizontal="center" vertical="center" wrapText="1"/>
    </xf>
    <xf numFmtId="0" fontId="0" fillId="31" borderId="85" xfId="0" applyFill="1" applyBorder="1" applyAlignment="1">
      <alignment horizontal="center" vertical="center" wrapText="1"/>
    </xf>
    <xf numFmtId="0" fontId="0" fillId="0" borderId="49" xfId="0" applyBorder="1" applyAlignment="1">
      <alignment horizontal="right" vertical="center"/>
    </xf>
    <xf numFmtId="0" fontId="0" fillId="3" borderId="50" xfId="0" applyFill="1" applyBorder="1" applyAlignment="1">
      <alignment horizontal="center" vertical="center"/>
    </xf>
    <xf numFmtId="0" fontId="0" fillId="3" borderId="25" xfId="0" applyFill="1" applyBorder="1" applyAlignment="1">
      <alignment horizontal="center" vertical="center"/>
    </xf>
    <xf numFmtId="0" fontId="0" fillId="3" borderId="107" xfId="0" applyFill="1" applyBorder="1" applyAlignment="1">
      <alignment horizontal="center" vertical="center"/>
    </xf>
    <xf numFmtId="0" fontId="0" fillId="3" borderId="5" xfId="0" applyFill="1" applyBorder="1" applyAlignment="1">
      <alignment horizontal="center" vertical="center"/>
    </xf>
    <xf numFmtId="0" fontId="0" fillId="3" borderId="0" xfId="0" applyFill="1" applyAlignment="1">
      <alignment horizontal="center" vertical="center"/>
    </xf>
    <xf numFmtId="0" fontId="0" fillId="3" borderId="38" xfId="0" applyFill="1" applyBorder="1" applyAlignment="1">
      <alignment horizontal="center" vertical="center"/>
    </xf>
    <xf numFmtId="0" fontId="0" fillId="3" borderId="33" xfId="0" applyFill="1" applyBorder="1" applyAlignment="1">
      <alignment horizontal="center" vertical="center"/>
    </xf>
    <xf numFmtId="0" fontId="0" fillId="3" borderId="49" xfId="0" applyFill="1" applyBorder="1" applyAlignment="1">
      <alignment horizontal="center" vertical="center"/>
    </xf>
    <xf numFmtId="0" fontId="0" fillId="3" borderId="32" xfId="0" applyFill="1" applyBorder="1" applyAlignment="1">
      <alignment horizontal="center" vertical="center"/>
    </xf>
    <xf numFmtId="0" fontId="2" fillId="3" borderId="50" xfId="0" applyFont="1" applyFill="1" applyBorder="1" applyAlignment="1">
      <alignment horizontal="center" vertical="center"/>
    </xf>
    <xf numFmtId="0" fontId="0" fillId="0" borderId="25" xfId="0" applyBorder="1" applyAlignment="1">
      <alignment horizontal="center" vertical="center"/>
    </xf>
    <xf numFmtId="0" fontId="0" fillId="0" borderId="107" xfId="0" applyBorder="1" applyAlignment="1">
      <alignment horizontal="center" vertical="center"/>
    </xf>
    <xf numFmtId="0" fontId="0" fillId="0" borderId="0" xfId="0"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49" xfId="0" applyBorder="1" applyAlignment="1">
      <alignment horizontal="center" vertical="center"/>
    </xf>
    <xf numFmtId="0" fontId="0" fillId="0" borderId="32" xfId="0" applyBorder="1" applyAlignment="1">
      <alignment horizontal="center" vertical="center"/>
    </xf>
    <xf numFmtId="0" fontId="0" fillId="0" borderId="109" xfId="0" applyBorder="1" applyAlignment="1">
      <alignment horizontal="center" vertical="center"/>
    </xf>
    <xf numFmtId="0" fontId="0" fillId="3" borderId="31" xfId="0" applyFill="1" applyBorder="1" applyAlignment="1">
      <alignment horizontal="center" vertical="center" wrapText="1"/>
    </xf>
    <xf numFmtId="0" fontId="0" fillId="0" borderId="97" xfId="0" applyBorder="1"/>
    <xf numFmtId="0" fontId="2" fillId="3" borderId="7" xfId="0" applyFont="1" applyFill="1" applyBorder="1" applyAlignment="1">
      <alignment horizontal="center" vertical="center" wrapText="1"/>
    </xf>
    <xf numFmtId="0" fontId="2" fillId="3" borderId="118" xfId="0" applyFont="1" applyFill="1" applyBorder="1" applyAlignment="1">
      <alignment horizontal="center" vertical="center"/>
    </xf>
    <xf numFmtId="0" fontId="2" fillId="3" borderId="20" xfId="0" applyFont="1" applyFill="1" applyBorder="1" applyAlignment="1">
      <alignment horizontal="center" vertical="center" wrapText="1"/>
    </xf>
    <xf numFmtId="0" fontId="0" fillId="0" borderId="124" xfId="0" applyBorder="1" applyAlignment="1">
      <alignment horizontal="center" vertical="center"/>
    </xf>
    <xf numFmtId="0" fontId="7" fillId="0" borderId="0" xfId="0" applyFont="1" applyAlignment="1">
      <alignment vertical="top" wrapText="1"/>
    </xf>
    <xf numFmtId="0" fontId="2" fillId="0" borderId="0" xfId="0" applyFont="1" applyAlignment="1">
      <alignment vertical="top"/>
    </xf>
    <xf numFmtId="0" fontId="2" fillId="0" borderId="0" xfId="0" applyFont="1"/>
    <xf numFmtId="0" fontId="0" fillId="0" borderId="86" xfId="0" applyBorder="1" applyAlignment="1">
      <alignment horizontal="center" vertical="center"/>
    </xf>
    <xf numFmtId="0" fontId="0" fillId="0" borderId="12" xfId="0" applyBorder="1" applyAlignment="1">
      <alignment horizontal="center" vertical="center"/>
    </xf>
    <xf numFmtId="0" fontId="0" fillId="0" borderId="123" xfId="0" applyBorder="1" applyAlignment="1">
      <alignment horizontal="center" vertical="center"/>
    </xf>
    <xf numFmtId="0" fontId="0" fillId="11" borderId="127" xfId="0" applyFill="1" applyBorder="1" applyAlignment="1" applyProtection="1">
      <alignment horizontal="center" vertical="center" wrapText="1"/>
      <protection locked="0"/>
    </xf>
    <xf numFmtId="0" fontId="0" fillId="11" borderId="128" xfId="0" applyFill="1" applyBorder="1" applyAlignment="1" applyProtection="1">
      <alignment horizontal="center"/>
      <protection locked="0"/>
    </xf>
    <xf numFmtId="0" fontId="2" fillId="3" borderId="129" xfId="0" applyFont="1" applyFill="1" applyBorder="1" applyAlignment="1">
      <alignment horizontal="center" vertical="center" wrapText="1"/>
    </xf>
    <xf numFmtId="0" fontId="2" fillId="3" borderId="130" xfId="0" applyFont="1" applyFill="1" applyBorder="1" applyAlignment="1">
      <alignment horizontal="center" vertical="center" wrapText="1"/>
    </xf>
    <xf numFmtId="0" fontId="2" fillId="0" borderId="64" xfId="0" applyFont="1" applyBorder="1" applyAlignment="1">
      <alignment horizontal="center" vertical="center"/>
    </xf>
    <xf numFmtId="0" fontId="0" fillId="0" borderId="131" xfId="0" applyBorder="1" applyAlignment="1">
      <alignment horizontal="center" vertical="center"/>
    </xf>
    <xf numFmtId="0" fontId="2" fillId="0" borderId="132" xfId="0" applyFont="1" applyBorder="1" applyAlignment="1">
      <alignment horizontal="center" vertical="center"/>
    </xf>
    <xf numFmtId="0" fontId="0" fillId="0" borderId="133" xfId="0" applyBorder="1" applyAlignment="1">
      <alignment horizontal="center" vertical="center"/>
    </xf>
    <xf numFmtId="0" fontId="0" fillId="0" borderId="57" xfId="0" applyBorder="1" applyAlignment="1">
      <alignment horizontal="center" vertical="center"/>
    </xf>
    <xf numFmtId="0" fontId="2" fillId="0" borderId="12" xfId="0" applyFont="1" applyBorder="1" applyAlignment="1">
      <alignment horizontal="center" vertical="center"/>
    </xf>
    <xf numFmtId="0" fontId="0" fillId="0" borderId="84" xfId="0" applyBorder="1" applyAlignment="1">
      <alignment horizontal="center" vertical="center" wrapText="1"/>
    </xf>
    <xf numFmtId="0" fontId="2" fillId="0" borderId="64" xfId="0" applyFont="1" applyBorder="1" applyAlignment="1">
      <alignment horizontal="center" vertical="center" wrapText="1"/>
    </xf>
    <xf numFmtId="0" fontId="0" fillId="0" borderId="131" xfId="0" applyBorder="1" applyAlignment="1">
      <alignment horizontal="center" vertical="center" wrapText="1"/>
    </xf>
    <xf numFmtId="0" fontId="0" fillId="0" borderId="57" xfId="0" applyBorder="1" applyAlignment="1">
      <alignment horizontal="center" vertical="center" wrapText="1"/>
    </xf>
    <xf numFmtId="0" fontId="0" fillId="0" borderId="120" xfId="0" applyBorder="1" applyAlignment="1">
      <alignment horizontal="center" vertical="center" textRotation="255" wrapText="1"/>
    </xf>
    <xf numFmtId="0" fontId="0" fillId="0" borderId="9" xfId="0" applyBorder="1" applyAlignment="1">
      <alignment vertical="center" textRotation="255" wrapText="1"/>
    </xf>
    <xf numFmtId="0" fontId="0" fillId="0" borderId="5" xfId="0" applyBorder="1" applyAlignment="1">
      <alignment horizontal="center" vertical="center" textRotation="255" wrapText="1"/>
    </xf>
    <xf numFmtId="0" fontId="0" fillId="0" borderId="78" xfId="0" applyBorder="1" applyAlignment="1">
      <alignment vertical="center" textRotation="255" wrapText="1"/>
    </xf>
    <xf numFmtId="0" fontId="0" fillId="0" borderId="119" xfId="0" applyBorder="1" applyAlignment="1">
      <alignment vertical="center" textRotation="255" wrapText="1"/>
    </xf>
    <xf numFmtId="0" fontId="0" fillId="0" borderId="11" xfId="0" applyBorder="1" applyAlignment="1">
      <alignment vertical="center" textRotation="255" wrapText="1"/>
    </xf>
    <xf numFmtId="0" fontId="0" fillId="10" borderId="57" xfId="0" applyFill="1" applyBorder="1" applyAlignment="1">
      <alignment horizontal="center" vertical="center" wrapText="1"/>
    </xf>
    <xf numFmtId="0" fontId="0" fillId="10" borderId="123" xfId="0" applyFill="1" applyBorder="1" applyAlignment="1">
      <alignment horizontal="center" vertical="center"/>
    </xf>
    <xf numFmtId="0" fontId="0" fillId="0" borderId="9" xfId="0" applyBorder="1" applyAlignment="1">
      <alignment horizontal="center" vertical="center" textRotation="255" wrapText="1"/>
    </xf>
    <xf numFmtId="0" fontId="0" fillId="0" borderId="78" xfId="0" applyBorder="1" applyAlignment="1">
      <alignment horizontal="center" vertical="center" textRotation="255" wrapText="1"/>
    </xf>
    <xf numFmtId="0" fontId="0" fillId="0" borderId="119" xfId="0" applyBorder="1" applyAlignment="1">
      <alignment horizontal="center" vertical="center" textRotation="255" wrapText="1"/>
    </xf>
    <xf numFmtId="0" fontId="0" fillId="0" borderId="11" xfId="0" applyBorder="1" applyAlignment="1">
      <alignment horizontal="center" vertical="center" textRotation="255" wrapText="1"/>
    </xf>
    <xf numFmtId="0" fontId="2" fillId="3" borderId="113"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107" xfId="0" applyFont="1" applyFill="1" applyBorder="1" applyAlignment="1">
      <alignment horizontal="center" vertical="center"/>
    </xf>
    <xf numFmtId="0" fontId="2" fillId="3" borderId="114"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125" xfId="0" applyFont="1" applyFill="1" applyBorder="1" applyAlignment="1">
      <alignment horizontal="center" vertical="center" wrapText="1"/>
    </xf>
    <xf numFmtId="0" fontId="2" fillId="3" borderId="126" xfId="0" applyFont="1" applyFill="1" applyBorder="1" applyAlignment="1">
      <alignment horizontal="center" vertical="center"/>
    </xf>
    <xf numFmtId="0" fontId="0" fillId="9" borderId="20" xfId="0" applyFill="1" applyBorder="1" applyAlignment="1">
      <alignment horizontal="center" vertical="center" wrapText="1"/>
    </xf>
    <xf numFmtId="0" fontId="6" fillId="9" borderId="124" xfId="0" applyFont="1" applyFill="1" applyBorder="1" applyAlignment="1">
      <alignment horizontal="center" vertical="center" wrapText="1"/>
    </xf>
    <xf numFmtId="0" fontId="0" fillId="3" borderId="50" xfId="0" applyFill="1" applyBorder="1" applyAlignment="1">
      <alignment horizontal="center" vertical="center" wrapText="1"/>
    </xf>
    <xf numFmtId="0" fontId="2" fillId="3" borderId="25" xfId="0" applyFont="1" applyFill="1" applyBorder="1" applyAlignment="1">
      <alignment horizontal="center" vertical="center" wrapText="1"/>
    </xf>
    <xf numFmtId="0" fontId="0" fillId="3" borderId="107" xfId="0" applyFill="1" applyBorder="1" applyAlignment="1">
      <alignment horizontal="center" vertical="center" wrapText="1"/>
    </xf>
    <xf numFmtId="0" fontId="2" fillId="3" borderId="1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3" borderId="39" xfId="0" applyFill="1" applyBorder="1" applyAlignment="1">
      <alignment horizontal="center" vertical="center" wrapText="1"/>
    </xf>
    <xf numFmtId="0" fontId="2" fillId="3" borderId="120"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0" fillId="3" borderId="113" xfId="0" applyFill="1" applyBorder="1" applyAlignment="1">
      <alignment horizontal="center" vertical="center"/>
    </xf>
    <xf numFmtId="0" fontId="0" fillId="3" borderId="39" xfId="0" applyFill="1"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2" fillId="3" borderId="119" xfId="0" applyFont="1" applyFill="1" applyBorder="1" applyAlignment="1">
      <alignment horizontal="center" vertical="center"/>
    </xf>
    <xf numFmtId="0" fontId="2" fillId="3" borderId="121" xfId="0" applyFont="1" applyFill="1" applyBorder="1" applyAlignment="1">
      <alignment horizontal="center" vertical="center" wrapText="1"/>
    </xf>
    <xf numFmtId="0" fontId="2" fillId="3" borderId="122" xfId="0" applyFont="1" applyFill="1" applyBorder="1" applyAlignment="1">
      <alignment horizontal="center" wrapText="1"/>
    </xf>
    <xf numFmtId="0" fontId="23" fillId="0" borderId="24" xfId="0" applyFont="1" applyBorder="1" applyAlignment="1">
      <alignment horizontal="center" vertical="center" wrapText="1"/>
    </xf>
    <xf numFmtId="0" fontId="23" fillId="0" borderId="9" xfId="0" applyFont="1" applyBorder="1" applyAlignment="1">
      <alignment horizontal="center" vertical="center" wrapText="1"/>
    </xf>
    <xf numFmtId="0" fontId="0" fillId="0" borderId="78" xfId="0" applyBorder="1" applyAlignment="1">
      <alignment horizontal="center" vertical="center" wrapText="1"/>
    </xf>
    <xf numFmtId="0" fontId="0" fillId="0" borderId="11" xfId="0" applyBorder="1" applyAlignment="1">
      <alignment horizontal="center" vertical="center" wrapText="1"/>
    </xf>
    <xf numFmtId="0" fontId="23" fillId="0" borderId="14" xfId="0" applyFont="1" applyBorder="1" applyAlignment="1">
      <alignment horizontal="center" vertical="center" wrapText="1"/>
    </xf>
    <xf numFmtId="0" fontId="23" fillId="0" borderId="134" xfId="0" applyFont="1" applyBorder="1" applyAlignment="1">
      <alignment vertical="center" wrapText="1"/>
    </xf>
    <xf numFmtId="0" fontId="23" fillId="0" borderId="135" xfId="0" applyFont="1" applyBorder="1" applyAlignment="1">
      <alignment vertical="center" wrapText="1"/>
    </xf>
    <xf numFmtId="0" fontId="23" fillId="0" borderId="34" xfId="0" applyFont="1" applyBorder="1" applyAlignment="1">
      <alignment vertical="center" wrapText="1"/>
    </xf>
    <xf numFmtId="0" fontId="23" fillId="0" borderId="136" xfId="0" applyFont="1" applyBorder="1" applyAlignment="1">
      <alignment vertical="center" wrapText="1"/>
    </xf>
    <xf numFmtId="0" fontId="23" fillId="0" borderId="9" xfId="0" applyFont="1" applyBorder="1" applyAlignment="1">
      <alignment horizontal="center" vertical="center"/>
    </xf>
    <xf numFmtId="0" fontId="23" fillId="0" borderId="78" xfId="0" applyFont="1" applyBorder="1" applyAlignment="1">
      <alignment horizontal="center" vertical="center"/>
    </xf>
    <xf numFmtId="0" fontId="23" fillId="0" borderId="11" xfId="0" applyFont="1" applyBorder="1" applyAlignment="1">
      <alignment horizontal="center" vertical="center"/>
    </xf>
    <xf numFmtId="0" fontId="23" fillId="0" borderId="6" xfId="0" applyFont="1" applyBorder="1" applyAlignment="1">
      <alignment vertical="center" wrapText="1"/>
    </xf>
    <xf numFmtId="0" fontId="23" fillId="0" borderId="38" xfId="0" applyFont="1" applyBorder="1" applyAlignment="1">
      <alignment vertical="center" wrapText="1"/>
    </xf>
    <xf numFmtId="0" fontId="23" fillId="0" borderId="78"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50" xfId="0" applyFont="1" applyBorder="1" applyAlignment="1">
      <alignment horizontal="center" vertical="center" wrapText="1"/>
    </xf>
    <xf numFmtId="0" fontId="0" fillId="0" borderId="72" xfId="0" applyBorder="1" applyAlignment="1">
      <alignment horizontal="center" vertical="center"/>
    </xf>
    <xf numFmtId="0" fontId="0" fillId="0" borderId="5" xfId="0" applyBorder="1" applyAlignment="1">
      <alignment horizontal="center" vertical="center"/>
    </xf>
    <xf numFmtId="0" fontId="0" fillId="0" borderId="78" xfId="0" applyBorder="1" applyAlignment="1">
      <alignment horizontal="center" vertical="center"/>
    </xf>
    <xf numFmtId="0" fontId="0" fillId="0" borderId="138" xfId="0" applyBorder="1" applyAlignment="1">
      <alignment horizontal="center" vertical="center"/>
    </xf>
    <xf numFmtId="0" fontId="23" fillId="19" borderId="139" xfId="0" applyFont="1" applyFill="1" applyBorder="1" applyAlignment="1" applyProtection="1">
      <alignment vertical="center" wrapText="1"/>
      <protection locked="0"/>
    </xf>
    <xf numFmtId="0" fontId="23" fillId="19" borderId="25" xfId="0" applyFont="1" applyFill="1" applyBorder="1" applyAlignment="1" applyProtection="1">
      <alignment vertical="center" wrapText="1"/>
      <protection locked="0"/>
    </xf>
    <xf numFmtId="0" fontId="23" fillId="19" borderId="107" xfId="0" applyFont="1" applyFill="1" applyBorder="1" applyAlignment="1" applyProtection="1">
      <alignment vertical="center" wrapText="1"/>
      <protection locked="0"/>
    </xf>
    <xf numFmtId="0" fontId="23" fillId="19" borderId="6" xfId="0" applyFont="1" applyFill="1" applyBorder="1" applyAlignment="1" applyProtection="1">
      <alignment vertical="center" wrapText="1"/>
      <protection locked="0"/>
    </xf>
    <xf numFmtId="0" fontId="23" fillId="19" borderId="0" xfId="0" applyFont="1" applyFill="1" applyAlignment="1" applyProtection="1">
      <alignment vertical="center" wrapText="1"/>
      <protection locked="0"/>
    </xf>
    <xf numFmtId="0" fontId="23" fillId="19" borderId="38" xfId="0" applyFont="1" applyFill="1" applyBorder="1" applyAlignment="1" applyProtection="1">
      <alignment vertical="center" wrapText="1"/>
      <protection locked="0"/>
    </xf>
    <xf numFmtId="0" fontId="23" fillId="19" borderId="43" xfId="0" applyFont="1" applyFill="1" applyBorder="1" applyAlignment="1" applyProtection="1">
      <alignment vertical="center" wrapText="1"/>
      <protection locked="0"/>
    </xf>
    <xf numFmtId="0" fontId="23" fillId="19" borderId="49" xfId="0" applyFont="1" applyFill="1" applyBorder="1" applyAlignment="1" applyProtection="1">
      <alignment vertical="center" wrapText="1"/>
      <protection locked="0"/>
    </xf>
    <xf numFmtId="0" fontId="23" fillId="19" borderId="32" xfId="0" applyFont="1" applyFill="1" applyBorder="1" applyAlignment="1" applyProtection="1">
      <alignment vertical="center" wrapText="1"/>
      <protection locked="0"/>
    </xf>
    <xf numFmtId="0" fontId="7" fillId="0" borderId="90"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1" xfId="0" applyFont="1" applyBorder="1" applyAlignment="1">
      <alignment horizontal="center" vertical="center" wrapText="1"/>
    </xf>
    <xf numFmtId="0" fontId="23" fillId="0" borderId="120" xfId="0" applyFont="1" applyBorder="1" applyAlignment="1">
      <alignment horizontal="center" vertical="center"/>
    </xf>
    <xf numFmtId="0" fontId="23" fillId="0" borderId="5" xfId="0" applyFont="1" applyBorder="1" applyAlignment="1">
      <alignment horizontal="center" vertical="center"/>
    </xf>
    <xf numFmtId="0" fontId="23" fillId="0" borderId="33" xfId="0" applyFont="1" applyBorder="1" applyAlignment="1">
      <alignment horizontal="center" vertical="center"/>
    </xf>
    <xf numFmtId="0" fontId="23" fillId="0" borderId="138" xfId="0" applyFont="1" applyBorder="1" applyAlignment="1">
      <alignment horizontal="center" vertical="center"/>
    </xf>
    <xf numFmtId="0" fontId="0" fillId="0" borderId="27" xfId="0" applyBorder="1" applyAlignment="1">
      <alignment horizontal="center" vertical="center" wrapText="1"/>
    </xf>
    <xf numFmtId="0" fontId="23" fillId="0" borderId="7" xfId="0" applyFont="1" applyBorder="1" applyAlignment="1">
      <alignment vertical="center" wrapText="1"/>
    </xf>
    <xf numFmtId="0" fontId="23" fillId="0" borderId="140" xfId="0" applyFont="1" applyBorder="1" applyAlignment="1">
      <alignment vertical="center" wrapText="1"/>
    </xf>
    <xf numFmtId="0" fontId="23" fillId="3" borderId="31" xfId="0" applyFont="1" applyFill="1" applyBorder="1" applyAlignment="1">
      <alignment horizontal="center" vertical="center"/>
    </xf>
    <xf numFmtId="0" fontId="0" fillId="0" borderId="137" xfId="0" applyBorder="1" applyAlignment="1">
      <alignment horizontal="center" vertical="center"/>
    </xf>
    <xf numFmtId="0" fontId="7" fillId="0" borderId="94" xfId="0" applyFont="1" applyBorder="1" applyAlignment="1">
      <alignment horizontal="center" vertical="center" wrapText="1"/>
    </xf>
    <xf numFmtId="0" fontId="23" fillId="0" borderId="112" xfId="0" applyFont="1" applyBorder="1" applyAlignment="1">
      <alignment vertical="center" wrapText="1"/>
    </xf>
    <xf numFmtId="0" fontId="23" fillId="0" borderId="106" xfId="0" applyFont="1" applyBorder="1" applyAlignment="1">
      <alignment vertical="center" wrapText="1"/>
    </xf>
    <xf numFmtId="0" fontId="23" fillId="3" borderId="58" xfId="0" applyFont="1" applyFill="1" applyBorder="1" applyAlignment="1">
      <alignment horizontal="center" vertical="center"/>
    </xf>
    <xf numFmtId="0" fontId="23" fillId="3" borderId="97" xfId="0" applyFont="1" applyFill="1" applyBorder="1" applyAlignment="1">
      <alignment horizontal="center" vertical="center"/>
    </xf>
    <xf numFmtId="0" fontId="22" fillId="11" borderId="57" xfId="0" applyFont="1" applyFill="1" applyBorder="1" applyAlignment="1">
      <alignment horizontal="center" vertical="center" wrapText="1"/>
    </xf>
    <xf numFmtId="0" fontId="22" fillId="11" borderId="12" xfId="0" applyFont="1" applyFill="1" applyBorder="1" applyAlignment="1">
      <alignment horizontal="center" vertical="center" wrapText="1"/>
    </xf>
    <xf numFmtId="0" fontId="22" fillId="11" borderId="2" xfId="0" applyFont="1" applyFill="1" applyBorder="1" applyAlignment="1">
      <alignment horizontal="center" vertical="center" wrapText="1"/>
    </xf>
    <xf numFmtId="0" fontId="4" fillId="11" borderId="57" xfId="1" applyFill="1" applyBorder="1" applyAlignment="1" applyProtection="1">
      <alignment horizontal="right" vertical="center" wrapText="1"/>
    </xf>
    <xf numFmtId="0" fontId="4" fillId="11" borderId="12" xfId="1" applyFill="1" applyBorder="1" applyAlignment="1" applyProtection="1">
      <alignment horizontal="right" vertical="center" wrapText="1"/>
    </xf>
    <xf numFmtId="0" fontId="4" fillId="11" borderId="12" xfId="1" applyFill="1" applyBorder="1" applyAlignment="1" applyProtection="1">
      <alignment horizontal="left" vertical="center" wrapText="1"/>
    </xf>
    <xf numFmtId="0" fontId="4" fillId="11" borderId="2" xfId="1" applyFill="1" applyBorder="1" applyAlignment="1" applyProtection="1">
      <alignment horizontal="left" vertical="center" wrapText="1"/>
    </xf>
    <xf numFmtId="0" fontId="2" fillId="11" borderId="1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2" fillId="11" borderId="12" xfId="0" applyFont="1" applyFill="1" applyBorder="1" applyAlignment="1">
      <alignment horizontal="center" vertical="center"/>
    </xf>
    <xf numFmtId="0" fontId="22" fillId="11" borderId="2" xfId="0" applyFont="1" applyFill="1" applyBorder="1" applyAlignment="1">
      <alignment horizontal="center" vertical="center"/>
    </xf>
    <xf numFmtId="0" fontId="22" fillId="11" borderId="57" xfId="0" applyFont="1" applyFill="1" applyBorder="1" applyAlignment="1" applyProtection="1">
      <alignment horizontal="center" vertical="center"/>
      <protection locked="0"/>
    </xf>
    <xf numFmtId="0" fontId="22" fillId="11" borderId="12" xfId="0" applyFont="1" applyFill="1" applyBorder="1" applyAlignment="1" applyProtection="1">
      <alignment horizontal="center" vertical="center"/>
      <protection locked="0"/>
    </xf>
    <xf numFmtId="185" fontId="22" fillId="11" borderId="79" xfId="0" applyNumberFormat="1" applyFont="1" applyFill="1" applyBorder="1" applyAlignment="1">
      <alignment horizontal="center" vertical="center"/>
    </xf>
    <xf numFmtId="185" fontId="22" fillId="11" borderId="80" xfId="0" applyNumberFormat="1" applyFont="1" applyFill="1" applyBorder="1" applyAlignment="1">
      <alignment horizontal="center" vertical="center"/>
    </xf>
    <xf numFmtId="186" fontId="22" fillId="11" borderId="79" xfId="0" applyNumberFormat="1" applyFont="1" applyFill="1" applyBorder="1" applyAlignment="1">
      <alignment horizontal="center" vertical="center"/>
    </xf>
    <xf numFmtId="186" fontId="22" fillId="11" borderId="80" xfId="0" applyNumberFormat="1" applyFont="1" applyFill="1" applyBorder="1" applyAlignment="1">
      <alignment horizontal="center" vertical="center"/>
    </xf>
    <xf numFmtId="0" fontId="22" fillId="11" borderId="75" xfId="0" applyFont="1" applyFill="1" applyBorder="1" applyAlignment="1">
      <alignment horizontal="center" vertical="center" wrapText="1" shrinkToFit="1"/>
    </xf>
    <xf numFmtId="0" fontId="22" fillId="11" borderId="76" xfId="0" applyFont="1" applyFill="1" applyBorder="1" applyAlignment="1">
      <alignment horizontal="center" vertical="center" wrapText="1" shrinkToFit="1"/>
    </xf>
    <xf numFmtId="0" fontId="22" fillId="11" borderId="77" xfId="0" applyFont="1" applyFill="1" applyBorder="1" applyAlignment="1">
      <alignment horizontal="center" vertical="center" wrapText="1" shrinkToFit="1"/>
    </xf>
    <xf numFmtId="0" fontId="22" fillId="11" borderId="7" xfId="0" applyFont="1" applyFill="1" applyBorder="1" applyAlignment="1" applyProtection="1">
      <alignment horizontal="center" vertical="center"/>
      <protection locked="0"/>
    </xf>
    <xf numFmtId="0" fontId="22" fillId="11" borderId="8" xfId="0" applyFont="1" applyFill="1" applyBorder="1" applyAlignment="1" applyProtection="1">
      <alignment horizontal="center" vertical="center"/>
      <protection locked="0"/>
    </xf>
    <xf numFmtId="0" fontId="22" fillId="11" borderId="35" xfId="0" applyFont="1" applyFill="1" applyBorder="1" applyAlignment="1" applyProtection="1">
      <alignment horizontal="center" vertical="center"/>
      <protection locked="0"/>
    </xf>
    <xf numFmtId="0" fontId="22" fillId="11" borderId="10" xfId="0" applyFont="1" applyFill="1" applyBorder="1" applyAlignment="1" applyProtection="1">
      <alignment horizontal="center" vertical="center"/>
      <protection locked="0"/>
    </xf>
    <xf numFmtId="0" fontId="22" fillId="2" borderId="8" xfId="0" applyFont="1" applyFill="1" applyBorder="1" applyAlignment="1">
      <alignment horizontal="right" vertical="center"/>
    </xf>
    <xf numFmtId="0" fontId="22" fillId="11" borderId="7" xfId="0" applyFont="1" applyFill="1" applyBorder="1" applyAlignment="1">
      <alignment horizontal="center" vertical="center"/>
    </xf>
    <xf numFmtId="0" fontId="22" fillId="11" borderId="8" xfId="0" applyFont="1" applyFill="1" applyBorder="1" applyAlignment="1">
      <alignment horizontal="center" vertical="center"/>
    </xf>
    <xf numFmtId="0" fontId="22" fillId="11" borderId="9" xfId="0" applyFont="1" applyFill="1" applyBorder="1" applyAlignment="1">
      <alignment horizontal="center" vertical="center"/>
    </xf>
    <xf numFmtId="0" fontId="22" fillId="11" borderId="35" xfId="0" applyFont="1" applyFill="1" applyBorder="1" applyAlignment="1">
      <alignment horizontal="center" vertical="center"/>
    </xf>
    <xf numFmtId="0" fontId="22" fillId="11" borderId="10" xfId="0" applyFont="1" applyFill="1" applyBorder="1" applyAlignment="1">
      <alignment horizontal="center" vertical="center"/>
    </xf>
    <xf numFmtId="0" fontId="22" fillId="11" borderId="11" xfId="0" applyFont="1" applyFill="1" applyBorder="1" applyAlignment="1">
      <alignment horizontal="center" vertical="center"/>
    </xf>
    <xf numFmtId="0" fontId="22" fillId="11" borderId="7" xfId="0" applyFont="1" applyFill="1" applyBorder="1" applyAlignment="1">
      <alignment horizontal="center" vertical="center" wrapText="1" shrinkToFit="1"/>
    </xf>
    <xf numFmtId="0" fontId="22" fillId="11" borderId="8" xfId="0" applyFont="1" applyFill="1" applyBorder="1" applyAlignment="1">
      <alignment horizontal="center" vertical="center" wrapText="1" shrinkToFit="1"/>
    </xf>
    <xf numFmtId="0" fontId="22" fillId="11" borderId="9" xfId="0" applyFont="1" applyFill="1" applyBorder="1" applyAlignment="1">
      <alignment horizontal="center" vertical="center" wrapText="1" shrinkToFit="1"/>
    </xf>
    <xf numFmtId="0" fontId="0" fillId="11" borderId="35" xfId="0" applyFill="1" applyBorder="1" applyAlignment="1">
      <alignment horizontal="center" vertical="center" wrapText="1" shrinkToFit="1"/>
    </xf>
    <xf numFmtId="0" fontId="0" fillId="11" borderId="10" xfId="0" applyFill="1" applyBorder="1" applyAlignment="1">
      <alignment horizontal="center" vertical="center" wrapText="1" shrinkToFit="1"/>
    </xf>
    <xf numFmtId="0" fontId="0" fillId="11" borderId="11" xfId="0" applyFill="1" applyBorder="1" applyAlignment="1">
      <alignment horizontal="center" vertical="center" wrapText="1" shrinkToFit="1"/>
    </xf>
    <xf numFmtId="0" fontId="6" fillId="11" borderId="57" xfId="0" applyFont="1" applyFill="1" applyBorder="1" applyAlignment="1">
      <alignment horizontal="center" vertical="center" wrapText="1" shrinkToFit="1"/>
    </xf>
    <xf numFmtId="0" fontId="6" fillId="11" borderId="12" xfId="0" applyFont="1" applyFill="1" applyBorder="1" applyAlignment="1">
      <alignment horizontal="center" vertical="center" wrapText="1" shrinkToFit="1"/>
    </xf>
    <xf numFmtId="0" fontId="6" fillId="11" borderId="2" xfId="0" applyFont="1" applyFill="1" applyBorder="1" applyAlignment="1">
      <alignment horizontal="center" vertical="center" wrapText="1" shrinkToFit="1"/>
    </xf>
    <xf numFmtId="0" fontId="22" fillId="11" borderId="81" xfId="0" applyFont="1" applyFill="1" applyBorder="1" applyAlignment="1">
      <alignment horizontal="center" vertical="center" wrapText="1" shrinkToFit="1"/>
    </xf>
    <xf numFmtId="0" fontId="22" fillId="11" borderId="82" xfId="0" applyFont="1" applyFill="1" applyBorder="1" applyAlignment="1">
      <alignment horizontal="center" vertical="center" wrapText="1" shrinkToFit="1"/>
    </xf>
    <xf numFmtId="0" fontId="22" fillId="11" borderId="83" xfId="0" applyFont="1" applyFill="1" applyBorder="1" applyAlignment="1">
      <alignment horizontal="center" vertical="center" wrapText="1" shrinkToFit="1"/>
    </xf>
    <xf numFmtId="0" fontId="22" fillId="2" borderId="10" xfId="0" applyFont="1" applyFill="1" applyBorder="1" applyAlignment="1">
      <alignment horizontal="left" vertical="center" wrapText="1"/>
    </xf>
    <xf numFmtId="0" fontId="22" fillId="11" borderId="31" xfId="0" applyFont="1" applyFill="1" applyBorder="1" applyAlignment="1">
      <alignment horizontal="center" vertical="center"/>
    </xf>
    <xf numFmtId="0" fontId="22" fillId="11" borderId="154" xfId="0" applyFont="1" applyFill="1" applyBorder="1" applyAlignment="1">
      <alignment horizontal="center" vertical="center"/>
    </xf>
    <xf numFmtId="0" fontId="22" fillId="11" borderId="97" xfId="0" applyFont="1" applyFill="1" applyBorder="1" applyAlignment="1">
      <alignment horizontal="center" vertical="center"/>
    </xf>
    <xf numFmtId="185" fontId="22" fillId="11" borderId="57" xfId="0" applyNumberFormat="1" applyFont="1" applyFill="1" applyBorder="1" applyAlignment="1">
      <alignment horizontal="center" vertical="center"/>
    </xf>
    <xf numFmtId="185" fontId="0" fillId="11" borderId="12" xfId="0" applyNumberFormat="1" applyFill="1" applyBorder="1" applyAlignment="1">
      <alignment horizontal="center" vertical="center"/>
    </xf>
    <xf numFmtId="186" fontId="22" fillId="11" borderId="12" xfId="0" applyNumberFormat="1" applyFont="1" applyFill="1" applyBorder="1" applyAlignment="1">
      <alignment horizontal="center" vertical="center"/>
    </xf>
    <xf numFmtId="186" fontId="0" fillId="11" borderId="2" xfId="0" applyNumberFormat="1" applyFill="1" applyBorder="1" applyAlignment="1">
      <alignment horizontal="center" vertical="center"/>
    </xf>
    <xf numFmtId="0" fontId="6" fillId="0" borderId="14" xfId="0" applyFont="1" applyBorder="1" applyAlignment="1">
      <alignment horizontal="center" wrapText="1"/>
    </xf>
    <xf numFmtId="0" fontId="6" fillId="0" borderId="27" xfId="0" applyFont="1" applyBorder="1" applyAlignment="1">
      <alignment horizontal="center" wrapText="1"/>
    </xf>
    <xf numFmtId="0" fontId="2" fillId="0" borderId="34" xfId="0" applyFont="1" applyBorder="1" applyAlignment="1">
      <alignment horizontal="center" vertical="center"/>
    </xf>
    <xf numFmtId="0" fontId="2" fillId="0" borderId="74"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35" xfId="0" applyFont="1" applyBorder="1" applyAlignment="1">
      <alignment horizontal="center" vertical="center"/>
    </xf>
    <xf numFmtId="0" fontId="2" fillId="0" borderId="11" xfId="0" applyFont="1" applyBorder="1" applyAlignment="1">
      <alignment horizontal="center" vertical="center"/>
    </xf>
    <xf numFmtId="0" fontId="2" fillId="0" borderId="134" xfId="0" applyFont="1" applyBorder="1" applyAlignment="1">
      <alignment horizontal="center" vertical="center"/>
    </xf>
    <xf numFmtId="0" fontId="2" fillId="0" borderId="143" xfId="0" applyFont="1" applyBorder="1" applyAlignment="1">
      <alignment horizontal="center" vertical="center"/>
    </xf>
    <xf numFmtId="0" fontId="24" fillId="0" borderId="49" xfId="0" applyFont="1" applyBorder="1" applyAlignment="1">
      <alignment horizontal="center" vertical="center"/>
    </xf>
    <xf numFmtId="0" fontId="2" fillId="0" borderId="57" xfId="0" applyFont="1" applyBorder="1" applyAlignment="1">
      <alignment horizontal="center" vertical="center"/>
    </xf>
    <xf numFmtId="0" fontId="2" fillId="0" borderId="2" xfId="0" applyFont="1" applyBorder="1" applyAlignment="1">
      <alignment horizontal="center" vertical="center"/>
    </xf>
    <xf numFmtId="0" fontId="2" fillId="0" borderId="66" xfId="0" applyFont="1" applyBorder="1" applyAlignment="1">
      <alignment horizontal="center" vertical="center"/>
    </xf>
    <xf numFmtId="0" fontId="2" fillId="0" borderId="41" xfId="0" applyFont="1" applyBorder="1" applyAlignment="1">
      <alignment horizontal="center" vertical="center"/>
    </xf>
    <xf numFmtId="0" fontId="2" fillId="0" borderId="111" xfId="0" applyFont="1" applyBorder="1" applyAlignment="1">
      <alignment horizontal="center" vertical="center"/>
    </xf>
    <xf numFmtId="0" fontId="2" fillId="0" borderId="137" xfId="0" applyFont="1" applyBorder="1" applyAlignment="1">
      <alignment horizontal="center" vertical="center"/>
    </xf>
    <xf numFmtId="0" fontId="2" fillId="0" borderId="73" xfId="0" applyFont="1" applyBorder="1" applyAlignment="1">
      <alignment horizontal="center" vertical="center"/>
    </xf>
    <xf numFmtId="0" fontId="14" fillId="0" borderId="0" xfId="0" applyFont="1" applyAlignment="1">
      <alignment horizontal="center"/>
    </xf>
    <xf numFmtId="0" fontId="34" fillId="0" borderId="0" xfId="0" applyFont="1" applyAlignment="1">
      <alignment horizontal="center" vertical="center" wrapText="1"/>
    </xf>
    <xf numFmtId="0" fontId="55" fillId="0" borderId="34" xfId="0" applyFont="1" applyBorder="1" applyAlignment="1">
      <alignment vertical="center" wrapText="1"/>
    </xf>
    <xf numFmtId="0" fontId="55" fillId="0" borderId="136" xfId="0" applyFont="1" applyBorder="1" applyAlignment="1">
      <alignment vertical="center" wrapText="1"/>
    </xf>
  </cellXfs>
  <cellStyles count="4">
    <cellStyle name="ハイパーリンク" xfId="1" builtinId="8"/>
    <cellStyle name="桁区切り" xfId="2" builtinId="6"/>
    <cellStyle name="標準" xfId="0" builtinId="0"/>
    <cellStyle name="標準_yoshiki4" xfId="3" xr:uid="{00000000-0005-0000-0000-000003000000}"/>
  </cellStyles>
  <dxfs count="69">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font>
      <fill>
        <patternFill>
          <bgColor rgb="FFFFC000"/>
        </patternFill>
      </fill>
    </dxf>
    <dxf>
      <font>
        <b/>
        <i val="0"/>
        <color rgb="FFFF0000"/>
      </font>
    </dxf>
    <dxf>
      <font>
        <b/>
        <i val="0"/>
        <color rgb="FFFF0000"/>
      </font>
    </dxf>
    <dxf>
      <font>
        <b/>
        <i val="0"/>
        <color rgb="FFFF0000"/>
      </font>
    </dxf>
    <dxf>
      <font>
        <b/>
        <i val="0"/>
      </font>
      <fill>
        <patternFill>
          <bgColor rgb="FFFFC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ont>
        <b/>
        <i val="0"/>
        <color rgb="FFFF0000"/>
      </font>
      <fill>
        <patternFill>
          <bgColor rgb="FFFFFF00"/>
        </patternFill>
      </fill>
    </dxf>
    <dxf>
      <fill>
        <patternFill>
          <bgColor rgb="FFFF0000"/>
        </patternFill>
      </fill>
    </dxf>
    <dxf>
      <fill>
        <patternFill>
          <bgColor rgb="FFFF0000"/>
        </patternFill>
      </fill>
    </dxf>
    <dxf>
      <font>
        <b/>
        <i val="0"/>
        <color rgb="FFFF0000"/>
      </font>
      <fill>
        <patternFill>
          <bgColor rgb="FFFFFF00"/>
        </patternFill>
      </fill>
    </dxf>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ont>
        <b/>
        <i val="0"/>
        <color rgb="FFFF0000"/>
      </font>
      <fill>
        <patternFill>
          <bgColor rgb="FFFFFF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0000"/>
        </patternFill>
      </fill>
    </dxf>
    <dxf>
      <font>
        <b val="0"/>
        <i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66"/>
      <color rgb="FFFFCCFF"/>
      <color rgb="FFFF99FF"/>
      <color rgb="FFFFCC99"/>
      <color rgb="FFFFFFCC"/>
      <color rgb="FFCCFFFF"/>
      <color rgb="FF99FFCC"/>
      <color rgb="FFFFCC66"/>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70"/>
  <sheetViews>
    <sheetView showGridLines="0" zoomScaleNormal="100" workbookViewId="0">
      <selection activeCell="B12" sqref="B12:Q12"/>
    </sheetView>
  </sheetViews>
  <sheetFormatPr defaultRowHeight="13.5" x14ac:dyDescent="0.15"/>
  <cols>
    <col min="1" max="1" width="3.625" customWidth="1"/>
    <col min="11" max="11" width="4.5" customWidth="1"/>
    <col min="12" max="12" width="5.625" customWidth="1"/>
    <col min="13" max="13" width="6" customWidth="1"/>
    <col min="16" max="16" width="13.375" customWidth="1"/>
  </cols>
  <sheetData>
    <row r="1" spans="1:19" ht="18.75" x14ac:dyDescent="0.2">
      <c r="A1" s="101" t="s">
        <v>71</v>
      </c>
      <c r="B1" s="101"/>
      <c r="C1" s="101"/>
    </row>
    <row r="2" spans="1:19" ht="13.5" customHeight="1" x14ac:dyDescent="0.15">
      <c r="B2" s="408" t="s">
        <v>2440</v>
      </c>
      <c r="C2" s="408"/>
      <c r="D2" s="408"/>
      <c r="E2" s="408"/>
      <c r="F2" s="408"/>
      <c r="G2" s="408"/>
      <c r="H2" s="408"/>
      <c r="I2" s="408"/>
      <c r="J2" s="408"/>
      <c r="K2" s="408"/>
      <c r="L2" s="408"/>
      <c r="M2" s="408"/>
      <c r="N2" s="408"/>
      <c r="O2" s="408"/>
    </row>
    <row r="3" spans="1:19" x14ac:dyDescent="0.15">
      <c r="B3" s="408"/>
      <c r="C3" s="408"/>
      <c r="D3" s="408"/>
      <c r="E3" s="408"/>
      <c r="F3" s="408"/>
      <c r="G3" s="408"/>
      <c r="H3" s="408"/>
      <c r="I3" s="408"/>
      <c r="J3" s="408"/>
      <c r="K3" s="408"/>
      <c r="L3" s="408"/>
      <c r="M3" s="408"/>
      <c r="N3" s="408"/>
      <c r="O3" s="408"/>
    </row>
    <row r="4" spans="1:19" ht="38.25" customHeight="1" x14ac:dyDescent="0.15">
      <c r="B4" s="409" t="s">
        <v>2415</v>
      </c>
      <c r="C4" s="409"/>
      <c r="D4" s="409"/>
      <c r="E4" s="409"/>
      <c r="F4" s="409"/>
      <c r="G4" s="409"/>
      <c r="H4" s="409"/>
      <c r="I4" s="409"/>
      <c r="J4" s="409"/>
      <c r="K4" s="409"/>
      <c r="L4" s="409"/>
      <c r="M4" s="409"/>
      <c r="N4" s="409"/>
      <c r="O4" s="409"/>
      <c r="P4" s="409"/>
      <c r="Q4" s="409"/>
    </row>
    <row r="5" spans="1:19" x14ac:dyDescent="0.15">
      <c r="A5" s="412" t="s">
        <v>2299</v>
      </c>
      <c r="B5" s="412"/>
      <c r="C5" s="412"/>
    </row>
    <row r="6" spans="1:19" ht="13.5" customHeight="1" x14ac:dyDescent="0.15">
      <c r="B6" s="102" t="s">
        <v>2416</v>
      </c>
      <c r="C6" s="102"/>
      <c r="E6" s="102"/>
      <c r="F6" s="102"/>
      <c r="G6" s="102"/>
      <c r="H6" s="102"/>
      <c r="I6" s="102"/>
      <c r="J6" s="102"/>
      <c r="K6" s="102"/>
      <c r="L6" s="102"/>
      <c r="M6" s="102"/>
      <c r="N6" s="102"/>
      <c r="O6" s="102"/>
    </row>
    <row r="7" spans="1:19" ht="13.5" customHeight="1" x14ac:dyDescent="0.15">
      <c r="B7" s="411" t="s">
        <v>2300</v>
      </c>
      <c r="C7" s="411"/>
      <c r="D7" s="411"/>
      <c r="E7" s="411"/>
      <c r="F7" s="411"/>
      <c r="G7" s="411"/>
      <c r="H7" s="411"/>
      <c r="I7" s="411"/>
      <c r="J7" s="411"/>
      <c r="K7" s="411"/>
      <c r="L7" s="411"/>
      <c r="M7" s="411"/>
      <c r="N7" s="411"/>
    </row>
    <row r="8" spans="1:19" ht="13.5" customHeight="1" x14ac:dyDescent="0.15">
      <c r="B8" s="413"/>
      <c r="C8" s="413"/>
      <c r="D8" s="413"/>
      <c r="E8" s="413"/>
      <c r="F8" s="413"/>
      <c r="G8" s="413"/>
      <c r="H8" s="413"/>
      <c r="I8" s="413"/>
      <c r="J8" s="413"/>
      <c r="K8" s="413"/>
      <c r="L8" s="413"/>
      <c r="M8" s="413"/>
      <c r="N8" s="413"/>
    </row>
    <row r="9" spans="1:19" ht="19.5" customHeight="1" x14ac:dyDescent="0.15">
      <c r="A9" s="268" t="s">
        <v>133</v>
      </c>
      <c r="C9" s="271"/>
      <c r="D9" s="271"/>
      <c r="E9" s="271"/>
      <c r="F9" s="271"/>
      <c r="G9" s="271"/>
      <c r="H9" s="271"/>
      <c r="I9" s="271"/>
      <c r="J9" s="271"/>
      <c r="K9" s="271"/>
      <c r="L9" s="271"/>
      <c r="M9" s="271"/>
      <c r="N9" s="271"/>
    </row>
    <row r="10" spans="1:19" ht="42.75" customHeight="1" x14ac:dyDescent="0.15">
      <c r="A10" s="272"/>
      <c r="B10" s="411" t="s">
        <v>2417</v>
      </c>
      <c r="C10" s="411"/>
      <c r="D10" s="411"/>
      <c r="E10" s="411"/>
      <c r="F10" s="411"/>
      <c r="G10" s="411"/>
      <c r="H10" s="411"/>
      <c r="I10" s="411"/>
      <c r="J10" s="411"/>
      <c r="K10" s="411"/>
      <c r="L10" s="411"/>
      <c r="M10" s="411"/>
      <c r="N10" s="411"/>
      <c r="O10" s="411"/>
      <c r="P10" s="411"/>
      <c r="Q10" s="411"/>
      <c r="R10" s="411"/>
      <c r="S10" s="411"/>
    </row>
    <row r="11" spans="1:19" ht="24" customHeight="1" x14ac:dyDescent="0.15">
      <c r="A11" s="272"/>
      <c r="B11" s="410" t="s">
        <v>2441</v>
      </c>
      <c r="C11" s="410"/>
      <c r="D11" s="410"/>
      <c r="E11" s="410"/>
      <c r="F11" s="410"/>
      <c r="G11" s="410"/>
      <c r="H11" s="410"/>
      <c r="I11" s="410"/>
      <c r="J11" s="410"/>
      <c r="K11" s="410"/>
      <c r="L11" s="410"/>
      <c r="M11" s="410"/>
      <c r="N11" s="410"/>
      <c r="O11" s="410"/>
      <c r="P11" s="102"/>
      <c r="Q11" s="102"/>
    </row>
    <row r="12" spans="1:19" ht="60" customHeight="1" x14ac:dyDescent="0.15">
      <c r="A12" s="272"/>
      <c r="B12" s="409" t="s">
        <v>2418</v>
      </c>
      <c r="C12" s="409"/>
      <c r="D12" s="409"/>
      <c r="E12" s="409"/>
      <c r="F12" s="409"/>
      <c r="G12" s="409"/>
      <c r="H12" s="409"/>
      <c r="I12" s="409"/>
      <c r="J12" s="409"/>
      <c r="K12" s="409"/>
      <c r="L12" s="409"/>
      <c r="M12" s="409"/>
      <c r="N12" s="409"/>
      <c r="O12" s="409"/>
      <c r="P12" s="409"/>
      <c r="Q12" s="409"/>
      <c r="R12" s="102"/>
      <c r="S12" s="102"/>
    </row>
    <row r="13" spans="1:19" ht="26.25" customHeight="1" x14ac:dyDescent="0.15">
      <c r="B13" s="410" t="s">
        <v>2311</v>
      </c>
      <c r="C13" s="410"/>
      <c r="D13" s="410"/>
      <c r="E13" s="410"/>
      <c r="F13" s="410"/>
      <c r="G13" s="410"/>
      <c r="H13" s="410"/>
      <c r="I13" s="410"/>
      <c r="J13" s="410"/>
      <c r="K13" s="410"/>
      <c r="L13" s="410"/>
      <c r="M13" s="410"/>
      <c r="N13" s="410"/>
      <c r="O13" s="410"/>
      <c r="P13" s="410"/>
      <c r="Q13" s="410"/>
      <c r="R13" s="410"/>
    </row>
    <row r="14" spans="1:19" ht="26.25" customHeight="1" x14ac:dyDescent="0.15">
      <c r="A14" s="102"/>
      <c r="B14" s="410" t="s">
        <v>2306</v>
      </c>
      <c r="C14" s="410"/>
      <c r="D14" s="410"/>
      <c r="E14" s="410"/>
      <c r="F14" s="410"/>
      <c r="G14" s="410"/>
      <c r="H14" s="410"/>
      <c r="I14" s="410"/>
      <c r="J14" s="410"/>
      <c r="K14" s="410"/>
      <c r="L14" s="410"/>
      <c r="M14" s="410"/>
      <c r="N14" s="410"/>
      <c r="O14" s="410"/>
      <c r="P14" s="102"/>
      <c r="Q14" s="102"/>
    </row>
    <row r="15" spans="1:19" s="102" customFormat="1" ht="29.25" customHeight="1" x14ac:dyDescent="0.15">
      <c r="B15" s="411" t="s">
        <v>2419</v>
      </c>
      <c r="C15" s="411"/>
      <c r="D15" s="411"/>
      <c r="E15" s="411"/>
      <c r="F15" s="411"/>
      <c r="G15" s="411"/>
      <c r="H15" s="411"/>
      <c r="I15" s="411"/>
      <c r="J15" s="411"/>
      <c r="K15" s="411"/>
      <c r="L15" s="411"/>
      <c r="M15" s="411"/>
      <c r="N15" s="411"/>
      <c r="O15" s="411"/>
      <c r="P15" s="411"/>
      <c r="Q15" s="411"/>
    </row>
    <row r="16" spans="1:19" ht="21.75" customHeight="1" x14ac:dyDescent="0.15">
      <c r="B16" s="409" t="s">
        <v>2312</v>
      </c>
      <c r="C16" s="409"/>
      <c r="D16" s="271"/>
      <c r="E16" s="271"/>
      <c r="F16" s="271"/>
      <c r="G16" s="271"/>
      <c r="H16" s="271"/>
      <c r="I16" s="271"/>
      <c r="J16" s="271"/>
      <c r="K16" s="271"/>
      <c r="L16" s="271"/>
      <c r="M16" s="271"/>
      <c r="N16" s="271"/>
      <c r="O16" s="271"/>
      <c r="P16" s="271"/>
    </row>
    <row r="17" spans="1:19" ht="21.75" customHeight="1" x14ac:dyDescent="0.15">
      <c r="B17" s="409" t="s">
        <v>2313</v>
      </c>
      <c r="C17" s="409"/>
      <c r="D17" s="271"/>
      <c r="E17" s="271"/>
      <c r="F17" s="271"/>
      <c r="G17" s="271"/>
      <c r="H17" s="271"/>
      <c r="I17" s="271"/>
      <c r="J17" s="271"/>
      <c r="K17" s="271"/>
      <c r="L17" s="271"/>
      <c r="M17" s="271"/>
      <c r="N17" s="271"/>
      <c r="O17" s="271"/>
      <c r="P17" s="271"/>
    </row>
    <row r="18" spans="1:19" ht="21.75" customHeight="1" x14ac:dyDescent="0.15">
      <c r="B18" s="409" t="s">
        <v>2314</v>
      </c>
      <c r="C18" s="409"/>
      <c r="D18" s="409" t="s">
        <v>2317</v>
      </c>
      <c r="E18" s="409"/>
      <c r="F18" s="409"/>
      <c r="G18" s="409"/>
      <c r="H18" s="409"/>
      <c r="I18" s="409"/>
      <c r="J18" s="409"/>
      <c r="K18" s="409"/>
      <c r="L18" s="409"/>
      <c r="M18" s="409"/>
      <c r="N18" s="409"/>
      <c r="O18" s="409"/>
      <c r="P18" s="409"/>
    </row>
    <row r="19" spans="1:19" ht="21.75" customHeight="1" x14ac:dyDescent="0.15">
      <c r="B19" s="414" t="s">
        <v>2420</v>
      </c>
      <c r="C19" s="414"/>
      <c r="D19" s="414"/>
      <c r="E19" s="414"/>
      <c r="F19" s="414"/>
      <c r="G19" s="414"/>
      <c r="H19" s="414"/>
      <c r="I19" s="414"/>
      <c r="J19" s="414"/>
      <c r="K19" s="414"/>
      <c r="L19" s="414"/>
      <c r="M19" s="414"/>
      <c r="N19" s="414"/>
      <c r="O19" s="414"/>
      <c r="P19" s="414"/>
      <c r="Q19" s="414"/>
      <c r="R19" s="414"/>
      <c r="S19" s="414"/>
    </row>
    <row r="20" spans="1:19" ht="20.25" customHeight="1" x14ac:dyDescent="0.15">
      <c r="B20" s="408"/>
      <c r="C20" s="408"/>
      <c r="D20" s="408"/>
      <c r="E20" s="408"/>
      <c r="F20" s="408"/>
      <c r="G20" s="408"/>
      <c r="H20" s="408"/>
      <c r="I20" s="408"/>
      <c r="J20" s="408"/>
      <c r="K20" s="408"/>
      <c r="L20" s="408"/>
      <c r="M20" s="408"/>
      <c r="N20" s="408"/>
    </row>
    <row r="21" spans="1:19" ht="13.5" customHeight="1" x14ac:dyDescent="0.15">
      <c r="A21" s="412" t="s">
        <v>439</v>
      </c>
      <c r="B21" s="412"/>
      <c r="C21" s="412"/>
    </row>
    <row r="22" spans="1:19" ht="13.5" customHeight="1" x14ac:dyDescent="0.15">
      <c r="B22" s="102" t="s">
        <v>164</v>
      </c>
    </row>
    <row r="23" spans="1:19" ht="13.5" customHeight="1" x14ac:dyDescent="0.15">
      <c r="B23" s="357"/>
      <c r="C23" t="s">
        <v>2304</v>
      </c>
    </row>
    <row r="24" spans="1:19" x14ac:dyDescent="0.15">
      <c r="B24" s="358"/>
      <c r="C24" t="s">
        <v>2305</v>
      </c>
    </row>
    <row r="25" spans="1:19" x14ac:dyDescent="0.15">
      <c r="B25" s="39"/>
      <c r="C25" t="s">
        <v>2301</v>
      </c>
    </row>
    <row r="26" spans="1:19" x14ac:dyDescent="0.15">
      <c r="B26" s="359"/>
      <c r="C26" t="s">
        <v>2442</v>
      </c>
    </row>
    <row r="27" spans="1:19" x14ac:dyDescent="0.15">
      <c r="B27" s="360"/>
      <c r="C27" t="s">
        <v>2421</v>
      </c>
      <c r="F27" t="s">
        <v>2422</v>
      </c>
    </row>
    <row r="28" spans="1:19" x14ac:dyDescent="0.15">
      <c r="B28" s="387"/>
      <c r="C28" t="s">
        <v>2423</v>
      </c>
    </row>
    <row r="29" spans="1:19" x14ac:dyDescent="0.15">
      <c r="B29" s="361"/>
    </row>
    <row r="30" spans="1:19" x14ac:dyDescent="0.15">
      <c r="A30" s="412" t="s">
        <v>461</v>
      </c>
      <c r="B30" s="412"/>
      <c r="C30" s="412"/>
      <c r="D30" s="415"/>
    </row>
    <row r="31" spans="1:19" x14ac:dyDescent="0.15">
      <c r="B31" t="s">
        <v>2302</v>
      </c>
    </row>
    <row r="32" spans="1:19" x14ac:dyDescent="0.15">
      <c r="B32" t="s">
        <v>1791</v>
      </c>
    </row>
    <row r="33" spans="2:15" x14ac:dyDescent="0.15">
      <c r="B33" t="s">
        <v>165</v>
      </c>
    </row>
    <row r="34" spans="2:15" x14ac:dyDescent="0.15">
      <c r="B34" s="362"/>
      <c r="D34" s="38"/>
      <c r="E34" s="38"/>
      <c r="F34" s="38"/>
      <c r="G34" s="38"/>
    </row>
    <row r="35" spans="2:15" ht="31.5" customHeight="1" x14ac:dyDescent="0.15">
      <c r="B35" t="s">
        <v>440</v>
      </c>
    </row>
    <row r="36" spans="2:15" ht="30" customHeight="1" x14ac:dyDescent="0.15">
      <c r="B36" s="408" t="s">
        <v>2303</v>
      </c>
      <c r="C36" s="408"/>
      <c r="D36" s="408"/>
      <c r="E36" s="408"/>
      <c r="F36" s="408"/>
      <c r="G36" s="408"/>
      <c r="H36" s="408"/>
      <c r="I36" s="408"/>
      <c r="J36" s="408"/>
      <c r="K36" s="408"/>
      <c r="L36" s="408"/>
      <c r="M36" s="408"/>
      <c r="N36" s="408"/>
      <c r="O36" s="408"/>
    </row>
    <row r="37" spans="2:15" ht="19.5" customHeight="1" thickBot="1" x14ac:dyDescent="0.2">
      <c r="B37" t="s">
        <v>21</v>
      </c>
    </row>
    <row r="38" spans="2:15" ht="14.25" thickBot="1" x14ac:dyDescent="0.2">
      <c r="B38" s="363"/>
      <c r="N38" s="364">
        <v>1</v>
      </c>
    </row>
    <row r="39" spans="2:15" x14ac:dyDescent="0.15">
      <c r="B39" t="s">
        <v>441</v>
      </c>
    </row>
    <row r="40" spans="2:15" ht="20.25" customHeight="1" x14ac:dyDescent="0.15">
      <c r="B40" t="s">
        <v>215</v>
      </c>
    </row>
    <row r="41" spans="2:15" x14ac:dyDescent="0.15">
      <c r="B41" t="s">
        <v>165</v>
      </c>
    </row>
    <row r="42" spans="2:15" x14ac:dyDescent="0.15">
      <c r="C42" s="247" t="s">
        <v>1792</v>
      </c>
      <c r="D42" s="248"/>
    </row>
    <row r="43" spans="2:15" x14ac:dyDescent="0.15">
      <c r="C43" s="249" t="s">
        <v>1793</v>
      </c>
      <c r="D43" s="250"/>
    </row>
    <row r="45" spans="2:15" x14ac:dyDescent="0.15">
      <c r="B45" t="s">
        <v>19</v>
      </c>
      <c r="F45" s="1" t="s">
        <v>15</v>
      </c>
    </row>
    <row r="46" spans="2:15" x14ac:dyDescent="0.15">
      <c r="B46" t="s">
        <v>513</v>
      </c>
      <c r="F46" s="1" t="s">
        <v>16</v>
      </c>
    </row>
    <row r="47" spans="2:15" x14ac:dyDescent="0.15">
      <c r="B47" t="s">
        <v>442</v>
      </c>
      <c r="F47" s="1" t="s">
        <v>17</v>
      </c>
    </row>
    <row r="48" spans="2:15" x14ac:dyDescent="0.15">
      <c r="B48" t="s">
        <v>13</v>
      </c>
      <c r="F48" s="1" t="s">
        <v>18</v>
      </c>
    </row>
    <row r="49" spans="2:6" x14ac:dyDescent="0.15">
      <c r="B49" t="s">
        <v>14</v>
      </c>
      <c r="F49" s="1" t="s">
        <v>20</v>
      </c>
    </row>
    <row r="50" spans="2:6" x14ac:dyDescent="0.15">
      <c r="B50" t="s">
        <v>221</v>
      </c>
    </row>
    <row r="51" spans="2:6" x14ac:dyDescent="0.15">
      <c r="B51" s="20" t="s">
        <v>497</v>
      </c>
    </row>
    <row r="52" spans="2:6" x14ac:dyDescent="0.15">
      <c r="B52" t="s">
        <v>465</v>
      </c>
    </row>
    <row r="53" spans="2:6" x14ac:dyDescent="0.15">
      <c r="B53" t="s">
        <v>101</v>
      </c>
    </row>
    <row r="54" spans="2:6" x14ac:dyDescent="0.15">
      <c r="B54" s="20" t="s">
        <v>467</v>
      </c>
    </row>
    <row r="55" spans="2:6" ht="13.5" customHeight="1" x14ac:dyDescent="0.15">
      <c r="B55" t="s">
        <v>466</v>
      </c>
    </row>
    <row r="56" spans="2:6" ht="13.5" customHeight="1" x14ac:dyDescent="0.15">
      <c r="B56" s="20" t="s">
        <v>468</v>
      </c>
    </row>
    <row r="57" spans="2:6" ht="13.5" customHeight="1" x14ac:dyDescent="0.15">
      <c r="B57" t="s">
        <v>469</v>
      </c>
    </row>
    <row r="58" spans="2:6" ht="13.5" customHeight="1" x14ac:dyDescent="0.15">
      <c r="B58" t="s">
        <v>470</v>
      </c>
    </row>
    <row r="59" spans="2:6" ht="13.5" customHeight="1" x14ac:dyDescent="0.15">
      <c r="B59" t="s">
        <v>471</v>
      </c>
    </row>
    <row r="60" spans="2:6" ht="13.5" customHeight="1" x14ac:dyDescent="0.15">
      <c r="C60" t="s">
        <v>472</v>
      </c>
    </row>
    <row r="61" spans="2:6" ht="13.5" customHeight="1" x14ac:dyDescent="0.15">
      <c r="C61" t="s">
        <v>473</v>
      </c>
    </row>
    <row r="62" spans="2:6" ht="13.5" customHeight="1" x14ac:dyDescent="0.15">
      <c r="C62" t="s">
        <v>134</v>
      </c>
    </row>
    <row r="63" spans="2:6" ht="13.5" customHeight="1" x14ac:dyDescent="0.15">
      <c r="C63" t="s">
        <v>474</v>
      </c>
    </row>
    <row r="64" spans="2:6" ht="13.5" customHeight="1" x14ac:dyDescent="0.15">
      <c r="B64" t="s">
        <v>475</v>
      </c>
    </row>
    <row r="66" spans="1:13" ht="13.5" customHeight="1" x14ac:dyDescent="0.15">
      <c r="A66" s="268"/>
      <c r="B66" s="412" t="s">
        <v>2315</v>
      </c>
      <c r="C66" s="412"/>
      <c r="D66" s="412"/>
      <c r="E66" s="412"/>
      <c r="F66" s="412"/>
      <c r="G66" s="412"/>
      <c r="H66" s="412"/>
      <c r="I66" s="412"/>
      <c r="J66" s="412"/>
      <c r="K66" s="412"/>
      <c r="L66" s="412"/>
      <c r="M66" s="412"/>
    </row>
    <row r="70" spans="1:13" ht="21" customHeight="1" x14ac:dyDescent="0.15"/>
  </sheetData>
  <sheetProtection algorithmName="SHA-512" hashValue="4/CP4QK598yOrRGKGUwnrJP0AZ3X8DSS3dJpMNd5rlyFdG8o8IabTf2SlJHBr48bqAQ4JkRo1a3pblsvl6jY8Q==" saltValue="XqlYFwlkWQI3/Hmy9fztsw==" spinCount="100000" sheet="1" objects="1" scenarios="1"/>
  <mergeCells count="21">
    <mergeCell ref="B36:O36"/>
    <mergeCell ref="B66:M66"/>
    <mergeCell ref="A5:C5"/>
    <mergeCell ref="B7:N7"/>
    <mergeCell ref="B8:N8"/>
    <mergeCell ref="B17:C17"/>
    <mergeCell ref="B18:C18"/>
    <mergeCell ref="B10:S10"/>
    <mergeCell ref="B11:O11"/>
    <mergeCell ref="B12:Q12"/>
    <mergeCell ref="B16:C16"/>
    <mergeCell ref="D18:P18"/>
    <mergeCell ref="B19:S19"/>
    <mergeCell ref="B20:N20"/>
    <mergeCell ref="A21:C21"/>
    <mergeCell ref="A30:D30"/>
    <mergeCell ref="B2:O3"/>
    <mergeCell ref="B4:Q4"/>
    <mergeCell ref="B13:R13"/>
    <mergeCell ref="B14:O14"/>
    <mergeCell ref="B15:Q15"/>
  </mergeCells>
  <phoneticPr fontId="3"/>
  <dataValidations count="1">
    <dataValidation type="list" allowBlank="1" showInputMessage="1" showErrorMessage="1" sqref="B38" xr:uid="{64F4572A-ED40-4F6D-8608-05374761E450}">
      <formula1>$N$38:$N$40</formula1>
    </dataValidation>
  </dataValidations>
  <printOptions horizontalCentered="1"/>
  <pageMargins left="0.47" right="0.35" top="0.59055118110236227" bottom="0.39370078740157483" header="0.51181102362204722" footer="0.51181102362204722"/>
  <pageSetup paperSize="9" scale="83" orientation="landscape" r:id="rId1"/>
  <headerFooter alignWithMargins="0"/>
  <rowBreaks count="1" manualBreakCount="1">
    <brk id="20"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220BA-1206-403A-B71D-AFA8313790F7}">
  <dimension ref="A1:F19"/>
  <sheetViews>
    <sheetView workbookViewId="0">
      <selection activeCell="F29" sqref="F29"/>
    </sheetView>
  </sheetViews>
  <sheetFormatPr defaultRowHeight="13.5" x14ac:dyDescent="0.15"/>
  <cols>
    <col min="2" max="2" width="12.25" customWidth="1"/>
    <col min="3" max="3" width="17" customWidth="1"/>
    <col min="4" max="4" width="14.125" customWidth="1"/>
    <col min="5" max="5" width="13" customWidth="1"/>
    <col min="6" max="6" width="19.25" customWidth="1"/>
  </cols>
  <sheetData>
    <row r="1" spans="1:6" x14ac:dyDescent="0.15">
      <c r="A1" t="s">
        <v>2446</v>
      </c>
    </row>
    <row r="3" spans="1:6" x14ac:dyDescent="0.15">
      <c r="A3" t="s">
        <v>2447</v>
      </c>
    </row>
    <row r="5" spans="1:6" x14ac:dyDescent="0.15">
      <c r="A5" s="397" t="s">
        <v>2448</v>
      </c>
      <c r="B5" t="s">
        <v>2449</v>
      </c>
    </row>
    <row r="7" spans="1:6" x14ac:dyDescent="0.15">
      <c r="B7" s="398" t="s">
        <v>2450</v>
      </c>
      <c r="C7" s="398" t="s">
        <v>2451</v>
      </c>
      <c r="D7" s="398"/>
      <c r="E7" s="398" t="s">
        <v>2452</v>
      </c>
      <c r="F7" s="398" t="s">
        <v>2451</v>
      </c>
    </row>
    <row r="8" spans="1:6" x14ac:dyDescent="0.15">
      <c r="B8" s="39">
        <v>1</v>
      </c>
      <c r="C8" s="39" t="s">
        <v>2453</v>
      </c>
      <c r="D8" s="168" t="s">
        <v>2454</v>
      </c>
      <c r="E8" s="39">
        <v>2</v>
      </c>
      <c r="F8" s="39" t="s">
        <v>2455</v>
      </c>
    </row>
    <row r="9" spans="1:6" x14ac:dyDescent="0.15">
      <c r="B9" s="39">
        <v>50</v>
      </c>
      <c r="C9" s="39" t="s">
        <v>2456</v>
      </c>
      <c r="D9" s="168" t="s">
        <v>2454</v>
      </c>
      <c r="E9" s="39">
        <v>45</v>
      </c>
      <c r="F9" s="39" t="s">
        <v>2457</v>
      </c>
    </row>
    <row r="13" spans="1:6" x14ac:dyDescent="0.15">
      <c r="A13" s="397" t="s">
        <v>2458</v>
      </c>
      <c r="B13" t="s">
        <v>2459</v>
      </c>
    </row>
    <row r="15" spans="1:6" x14ac:dyDescent="0.15">
      <c r="B15" s="398" t="s">
        <v>2450</v>
      </c>
      <c r="C15" s="398" t="s">
        <v>2451</v>
      </c>
      <c r="D15" s="399" t="s">
        <v>2460</v>
      </c>
      <c r="E15" s="398" t="s">
        <v>2461</v>
      </c>
      <c r="F15" s="399" t="s">
        <v>2462</v>
      </c>
    </row>
    <row r="16" spans="1:6" x14ac:dyDescent="0.15">
      <c r="B16" s="39">
        <v>110</v>
      </c>
      <c r="C16" s="39" t="s">
        <v>2463</v>
      </c>
      <c r="D16" s="168" t="s">
        <v>2464</v>
      </c>
      <c r="E16" s="39">
        <v>150</v>
      </c>
      <c r="F16" s="168" t="s">
        <v>2465</v>
      </c>
    </row>
    <row r="17" spans="2:6" x14ac:dyDescent="0.15">
      <c r="B17" s="39">
        <v>3</v>
      </c>
      <c r="C17" s="39" t="s">
        <v>2466</v>
      </c>
      <c r="D17" s="168" t="s">
        <v>2467</v>
      </c>
      <c r="E17" s="39">
        <v>45</v>
      </c>
      <c r="F17" s="168" t="s">
        <v>2468</v>
      </c>
    </row>
    <row r="19" spans="2:6" x14ac:dyDescent="0.15">
      <c r="B19" t="s">
        <v>2469</v>
      </c>
    </row>
  </sheetData>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CM558"/>
  <sheetViews>
    <sheetView showZeros="0" topLeftCell="BA1" workbookViewId="0">
      <pane ySplit="2" topLeftCell="A3" activePane="bottomLeft" state="frozen"/>
      <selection pane="bottomLeft" sqref="A1:CM1048576"/>
    </sheetView>
  </sheetViews>
  <sheetFormatPr defaultRowHeight="13.5" x14ac:dyDescent="0.15"/>
  <cols>
    <col min="1" max="1" width="9" hidden="1" customWidth="1"/>
    <col min="2" max="10" width="6.625" hidden="1" customWidth="1"/>
    <col min="11" max="26" width="5.625" hidden="1" customWidth="1"/>
    <col min="27" max="27" width="19.625" hidden="1" customWidth="1"/>
    <col min="28" max="91" width="5.625" hidden="1" customWidth="1"/>
    <col min="92" max="110" width="9" customWidth="1"/>
  </cols>
  <sheetData>
    <row r="1" spans="1:91" x14ac:dyDescent="0.15">
      <c r="A1" s="631" t="s">
        <v>2485</v>
      </c>
      <c r="B1" s="413" t="s">
        <v>2486</v>
      </c>
      <c r="C1" s="413" t="s">
        <v>2487</v>
      </c>
      <c r="D1" s="413" t="s">
        <v>2488</v>
      </c>
      <c r="E1" s="413" t="s">
        <v>2489</v>
      </c>
      <c r="F1" s="413" t="s">
        <v>2490</v>
      </c>
      <c r="G1" s="413" t="s">
        <v>2491</v>
      </c>
      <c r="H1" s="413" t="s">
        <v>2492</v>
      </c>
      <c r="I1" s="413" t="s">
        <v>2493</v>
      </c>
      <c r="J1" s="413" t="s">
        <v>2494</v>
      </c>
      <c r="K1" s="631" t="s">
        <v>2495</v>
      </c>
      <c r="L1" s="631"/>
      <c r="M1" s="631"/>
      <c r="N1" s="631"/>
      <c r="O1" s="631"/>
      <c r="P1" s="631"/>
      <c r="Q1" s="631"/>
      <c r="R1" s="631"/>
      <c r="S1" s="631"/>
      <c r="T1" s="631"/>
      <c r="U1" s="631"/>
      <c r="V1" s="631"/>
      <c r="W1" s="631"/>
      <c r="X1" s="631"/>
      <c r="Y1" s="631"/>
      <c r="Z1" s="631"/>
      <c r="AA1" s="631"/>
      <c r="AB1" s="631" t="s">
        <v>2496</v>
      </c>
      <c r="AC1" s="631"/>
      <c r="AD1" s="631"/>
      <c r="AE1" s="631"/>
      <c r="AF1" s="631"/>
      <c r="AG1" s="631"/>
      <c r="AH1" s="631"/>
      <c r="AI1" s="631"/>
      <c r="AJ1" s="631"/>
      <c r="AK1" s="631"/>
      <c r="AL1" s="631"/>
      <c r="AM1" s="631"/>
      <c r="AN1" s="631"/>
      <c r="AO1" s="631"/>
      <c r="AP1" s="631"/>
      <c r="AQ1" s="631"/>
      <c r="AR1" s="631" t="s">
        <v>2497</v>
      </c>
      <c r="AS1" s="631"/>
      <c r="AT1" s="631"/>
      <c r="AU1" s="631"/>
      <c r="AV1" s="631"/>
      <c r="AW1" s="631"/>
      <c r="AX1" s="631"/>
      <c r="AY1" s="631"/>
      <c r="AZ1" s="631"/>
      <c r="BA1" s="631"/>
      <c r="BB1" s="631"/>
      <c r="BC1" s="631"/>
      <c r="BD1" s="631"/>
      <c r="BE1" s="631"/>
      <c r="BF1" s="631"/>
      <c r="BG1" s="631"/>
      <c r="BH1" s="631" t="s">
        <v>2498</v>
      </c>
      <c r="BI1" s="631"/>
      <c r="BJ1" s="631"/>
      <c r="BK1" s="631"/>
      <c r="BL1" s="631"/>
      <c r="BM1" s="631"/>
      <c r="BN1" s="631"/>
      <c r="BO1" s="631"/>
      <c r="BP1" s="631"/>
      <c r="BQ1" s="631"/>
      <c r="BR1" s="631"/>
      <c r="BS1" s="631"/>
      <c r="BT1" s="631"/>
      <c r="BU1" s="631"/>
      <c r="BV1" s="631"/>
      <c r="BW1" s="631"/>
      <c r="BX1" s="631" t="s">
        <v>2499</v>
      </c>
      <c r="BY1" s="631"/>
      <c r="BZ1" s="631"/>
      <c r="CA1" s="631"/>
      <c r="CB1" s="631"/>
      <c r="CC1" s="631"/>
      <c r="CD1" s="631"/>
      <c r="CE1" s="631"/>
      <c r="CF1" s="631"/>
      <c r="CG1" s="631"/>
      <c r="CH1" s="631"/>
      <c r="CI1" s="631"/>
      <c r="CJ1" s="631"/>
      <c r="CK1" s="631"/>
      <c r="CL1" s="631"/>
      <c r="CM1" s="631"/>
    </row>
    <row r="2" spans="1:91" x14ac:dyDescent="0.15">
      <c r="A2" s="631"/>
      <c r="B2" s="413"/>
      <c r="C2" s="413"/>
      <c r="D2" s="413"/>
      <c r="E2" s="820"/>
      <c r="F2" s="820"/>
      <c r="G2" s="820"/>
      <c r="H2" s="413"/>
      <c r="I2" s="413"/>
      <c r="J2" s="413"/>
      <c r="K2" s="64" t="s">
        <v>2500</v>
      </c>
      <c r="L2" s="64" t="s">
        <v>2501</v>
      </c>
      <c r="M2" s="64" t="s">
        <v>2502</v>
      </c>
      <c r="N2" s="64" t="s">
        <v>2503</v>
      </c>
      <c r="O2" s="64" t="s">
        <v>2473</v>
      </c>
      <c r="P2" s="64" t="s">
        <v>2474</v>
      </c>
      <c r="Q2" s="64" t="s">
        <v>2504</v>
      </c>
      <c r="R2" s="64" t="s">
        <v>2225</v>
      </c>
      <c r="S2" s="64" t="s">
        <v>83</v>
      </c>
      <c r="T2" s="64" t="s">
        <v>2505</v>
      </c>
      <c r="U2" s="64" t="s">
        <v>2506</v>
      </c>
      <c r="V2" s="64" t="s">
        <v>2507</v>
      </c>
      <c r="W2" s="64" t="s">
        <v>2508</v>
      </c>
      <c r="X2" s="64" t="s">
        <v>2509</v>
      </c>
      <c r="Y2" s="64" t="s">
        <v>2510</v>
      </c>
      <c r="Z2" s="64" t="s">
        <v>2511</v>
      </c>
      <c r="AA2" s="64" t="s">
        <v>2512</v>
      </c>
      <c r="AB2" s="64" t="s">
        <v>2500</v>
      </c>
      <c r="AC2" s="64" t="s">
        <v>2470</v>
      </c>
      <c r="AD2" s="64" t="s">
        <v>2471</v>
      </c>
      <c r="AE2" s="64" t="s">
        <v>2472</v>
      </c>
      <c r="AF2" s="64" t="s">
        <v>2473</v>
      </c>
      <c r="AG2" s="64" t="s">
        <v>2474</v>
      </c>
      <c r="AH2" s="64" t="s">
        <v>2504</v>
      </c>
      <c r="AI2" s="64" t="s">
        <v>2225</v>
      </c>
      <c r="AJ2" s="64" t="s">
        <v>83</v>
      </c>
      <c r="AK2" s="64" t="s">
        <v>2475</v>
      </c>
      <c r="AL2" s="64" t="s">
        <v>2476</v>
      </c>
      <c r="AM2" s="64" t="s">
        <v>2507</v>
      </c>
      <c r="AN2" s="64" t="s">
        <v>2508</v>
      </c>
      <c r="AO2" s="64" t="s">
        <v>2477</v>
      </c>
      <c r="AP2" s="64" t="s">
        <v>2510</v>
      </c>
      <c r="AQ2" s="64" t="s">
        <v>2511</v>
      </c>
      <c r="AR2" s="64" t="s">
        <v>2500</v>
      </c>
      <c r="AS2" s="64" t="s">
        <v>2470</v>
      </c>
      <c r="AT2" s="64" t="s">
        <v>2471</v>
      </c>
      <c r="AU2" s="64" t="s">
        <v>2472</v>
      </c>
      <c r="AV2" s="64" t="s">
        <v>2473</v>
      </c>
      <c r="AW2" s="64" t="s">
        <v>2474</v>
      </c>
      <c r="AX2" s="64" t="s">
        <v>2504</v>
      </c>
      <c r="AY2" s="64" t="s">
        <v>2225</v>
      </c>
      <c r="AZ2" s="64" t="s">
        <v>83</v>
      </c>
      <c r="BA2" s="64" t="s">
        <v>2475</v>
      </c>
      <c r="BB2" s="64" t="s">
        <v>2476</v>
      </c>
      <c r="BC2" s="64" t="s">
        <v>2507</v>
      </c>
      <c r="BD2" s="64" t="s">
        <v>2508</v>
      </c>
      <c r="BE2" s="64" t="s">
        <v>2477</v>
      </c>
      <c r="BF2" s="64" t="s">
        <v>2510</v>
      </c>
      <c r="BG2" s="64" t="s">
        <v>2511</v>
      </c>
      <c r="BH2" s="64" t="s">
        <v>2500</v>
      </c>
      <c r="BI2" s="64" t="s">
        <v>2470</v>
      </c>
      <c r="BJ2" s="64" t="s">
        <v>2471</v>
      </c>
      <c r="BK2" s="64" t="s">
        <v>2472</v>
      </c>
      <c r="BL2" s="64" t="s">
        <v>2473</v>
      </c>
      <c r="BM2" s="64" t="s">
        <v>2474</v>
      </c>
      <c r="BN2" s="64" t="s">
        <v>2504</v>
      </c>
      <c r="BO2" s="64" t="s">
        <v>2225</v>
      </c>
      <c r="BP2" s="64" t="s">
        <v>83</v>
      </c>
      <c r="BQ2" s="64" t="s">
        <v>2475</v>
      </c>
      <c r="BR2" s="64" t="s">
        <v>2476</v>
      </c>
      <c r="BS2" s="64" t="s">
        <v>2507</v>
      </c>
      <c r="BT2" s="64" t="s">
        <v>2508</v>
      </c>
      <c r="BU2" s="64" t="s">
        <v>2477</v>
      </c>
      <c r="BV2" s="64" t="s">
        <v>2510</v>
      </c>
      <c r="BW2" s="64" t="s">
        <v>2511</v>
      </c>
      <c r="BX2" s="64" t="s">
        <v>2500</v>
      </c>
      <c r="BY2" s="64" t="s">
        <v>2470</v>
      </c>
      <c r="BZ2" s="64" t="s">
        <v>2471</v>
      </c>
      <c r="CA2" s="64" t="s">
        <v>2472</v>
      </c>
      <c r="CB2" s="64" t="s">
        <v>2473</v>
      </c>
      <c r="CC2" s="64" t="s">
        <v>2474</v>
      </c>
      <c r="CD2" s="64" t="s">
        <v>2504</v>
      </c>
      <c r="CE2" s="64" t="s">
        <v>2225</v>
      </c>
      <c r="CF2" s="64" t="s">
        <v>83</v>
      </c>
      <c r="CG2" s="64" t="s">
        <v>2475</v>
      </c>
      <c r="CH2" s="64" t="s">
        <v>2476</v>
      </c>
      <c r="CI2" s="64" t="s">
        <v>2507</v>
      </c>
      <c r="CJ2" s="64" t="s">
        <v>2508</v>
      </c>
      <c r="CK2" s="64" t="s">
        <v>2477</v>
      </c>
      <c r="CL2" s="64" t="s">
        <v>2510</v>
      </c>
      <c r="CM2" s="64" t="s">
        <v>2511</v>
      </c>
    </row>
    <row r="3" spans="1:91" x14ac:dyDescent="0.15">
      <c r="A3" t="s">
        <v>1984</v>
      </c>
      <c r="B3">
        <v>455</v>
      </c>
      <c r="C3">
        <v>9</v>
      </c>
      <c r="D3">
        <v>655</v>
      </c>
      <c r="E3" s="407">
        <v>3.6</v>
      </c>
      <c r="F3" s="407">
        <v>0.1</v>
      </c>
      <c r="G3" s="407">
        <v>5.3</v>
      </c>
      <c r="H3" s="407">
        <v>0.2</v>
      </c>
      <c r="I3" s="407">
        <v>4.4009126772781414E-3</v>
      </c>
      <c r="J3" s="407">
        <v>0.3</v>
      </c>
      <c r="K3">
        <v>0</v>
      </c>
      <c r="L3">
        <v>0</v>
      </c>
      <c r="M3">
        <v>0</v>
      </c>
      <c r="N3">
        <v>10</v>
      </c>
      <c r="O3">
        <v>26</v>
      </c>
      <c r="P3">
        <v>0</v>
      </c>
      <c r="Q3">
        <v>0</v>
      </c>
      <c r="R3">
        <v>1</v>
      </c>
      <c r="S3">
        <v>1</v>
      </c>
      <c r="T3">
        <v>83</v>
      </c>
      <c r="U3">
        <v>11</v>
      </c>
      <c r="V3">
        <v>1</v>
      </c>
      <c r="W3">
        <v>0</v>
      </c>
      <c r="X3">
        <v>0</v>
      </c>
      <c r="Y3">
        <v>0</v>
      </c>
      <c r="Z3">
        <v>0</v>
      </c>
      <c r="AA3" t="s">
        <v>2334</v>
      </c>
      <c r="AB3">
        <v>0</v>
      </c>
      <c r="AC3">
        <v>0</v>
      </c>
      <c r="AD3">
        <v>0</v>
      </c>
      <c r="AE3">
        <v>0</v>
      </c>
      <c r="AF3">
        <v>3</v>
      </c>
      <c r="AG3">
        <v>0</v>
      </c>
      <c r="AH3">
        <v>0</v>
      </c>
      <c r="AI3">
        <v>1</v>
      </c>
      <c r="AJ3">
        <v>0</v>
      </c>
      <c r="AK3">
        <v>3</v>
      </c>
      <c r="AL3">
        <v>0</v>
      </c>
      <c r="AM3">
        <v>0</v>
      </c>
      <c r="AN3">
        <v>0</v>
      </c>
      <c r="AO3">
        <v>0</v>
      </c>
      <c r="AP3">
        <v>0</v>
      </c>
      <c r="AQ3">
        <v>0</v>
      </c>
      <c r="AR3">
        <v>0</v>
      </c>
      <c r="AS3">
        <v>0</v>
      </c>
      <c r="AT3">
        <v>0</v>
      </c>
      <c r="AU3">
        <v>0</v>
      </c>
      <c r="AV3">
        <v>1</v>
      </c>
      <c r="AW3">
        <v>0</v>
      </c>
      <c r="AX3">
        <v>0</v>
      </c>
      <c r="AY3">
        <v>0</v>
      </c>
      <c r="AZ3">
        <v>0</v>
      </c>
      <c r="BA3">
        <v>1</v>
      </c>
      <c r="BB3">
        <v>1</v>
      </c>
      <c r="BC3">
        <v>0</v>
      </c>
      <c r="BD3">
        <v>0</v>
      </c>
      <c r="BE3">
        <v>0</v>
      </c>
      <c r="BF3">
        <v>0</v>
      </c>
      <c r="BG3">
        <v>0</v>
      </c>
      <c r="BH3">
        <v>0</v>
      </c>
      <c r="BI3">
        <v>0</v>
      </c>
      <c r="BJ3">
        <v>0</v>
      </c>
      <c r="BK3">
        <v>1</v>
      </c>
      <c r="BL3">
        <v>4</v>
      </c>
      <c r="BM3">
        <v>0</v>
      </c>
      <c r="BN3">
        <v>0</v>
      </c>
      <c r="BO3">
        <v>0</v>
      </c>
      <c r="BP3">
        <v>1</v>
      </c>
      <c r="BQ3">
        <v>12</v>
      </c>
      <c r="BR3">
        <v>0</v>
      </c>
      <c r="BS3">
        <v>0</v>
      </c>
      <c r="BT3">
        <v>0</v>
      </c>
      <c r="BU3">
        <v>0</v>
      </c>
      <c r="BV3">
        <v>0</v>
      </c>
      <c r="BW3">
        <v>0</v>
      </c>
      <c r="BX3">
        <v>0</v>
      </c>
      <c r="BY3">
        <v>0</v>
      </c>
      <c r="BZ3">
        <v>0</v>
      </c>
      <c r="CA3">
        <v>0</v>
      </c>
      <c r="CB3">
        <v>3</v>
      </c>
      <c r="CC3">
        <v>0</v>
      </c>
      <c r="CD3">
        <v>0</v>
      </c>
      <c r="CE3">
        <v>0</v>
      </c>
      <c r="CF3">
        <v>0</v>
      </c>
      <c r="CG3">
        <v>9</v>
      </c>
      <c r="CH3">
        <v>2</v>
      </c>
      <c r="CI3">
        <v>0</v>
      </c>
      <c r="CJ3">
        <v>0</v>
      </c>
      <c r="CK3">
        <v>0</v>
      </c>
      <c r="CL3">
        <v>0</v>
      </c>
      <c r="CM3">
        <v>0</v>
      </c>
    </row>
    <row r="4" spans="1:91" x14ac:dyDescent="0.15">
      <c r="A4" t="s">
        <v>1947</v>
      </c>
      <c r="B4">
        <v>845</v>
      </c>
      <c r="C4">
        <v>18.2</v>
      </c>
      <c r="D4">
        <v>1470</v>
      </c>
      <c r="E4" s="407">
        <v>13.7</v>
      </c>
      <c r="F4" s="407">
        <v>0.3</v>
      </c>
      <c r="G4" s="407">
        <v>22.7</v>
      </c>
      <c r="H4" s="407">
        <v>0.3</v>
      </c>
      <c r="I4" s="407">
        <v>6.6327207827549797E-3</v>
      </c>
      <c r="J4" s="407">
        <v>0.4</v>
      </c>
      <c r="K4">
        <v>0</v>
      </c>
      <c r="L4">
        <v>0</v>
      </c>
      <c r="M4">
        <v>0</v>
      </c>
      <c r="N4">
        <v>0</v>
      </c>
      <c r="O4">
        <v>0</v>
      </c>
      <c r="P4">
        <v>0</v>
      </c>
      <c r="Q4">
        <v>0</v>
      </c>
      <c r="R4">
        <v>0</v>
      </c>
      <c r="S4">
        <v>2</v>
      </c>
      <c r="T4">
        <v>43</v>
      </c>
      <c r="U4">
        <v>6</v>
      </c>
      <c r="V4">
        <v>0</v>
      </c>
      <c r="W4">
        <v>0</v>
      </c>
      <c r="X4">
        <v>0</v>
      </c>
      <c r="Y4">
        <v>0</v>
      </c>
      <c r="Z4">
        <v>0</v>
      </c>
      <c r="AA4" t="s">
        <v>2334</v>
      </c>
      <c r="AB4">
        <v>0</v>
      </c>
      <c r="AC4">
        <v>0</v>
      </c>
      <c r="AD4">
        <v>0</v>
      </c>
      <c r="AE4">
        <v>0</v>
      </c>
      <c r="AF4">
        <v>0</v>
      </c>
      <c r="AG4">
        <v>0</v>
      </c>
      <c r="AH4">
        <v>0</v>
      </c>
      <c r="AI4">
        <v>0</v>
      </c>
      <c r="AJ4">
        <v>2</v>
      </c>
      <c r="AK4">
        <v>7</v>
      </c>
      <c r="AL4">
        <v>1</v>
      </c>
      <c r="AM4">
        <v>0</v>
      </c>
      <c r="AN4">
        <v>0</v>
      </c>
      <c r="AO4">
        <v>0</v>
      </c>
      <c r="AP4">
        <v>0</v>
      </c>
      <c r="AQ4">
        <v>0</v>
      </c>
      <c r="AR4">
        <v>0</v>
      </c>
      <c r="AS4">
        <v>0</v>
      </c>
      <c r="AT4">
        <v>0</v>
      </c>
      <c r="AU4">
        <v>0</v>
      </c>
      <c r="AV4">
        <v>0</v>
      </c>
      <c r="AW4">
        <v>0</v>
      </c>
      <c r="AX4">
        <v>0</v>
      </c>
      <c r="AY4">
        <v>0</v>
      </c>
      <c r="AZ4">
        <v>0</v>
      </c>
      <c r="BA4">
        <v>4</v>
      </c>
      <c r="BB4">
        <v>14</v>
      </c>
      <c r="BC4">
        <v>0</v>
      </c>
      <c r="BD4">
        <v>0</v>
      </c>
      <c r="BE4">
        <v>0</v>
      </c>
      <c r="BF4">
        <v>0</v>
      </c>
      <c r="BG4">
        <v>0</v>
      </c>
      <c r="BH4">
        <v>0</v>
      </c>
      <c r="BI4">
        <v>0</v>
      </c>
      <c r="BJ4">
        <v>0</v>
      </c>
      <c r="BK4">
        <v>0</v>
      </c>
      <c r="BL4">
        <v>0</v>
      </c>
      <c r="BM4">
        <v>0</v>
      </c>
      <c r="BN4">
        <v>0</v>
      </c>
      <c r="BO4">
        <v>0</v>
      </c>
      <c r="BP4">
        <v>0</v>
      </c>
      <c r="BQ4">
        <v>7</v>
      </c>
      <c r="BR4">
        <v>2</v>
      </c>
      <c r="BS4">
        <v>0</v>
      </c>
      <c r="BT4">
        <v>0</v>
      </c>
      <c r="BU4">
        <v>0</v>
      </c>
      <c r="BV4">
        <v>0</v>
      </c>
      <c r="BW4">
        <v>0</v>
      </c>
      <c r="BX4">
        <v>0</v>
      </c>
      <c r="BY4">
        <v>0</v>
      </c>
      <c r="BZ4">
        <v>0</v>
      </c>
      <c r="CA4">
        <v>0</v>
      </c>
      <c r="CB4">
        <v>0</v>
      </c>
      <c r="CC4">
        <v>0</v>
      </c>
      <c r="CD4">
        <v>0</v>
      </c>
      <c r="CE4">
        <v>0</v>
      </c>
      <c r="CF4">
        <v>0</v>
      </c>
      <c r="CG4">
        <v>5</v>
      </c>
      <c r="CH4">
        <v>12</v>
      </c>
      <c r="CI4">
        <v>0</v>
      </c>
      <c r="CJ4">
        <v>0</v>
      </c>
      <c r="CK4">
        <v>0</v>
      </c>
      <c r="CL4">
        <v>0</v>
      </c>
      <c r="CM4">
        <v>0</v>
      </c>
    </row>
    <row r="5" spans="1:91" x14ac:dyDescent="0.15">
      <c r="A5" t="s">
        <v>2358</v>
      </c>
      <c r="B5">
        <v>7200</v>
      </c>
      <c r="C5">
        <v>230</v>
      </c>
      <c r="D5">
        <v>2200</v>
      </c>
      <c r="E5" s="407">
        <v>161.80000000000001</v>
      </c>
      <c r="F5" s="407">
        <v>5.2</v>
      </c>
      <c r="G5" s="407">
        <v>54.1</v>
      </c>
      <c r="H5" s="407">
        <v>3.1</v>
      </c>
      <c r="I5" s="407">
        <v>0.1</v>
      </c>
      <c r="J5" s="407">
        <v>1</v>
      </c>
      <c r="K5">
        <v>0</v>
      </c>
      <c r="L5">
        <v>0</v>
      </c>
      <c r="M5">
        <v>0</v>
      </c>
      <c r="N5">
        <v>0</v>
      </c>
      <c r="O5">
        <v>0</v>
      </c>
      <c r="P5">
        <v>0</v>
      </c>
      <c r="Q5">
        <v>0</v>
      </c>
      <c r="R5">
        <v>2</v>
      </c>
      <c r="S5">
        <v>4</v>
      </c>
      <c r="T5">
        <v>14</v>
      </c>
      <c r="U5">
        <v>9</v>
      </c>
      <c r="V5">
        <v>10</v>
      </c>
      <c r="W5">
        <v>0</v>
      </c>
      <c r="X5">
        <v>0</v>
      </c>
      <c r="Y5">
        <v>0</v>
      </c>
      <c r="Z5">
        <v>4</v>
      </c>
      <c r="AA5" t="s">
        <v>2334</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2</v>
      </c>
      <c r="BC5">
        <v>0</v>
      </c>
      <c r="BD5">
        <v>0</v>
      </c>
      <c r="BE5">
        <v>0</v>
      </c>
      <c r="BF5">
        <v>0</v>
      </c>
      <c r="BG5">
        <v>0</v>
      </c>
      <c r="BH5">
        <v>0</v>
      </c>
      <c r="BI5">
        <v>0</v>
      </c>
      <c r="BJ5">
        <v>0</v>
      </c>
      <c r="BK5">
        <v>0</v>
      </c>
      <c r="BL5">
        <v>0</v>
      </c>
      <c r="BM5">
        <v>0</v>
      </c>
      <c r="BN5">
        <v>0</v>
      </c>
      <c r="BO5">
        <v>1</v>
      </c>
      <c r="BP5">
        <v>0</v>
      </c>
      <c r="BQ5">
        <v>0</v>
      </c>
      <c r="BR5">
        <v>1</v>
      </c>
      <c r="BS5">
        <v>2</v>
      </c>
      <c r="BT5">
        <v>0</v>
      </c>
      <c r="BU5">
        <v>0</v>
      </c>
      <c r="BV5">
        <v>0</v>
      </c>
      <c r="BW5">
        <v>1</v>
      </c>
      <c r="BX5">
        <v>0</v>
      </c>
      <c r="BY5">
        <v>0</v>
      </c>
      <c r="BZ5">
        <v>0</v>
      </c>
      <c r="CA5">
        <v>0</v>
      </c>
      <c r="CB5">
        <v>0</v>
      </c>
      <c r="CC5">
        <v>0</v>
      </c>
      <c r="CD5">
        <v>0</v>
      </c>
      <c r="CE5">
        <v>0</v>
      </c>
      <c r="CF5">
        <v>0</v>
      </c>
      <c r="CG5">
        <v>0</v>
      </c>
      <c r="CH5">
        <v>1</v>
      </c>
      <c r="CI5">
        <v>0</v>
      </c>
      <c r="CJ5">
        <v>0</v>
      </c>
      <c r="CK5">
        <v>0</v>
      </c>
      <c r="CL5">
        <v>0</v>
      </c>
      <c r="CM5">
        <v>0</v>
      </c>
    </row>
    <row r="6" spans="1:91" x14ac:dyDescent="0.15">
      <c r="A6" t="s">
        <v>1845</v>
      </c>
      <c r="B6">
        <v>5300</v>
      </c>
      <c r="C6">
        <v>165</v>
      </c>
      <c r="D6">
        <v>2550</v>
      </c>
      <c r="E6" s="407">
        <v>45.7</v>
      </c>
      <c r="F6" s="407">
        <v>1.4</v>
      </c>
      <c r="G6" s="407">
        <v>25.2</v>
      </c>
      <c r="H6" s="407">
        <v>1.2</v>
      </c>
      <c r="I6" s="407">
        <v>3.5502191068358835E-2</v>
      </c>
      <c r="J6" s="407">
        <v>0.6</v>
      </c>
      <c r="K6">
        <v>1</v>
      </c>
      <c r="L6">
        <v>0</v>
      </c>
      <c r="M6">
        <v>0</v>
      </c>
      <c r="N6">
        <v>0</v>
      </c>
      <c r="O6">
        <v>1</v>
      </c>
      <c r="P6">
        <v>0</v>
      </c>
      <c r="Q6">
        <v>1</v>
      </c>
      <c r="R6">
        <v>2</v>
      </c>
      <c r="S6">
        <v>7</v>
      </c>
      <c r="T6">
        <v>50</v>
      </c>
      <c r="U6">
        <v>17</v>
      </c>
      <c r="V6">
        <v>23</v>
      </c>
      <c r="W6">
        <v>0</v>
      </c>
      <c r="X6">
        <v>0</v>
      </c>
      <c r="Y6">
        <v>0</v>
      </c>
      <c r="Z6">
        <v>11</v>
      </c>
      <c r="AA6" t="s">
        <v>2334</v>
      </c>
      <c r="AB6">
        <v>0</v>
      </c>
      <c r="AC6">
        <v>0</v>
      </c>
      <c r="AD6">
        <v>0</v>
      </c>
      <c r="AE6">
        <v>0</v>
      </c>
      <c r="AF6">
        <v>0</v>
      </c>
      <c r="AG6">
        <v>0</v>
      </c>
      <c r="AH6">
        <v>0</v>
      </c>
      <c r="AI6">
        <v>0</v>
      </c>
      <c r="AJ6">
        <v>0</v>
      </c>
      <c r="AK6">
        <v>1</v>
      </c>
      <c r="AL6">
        <v>0</v>
      </c>
      <c r="AM6">
        <v>2</v>
      </c>
      <c r="AN6">
        <v>0</v>
      </c>
      <c r="AO6">
        <v>0</v>
      </c>
      <c r="AP6">
        <v>0</v>
      </c>
      <c r="AQ6">
        <v>1</v>
      </c>
      <c r="AR6">
        <v>0</v>
      </c>
      <c r="AS6">
        <v>0</v>
      </c>
      <c r="AT6">
        <v>0</v>
      </c>
      <c r="AU6">
        <v>0</v>
      </c>
      <c r="AV6">
        <v>0</v>
      </c>
      <c r="AW6">
        <v>0</v>
      </c>
      <c r="AX6">
        <v>0</v>
      </c>
      <c r="AY6">
        <v>0</v>
      </c>
      <c r="AZ6">
        <v>0</v>
      </c>
      <c r="BA6">
        <v>3</v>
      </c>
      <c r="BB6">
        <v>6</v>
      </c>
      <c r="BC6">
        <v>0</v>
      </c>
      <c r="BD6">
        <v>0</v>
      </c>
      <c r="BE6">
        <v>0</v>
      </c>
      <c r="BF6">
        <v>0</v>
      </c>
      <c r="BG6">
        <v>0</v>
      </c>
      <c r="BH6">
        <v>1</v>
      </c>
      <c r="BI6">
        <v>0</v>
      </c>
      <c r="BJ6">
        <v>0</v>
      </c>
      <c r="BK6">
        <v>0</v>
      </c>
      <c r="BL6">
        <v>0</v>
      </c>
      <c r="BM6">
        <v>0</v>
      </c>
      <c r="BN6">
        <v>0</v>
      </c>
      <c r="BO6">
        <v>0</v>
      </c>
      <c r="BP6">
        <v>0</v>
      </c>
      <c r="BQ6">
        <v>0</v>
      </c>
      <c r="BR6">
        <v>0</v>
      </c>
      <c r="BS6">
        <v>4</v>
      </c>
      <c r="BT6">
        <v>0</v>
      </c>
      <c r="BU6">
        <v>0</v>
      </c>
      <c r="BV6">
        <v>0</v>
      </c>
      <c r="BW6">
        <v>3</v>
      </c>
      <c r="BX6">
        <v>0</v>
      </c>
      <c r="BY6">
        <v>0</v>
      </c>
      <c r="BZ6">
        <v>0</v>
      </c>
      <c r="CA6">
        <v>0</v>
      </c>
      <c r="CB6">
        <v>0</v>
      </c>
      <c r="CC6">
        <v>0</v>
      </c>
      <c r="CD6">
        <v>0</v>
      </c>
      <c r="CE6">
        <v>0</v>
      </c>
      <c r="CF6">
        <v>0</v>
      </c>
      <c r="CG6">
        <v>4</v>
      </c>
      <c r="CH6">
        <v>5</v>
      </c>
      <c r="CI6">
        <v>0</v>
      </c>
      <c r="CJ6">
        <v>0</v>
      </c>
      <c r="CK6">
        <v>0</v>
      </c>
      <c r="CL6">
        <v>0</v>
      </c>
      <c r="CM6">
        <v>0</v>
      </c>
    </row>
    <row r="7" spans="1:91" x14ac:dyDescent="0.15">
      <c r="A7" t="s">
        <v>1887</v>
      </c>
      <c r="B7">
        <v>12994.9</v>
      </c>
      <c r="C7">
        <v>452.2</v>
      </c>
      <c r="D7">
        <v>2154.6949999999997</v>
      </c>
      <c r="E7" s="407">
        <v>67.599999999999994</v>
      </c>
      <c r="F7" s="407">
        <v>1.7</v>
      </c>
      <c r="G7" s="407">
        <v>27.2</v>
      </c>
      <c r="H7" s="407">
        <v>2.2999999999999998</v>
      </c>
      <c r="I7" s="407">
        <v>0.1</v>
      </c>
      <c r="J7" s="407">
        <v>0.9</v>
      </c>
      <c r="K7">
        <v>0</v>
      </c>
      <c r="L7">
        <v>4</v>
      </c>
      <c r="M7">
        <v>0</v>
      </c>
      <c r="N7">
        <v>7</v>
      </c>
      <c r="O7">
        <v>22</v>
      </c>
      <c r="P7">
        <v>0</v>
      </c>
      <c r="Q7">
        <v>2</v>
      </c>
      <c r="R7">
        <v>3</v>
      </c>
      <c r="S7">
        <v>6</v>
      </c>
      <c r="T7">
        <v>18</v>
      </c>
      <c r="U7">
        <v>15</v>
      </c>
      <c r="V7">
        <v>13</v>
      </c>
      <c r="W7">
        <v>0</v>
      </c>
      <c r="X7">
        <v>0</v>
      </c>
      <c r="Y7">
        <v>0</v>
      </c>
      <c r="Z7">
        <v>3</v>
      </c>
      <c r="AA7" t="s">
        <v>2334</v>
      </c>
      <c r="AB7">
        <v>0</v>
      </c>
      <c r="AC7">
        <v>0</v>
      </c>
      <c r="AD7">
        <v>0</v>
      </c>
      <c r="AE7">
        <v>1</v>
      </c>
      <c r="AF7">
        <v>0</v>
      </c>
      <c r="AG7">
        <v>0</v>
      </c>
      <c r="AH7">
        <v>1</v>
      </c>
      <c r="AI7">
        <v>0</v>
      </c>
      <c r="AJ7">
        <v>2</v>
      </c>
      <c r="AK7">
        <v>0</v>
      </c>
      <c r="AL7">
        <v>0</v>
      </c>
      <c r="AM7">
        <v>4</v>
      </c>
      <c r="AN7">
        <v>0</v>
      </c>
      <c r="AO7">
        <v>0</v>
      </c>
      <c r="AP7">
        <v>0</v>
      </c>
      <c r="AQ7">
        <v>2</v>
      </c>
      <c r="AR7">
        <v>0</v>
      </c>
      <c r="AS7">
        <v>0</v>
      </c>
      <c r="AT7">
        <v>0</v>
      </c>
      <c r="AU7">
        <v>0</v>
      </c>
      <c r="AV7">
        <v>1</v>
      </c>
      <c r="AW7">
        <v>0</v>
      </c>
      <c r="AX7">
        <v>1</v>
      </c>
      <c r="AY7">
        <v>0</v>
      </c>
      <c r="AZ7">
        <v>0</v>
      </c>
      <c r="BA7">
        <v>0</v>
      </c>
      <c r="BB7">
        <v>4</v>
      </c>
      <c r="BC7">
        <v>0</v>
      </c>
      <c r="BD7">
        <v>0</v>
      </c>
      <c r="BE7">
        <v>0</v>
      </c>
      <c r="BF7">
        <v>0</v>
      </c>
      <c r="BG7">
        <v>0</v>
      </c>
      <c r="BH7">
        <v>0</v>
      </c>
      <c r="BI7">
        <v>0</v>
      </c>
      <c r="BJ7">
        <v>0</v>
      </c>
      <c r="BK7">
        <v>1</v>
      </c>
      <c r="BL7">
        <v>0</v>
      </c>
      <c r="BM7">
        <v>0</v>
      </c>
      <c r="BN7">
        <v>0</v>
      </c>
      <c r="BO7">
        <v>0</v>
      </c>
      <c r="BP7">
        <v>1</v>
      </c>
      <c r="BQ7">
        <v>1</v>
      </c>
      <c r="BR7">
        <v>0</v>
      </c>
      <c r="BS7">
        <v>1</v>
      </c>
      <c r="BT7">
        <v>0</v>
      </c>
      <c r="BU7">
        <v>0</v>
      </c>
      <c r="BV7">
        <v>0</v>
      </c>
      <c r="BW7">
        <v>0</v>
      </c>
      <c r="BX7">
        <v>0</v>
      </c>
      <c r="BY7">
        <v>2</v>
      </c>
      <c r="BZ7">
        <v>0</v>
      </c>
      <c r="CA7">
        <v>0</v>
      </c>
      <c r="CB7">
        <v>3</v>
      </c>
      <c r="CC7">
        <v>1</v>
      </c>
      <c r="CD7">
        <v>0</v>
      </c>
      <c r="CE7">
        <v>0</v>
      </c>
      <c r="CF7">
        <v>0</v>
      </c>
      <c r="CG7">
        <v>0</v>
      </c>
      <c r="CH7">
        <v>2</v>
      </c>
      <c r="CI7">
        <v>0</v>
      </c>
      <c r="CJ7">
        <v>0</v>
      </c>
      <c r="CK7">
        <v>0</v>
      </c>
      <c r="CL7">
        <v>0</v>
      </c>
      <c r="CM7">
        <v>0</v>
      </c>
    </row>
    <row r="8" spans="1:91" x14ac:dyDescent="0.15">
      <c r="A8" t="s">
        <v>2362</v>
      </c>
      <c r="B8">
        <v>189</v>
      </c>
      <c r="C8">
        <v>3.6</v>
      </c>
      <c r="D8">
        <v>366</v>
      </c>
      <c r="E8" s="407">
        <v>5</v>
      </c>
      <c r="F8" s="407">
        <v>0.1</v>
      </c>
      <c r="G8" s="407">
        <v>11.5</v>
      </c>
      <c r="H8" s="407">
        <v>0.3</v>
      </c>
      <c r="I8" s="407">
        <v>5.8465688358399701E-3</v>
      </c>
      <c r="J8" s="407">
        <v>0.6</v>
      </c>
      <c r="K8">
        <v>0</v>
      </c>
      <c r="L8">
        <v>0</v>
      </c>
      <c r="M8">
        <v>0</v>
      </c>
      <c r="N8">
        <v>0</v>
      </c>
      <c r="O8">
        <v>0</v>
      </c>
      <c r="P8">
        <v>0</v>
      </c>
      <c r="Q8">
        <v>0</v>
      </c>
      <c r="R8">
        <v>0</v>
      </c>
      <c r="S8">
        <v>0</v>
      </c>
      <c r="T8">
        <v>31</v>
      </c>
      <c r="U8">
        <v>4</v>
      </c>
      <c r="V8">
        <v>0</v>
      </c>
      <c r="W8">
        <v>0</v>
      </c>
      <c r="X8">
        <v>0</v>
      </c>
      <c r="Y8">
        <v>0</v>
      </c>
      <c r="Z8">
        <v>0</v>
      </c>
      <c r="AA8" t="s">
        <v>2334</v>
      </c>
      <c r="AB8">
        <v>0</v>
      </c>
      <c r="AC8">
        <v>0</v>
      </c>
      <c r="AD8">
        <v>0</v>
      </c>
      <c r="AE8">
        <v>0</v>
      </c>
      <c r="AF8">
        <v>0</v>
      </c>
      <c r="AG8">
        <v>0</v>
      </c>
      <c r="AH8">
        <v>0</v>
      </c>
      <c r="AI8">
        <v>0</v>
      </c>
      <c r="AJ8">
        <v>0</v>
      </c>
      <c r="AK8">
        <v>1</v>
      </c>
      <c r="AL8">
        <v>0</v>
      </c>
      <c r="AM8">
        <v>0</v>
      </c>
      <c r="AN8">
        <v>0</v>
      </c>
      <c r="AO8">
        <v>0</v>
      </c>
      <c r="AP8">
        <v>0</v>
      </c>
      <c r="AQ8">
        <v>0</v>
      </c>
      <c r="AR8">
        <v>0</v>
      </c>
      <c r="AS8">
        <v>0</v>
      </c>
      <c r="AT8">
        <v>0</v>
      </c>
      <c r="AU8">
        <v>0</v>
      </c>
      <c r="AV8">
        <v>0</v>
      </c>
      <c r="AW8">
        <v>0</v>
      </c>
      <c r="AX8">
        <v>0</v>
      </c>
      <c r="AY8">
        <v>0</v>
      </c>
      <c r="AZ8">
        <v>0</v>
      </c>
      <c r="BA8">
        <v>0</v>
      </c>
      <c r="BB8">
        <v>1</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v>0</v>
      </c>
      <c r="BY8">
        <v>0</v>
      </c>
      <c r="BZ8">
        <v>0</v>
      </c>
      <c r="CA8">
        <v>0</v>
      </c>
      <c r="CB8">
        <v>0</v>
      </c>
      <c r="CC8">
        <v>0</v>
      </c>
      <c r="CD8">
        <v>0</v>
      </c>
      <c r="CE8">
        <v>0</v>
      </c>
      <c r="CF8">
        <v>0</v>
      </c>
      <c r="CG8">
        <v>2</v>
      </c>
      <c r="CH8">
        <v>3</v>
      </c>
      <c r="CI8">
        <v>0</v>
      </c>
      <c r="CJ8">
        <v>0</v>
      </c>
      <c r="CK8">
        <v>0</v>
      </c>
      <c r="CL8">
        <v>0</v>
      </c>
      <c r="CM8">
        <v>0</v>
      </c>
    </row>
    <row r="9" spans="1:91" x14ac:dyDescent="0.15">
      <c r="A9" t="s">
        <v>2108</v>
      </c>
      <c r="B9">
        <v>3300</v>
      </c>
      <c r="C9">
        <v>70</v>
      </c>
      <c r="D9">
        <v>3000</v>
      </c>
      <c r="E9" s="407">
        <v>29.7</v>
      </c>
      <c r="F9" s="407">
        <v>0.7</v>
      </c>
      <c r="G9" s="407">
        <v>36.799999999999997</v>
      </c>
      <c r="H9" s="407">
        <v>0.9</v>
      </c>
      <c r="I9" s="407">
        <v>2.176707256771997E-2</v>
      </c>
      <c r="J9" s="407">
        <v>1.1000000000000001</v>
      </c>
      <c r="K9">
        <v>0</v>
      </c>
      <c r="L9">
        <v>2</v>
      </c>
      <c r="M9">
        <v>0</v>
      </c>
      <c r="N9">
        <v>2</v>
      </c>
      <c r="O9">
        <v>0</v>
      </c>
      <c r="P9">
        <v>0</v>
      </c>
      <c r="Q9">
        <v>7</v>
      </c>
      <c r="R9">
        <v>2</v>
      </c>
      <c r="S9">
        <v>8</v>
      </c>
      <c r="T9">
        <v>44</v>
      </c>
      <c r="U9">
        <v>17</v>
      </c>
      <c r="V9">
        <v>1</v>
      </c>
      <c r="W9">
        <v>0</v>
      </c>
      <c r="X9">
        <v>0</v>
      </c>
      <c r="Y9">
        <v>0</v>
      </c>
      <c r="Z9">
        <v>0</v>
      </c>
      <c r="AA9" t="s">
        <v>2334</v>
      </c>
      <c r="AB9">
        <v>0</v>
      </c>
      <c r="AC9">
        <v>0</v>
      </c>
      <c r="AD9">
        <v>0</v>
      </c>
      <c r="AE9">
        <v>0</v>
      </c>
      <c r="AF9">
        <v>0</v>
      </c>
      <c r="AG9">
        <v>0</v>
      </c>
      <c r="AH9">
        <v>2</v>
      </c>
      <c r="AI9">
        <v>1</v>
      </c>
      <c r="AJ9">
        <v>4</v>
      </c>
      <c r="AK9">
        <v>2</v>
      </c>
      <c r="AL9">
        <v>0</v>
      </c>
      <c r="AM9">
        <v>0</v>
      </c>
      <c r="AN9">
        <v>0</v>
      </c>
      <c r="AO9">
        <v>0</v>
      </c>
      <c r="AP9">
        <v>0</v>
      </c>
      <c r="AQ9">
        <v>0</v>
      </c>
      <c r="AR9">
        <v>0</v>
      </c>
      <c r="AS9">
        <v>0</v>
      </c>
      <c r="AT9">
        <v>0</v>
      </c>
      <c r="AU9">
        <v>0</v>
      </c>
      <c r="AV9">
        <v>0</v>
      </c>
      <c r="AW9">
        <v>0</v>
      </c>
      <c r="AX9">
        <v>0</v>
      </c>
      <c r="AY9">
        <v>0</v>
      </c>
      <c r="AZ9">
        <v>0</v>
      </c>
      <c r="BA9">
        <v>0</v>
      </c>
      <c r="BB9">
        <v>6</v>
      </c>
      <c r="BC9">
        <v>0</v>
      </c>
      <c r="BD9">
        <v>0</v>
      </c>
      <c r="BE9">
        <v>0</v>
      </c>
      <c r="BF9">
        <v>0</v>
      </c>
      <c r="BG9">
        <v>0</v>
      </c>
      <c r="BH9">
        <v>0</v>
      </c>
      <c r="BI9">
        <v>0</v>
      </c>
      <c r="BJ9">
        <v>0</v>
      </c>
      <c r="BK9">
        <v>0</v>
      </c>
      <c r="BL9">
        <v>0</v>
      </c>
      <c r="BM9">
        <v>0</v>
      </c>
      <c r="BN9">
        <v>2</v>
      </c>
      <c r="BO9">
        <v>0</v>
      </c>
      <c r="BP9">
        <v>1</v>
      </c>
      <c r="BQ9">
        <v>6</v>
      </c>
      <c r="BR9">
        <v>0</v>
      </c>
      <c r="BS9">
        <v>0</v>
      </c>
      <c r="BT9">
        <v>0</v>
      </c>
      <c r="BU9">
        <v>0</v>
      </c>
      <c r="BV9">
        <v>0</v>
      </c>
      <c r="BW9">
        <v>0</v>
      </c>
      <c r="BX9">
        <v>0</v>
      </c>
      <c r="BY9">
        <v>0</v>
      </c>
      <c r="BZ9">
        <v>0</v>
      </c>
      <c r="CA9">
        <v>0</v>
      </c>
      <c r="CB9">
        <v>0</v>
      </c>
      <c r="CC9">
        <v>0</v>
      </c>
      <c r="CD9">
        <v>0</v>
      </c>
      <c r="CE9">
        <v>0</v>
      </c>
      <c r="CF9">
        <v>0</v>
      </c>
      <c r="CG9">
        <v>0</v>
      </c>
      <c r="CH9">
        <v>9</v>
      </c>
      <c r="CI9">
        <v>0</v>
      </c>
      <c r="CJ9">
        <v>0</v>
      </c>
      <c r="CK9">
        <v>0</v>
      </c>
      <c r="CL9">
        <v>0</v>
      </c>
      <c r="CM9">
        <v>0</v>
      </c>
    </row>
    <row r="10" spans="1:91" x14ac:dyDescent="0.15">
      <c r="A10" t="s">
        <v>2513</v>
      </c>
      <c r="B10">
        <v>3380</v>
      </c>
      <c r="C10">
        <v>88</v>
      </c>
      <c r="D10">
        <v>1250</v>
      </c>
      <c r="K10">
        <v>0</v>
      </c>
      <c r="L10">
        <v>0</v>
      </c>
      <c r="M10">
        <v>0</v>
      </c>
      <c r="N10">
        <v>0</v>
      </c>
      <c r="O10">
        <v>1</v>
      </c>
      <c r="P10">
        <v>0</v>
      </c>
      <c r="Q10">
        <v>1</v>
      </c>
      <c r="R10">
        <v>2</v>
      </c>
      <c r="S10">
        <v>7</v>
      </c>
      <c r="T10">
        <v>8</v>
      </c>
      <c r="U10">
        <v>5</v>
      </c>
      <c r="V10">
        <v>8</v>
      </c>
      <c r="W10">
        <v>0</v>
      </c>
      <c r="X10">
        <v>0</v>
      </c>
      <c r="Y10">
        <v>0</v>
      </c>
      <c r="Z10">
        <v>2</v>
      </c>
      <c r="AA10" t="s">
        <v>2334</v>
      </c>
    </row>
    <row r="11" spans="1:91" x14ac:dyDescent="0.15">
      <c r="A11" t="s">
        <v>1807</v>
      </c>
      <c r="B11">
        <v>385</v>
      </c>
      <c r="C11">
        <v>10</v>
      </c>
      <c r="D11">
        <v>600</v>
      </c>
      <c r="E11" s="407">
        <v>14.6</v>
      </c>
      <c r="F11" s="407">
        <v>0.5</v>
      </c>
      <c r="G11" s="407">
        <v>14.9</v>
      </c>
      <c r="H11" s="407">
        <v>0.5</v>
      </c>
      <c r="I11" s="407">
        <v>1.6407254008345837E-2</v>
      </c>
      <c r="J11" s="407">
        <v>0.5</v>
      </c>
      <c r="K11">
        <v>0</v>
      </c>
      <c r="L11">
        <v>10</v>
      </c>
      <c r="M11">
        <v>0</v>
      </c>
      <c r="N11">
        <v>1</v>
      </c>
      <c r="O11">
        <v>18</v>
      </c>
      <c r="P11">
        <v>0</v>
      </c>
      <c r="Q11">
        <v>6</v>
      </c>
      <c r="R11">
        <v>0</v>
      </c>
      <c r="S11">
        <v>7</v>
      </c>
      <c r="T11">
        <v>9</v>
      </c>
      <c r="U11">
        <v>1</v>
      </c>
      <c r="V11">
        <v>4</v>
      </c>
      <c r="W11">
        <v>0</v>
      </c>
      <c r="X11">
        <v>0</v>
      </c>
      <c r="Y11">
        <v>0</v>
      </c>
      <c r="Z11">
        <v>1</v>
      </c>
      <c r="AA11" t="s">
        <v>2334</v>
      </c>
      <c r="AB11">
        <v>0</v>
      </c>
      <c r="AC11">
        <v>1</v>
      </c>
      <c r="AD11">
        <v>0</v>
      </c>
      <c r="AE11">
        <v>0</v>
      </c>
      <c r="AF11">
        <v>0</v>
      </c>
      <c r="AG11">
        <v>0</v>
      </c>
      <c r="AH11">
        <v>2</v>
      </c>
      <c r="AI11">
        <v>0</v>
      </c>
      <c r="AJ11">
        <v>0</v>
      </c>
      <c r="AK11">
        <v>0</v>
      </c>
      <c r="AL11">
        <v>0</v>
      </c>
      <c r="AM11">
        <v>0</v>
      </c>
      <c r="AN11">
        <v>0</v>
      </c>
      <c r="AO11">
        <v>0</v>
      </c>
      <c r="AP11">
        <v>0</v>
      </c>
      <c r="AQ11">
        <v>0</v>
      </c>
      <c r="AR11">
        <v>0</v>
      </c>
      <c r="AS11">
        <v>1</v>
      </c>
      <c r="AT11">
        <v>0</v>
      </c>
      <c r="AU11">
        <v>2</v>
      </c>
      <c r="AV11">
        <v>0</v>
      </c>
      <c r="AW11">
        <v>0</v>
      </c>
      <c r="AX11">
        <v>0</v>
      </c>
      <c r="AY11">
        <v>0</v>
      </c>
      <c r="AZ11">
        <v>0</v>
      </c>
      <c r="BA11">
        <v>0</v>
      </c>
      <c r="BB11">
        <v>0</v>
      </c>
      <c r="BC11">
        <v>0</v>
      </c>
      <c r="BD11">
        <v>0</v>
      </c>
      <c r="BE11">
        <v>0</v>
      </c>
      <c r="BF11">
        <v>0</v>
      </c>
      <c r="BG11">
        <v>0</v>
      </c>
      <c r="BH11">
        <v>0</v>
      </c>
      <c r="BI11">
        <v>1</v>
      </c>
      <c r="BJ11">
        <v>0</v>
      </c>
      <c r="BK11">
        <v>0</v>
      </c>
      <c r="BL11">
        <v>0</v>
      </c>
      <c r="BM11">
        <v>0</v>
      </c>
      <c r="BN11">
        <v>1</v>
      </c>
      <c r="BO11">
        <v>0</v>
      </c>
      <c r="BP11">
        <v>0</v>
      </c>
      <c r="BQ11">
        <v>0</v>
      </c>
      <c r="BR11">
        <v>0</v>
      </c>
      <c r="BS11">
        <v>0</v>
      </c>
      <c r="BT11">
        <v>0</v>
      </c>
      <c r="BU11">
        <v>0</v>
      </c>
      <c r="BV11">
        <v>0</v>
      </c>
      <c r="BW11">
        <v>0</v>
      </c>
      <c r="BX11">
        <v>0</v>
      </c>
      <c r="BY11">
        <v>2</v>
      </c>
      <c r="BZ11">
        <v>0</v>
      </c>
      <c r="CA11">
        <v>0</v>
      </c>
      <c r="CB11">
        <v>0</v>
      </c>
      <c r="CC11">
        <v>0</v>
      </c>
      <c r="CD11">
        <v>0</v>
      </c>
      <c r="CE11">
        <v>0</v>
      </c>
      <c r="CF11">
        <v>0</v>
      </c>
      <c r="CG11">
        <v>0</v>
      </c>
      <c r="CH11">
        <v>2</v>
      </c>
      <c r="CI11">
        <v>0</v>
      </c>
      <c r="CJ11">
        <v>0</v>
      </c>
      <c r="CK11">
        <v>0</v>
      </c>
      <c r="CL11">
        <v>0</v>
      </c>
      <c r="CM11">
        <v>0</v>
      </c>
    </row>
    <row r="12" spans="1:91" x14ac:dyDescent="0.15">
      <c r="A12" t="s">
        <v>2155</v>
      </c>
      <c r="B12">
        <v>3050</v>
      </c>
      <c r="C12">
        <v>66.5</v>
      </c>
      <c r="D12">
        <v>980</v>
      </c>
      <c r="E12" s="407">
        <v>80.3</v>
      </c>
      <c r="F12" s="407">
        <v>1.9</v>
      </c>
      <c r="G12" s="407">
        <v>26.7</v>
      </c>
      <c r="H12" s="407">
        <v>2</v>
      </c>
      <c r="I12" s="407">
        <v>4.5573442881974582E-2</v>
      </c>
      <c r="J12" s="407">
        <v>0.7</v>
      </c>
      <c r="K12">
        <v>0</v>
      </c>
      <c r="L12">
        <v>0</v>
      </c>
      <c r="M12">
        <v>0</v>
      </c>
      <c r="N12">
        <v>1</v>
      </c>
      <c r="O12">
        <v>1</v>
      </c>
      <c r="P12">
        <v>0</v>
      </c>
      <c r="Q12">
        <v>0</v>
      </c>
      <c r="R12">
        <v>0</v>
      </c>
      <c r="S12">
        <v>10</v>
      </c>
      <c r="T12">
        <v>18</v>
      </c>
      <c r="U12">
        <v>8</v>
      </c>
      <c r="V12">
        <v>8</v>
      </c>
      <c r="W12">
        <v>0</v>
      </c>
      <c r="X12">
        <v>0</v>
      </c>
      <c r="Y12">
        <v>0</v>
      </c>
      <c r="Z12">
        <v>0</v>
      </c>
      <c r="AA12" t="s">
        <v>2334</v>
      </c>
      <c r="AB12">
        <v>0</v>
      </c>
      <c r="AC12">
        <v>0</v>
      </c>
      <c r="AD12">
        <v>0</v>
      </c>
      <c r="AE12">
        <v>0</v>
      </c>
      <c r="AF12">
        <v>0</v>
      </c>
      <c r="AG12">
        <v>0</v>
      </c>
      <c r="AH12">
        <v>0</v>
      </c>
      <c r="AI12">
        <v>0</v>
      </c>
      <c r="AJ12">
        <v>2</v>
      </c>
      <c r="AK12">
        <v>0</v>
      </c>
      <c r="AL12">
        <v>0</v>
      </c>
      <c r="AM12">
        <v>1</v>
      </c>
      <c r="AN12">
        <v>0</v>
      </c>
      <c r="AO12">
        <v>0</v>
      </c>
      <c r="AP12">
        <v>0</v>
      </c>
      <c r="AQ12">
        <v>0</v>
      </c>
      <c r="AR12">
        <v>0</v>
      </c>
      <c r="AS12">
        <v>0</v>
      </c>
      <c r="AT12">
        <v>0</v>
      </c>
      <c r="AU12">
        <v>0</v>
      </c>
      <c r="AV12">
        <v>0</v>
      </c>
      <c r="AW12">
        <v>0</v>
      </c>
      <c r="AX12">
        <v>0</v>
      </c>
      <c r="AY12">
        <v>0</v>
      </c>
      <c r="AZ12">
        <v>0</v>
      </c>
      <c r="BA12">
        <v>0</v>
      </c>
      <c r="BB12">
        <v>1</v>
      </c>
      <c r="BC12">
        <v>1</v>
      </c>
      <c r="BD12">
        <v>0</v>
      </c>
      <c r="BE12">
        <v>0</v>
      </c>
      <c r="BF12">
        <v>0</v>
      </c>
      <c r="BG12">
        <v>0</v>
      </c>
      <c r="BH12">
        <v>0</v>
      </c>
      <c r="BI12">
        <v>0</v>
      </c>
      <c r="BJ12">
        <v>0</v>
      </c>
      <c r="BK12">
        <v>1</v>
      </c>
      <c r="BL12">
        <v>0</v>
      </c>
      <c r="BM12">
        <v>0</v>
      </c>
      <c r="BN12">
        <v>0</v>
      </c>
      <c r="BO12">
        <v>0</v>
      </c>
      <c r="BP12">
        <v>0</v>
      </c>
      <c r="BQ12">
        <v>1</v>
      </c>
      <c r="BR12">
        <v>0</v>
      </c>
      <c r="BS12">
        <v>0</v>
      </c>
      <c r="BT12">
        <v>0</v>
      </c>
      <c r="BU12">
        <v>0</v>
      </c>
      <c r="BV12">
        <v>0</v>
      </c>
      <c r="BW12">
        <v>0</v>
      </c>
      <c r="BX12">
        <v>0</v>
      </c>
      <c r="BY12">
        <v>0</v>
      </c>
      <c r="BZ12">
        <v>0</v>
      </c>
      <c r="CA12">
        <v>0</v>
      </c>
      <c r="CB12">
        <v>1</v>
      </c>
      <c r="CC12">
        <v>0</v>
      </c>
      <c r="CD12">
        <v>0</v>
      </c>
      <c r="CE12">
        <v>0</v>
      </c>
      <c r="CF12">
        <v>0</v>
      </c>
      <c r="CG12">
        <v>0</v>
      </c>
      <c r="CH12">
        <v>3</v>
      </c>
      <c r="CI12">
        <v>0</v>
      </c>
      <c r="CJ12">
        <v>0</v>
      </c>
      <c r="CK12">
        <v>0</v>
      </c>
      <c r="CL12">
        <v>0</v>
      </c>
      <c r="CM12">
        <v>0</v>
      </c>
    </row>
    <row r="13" spans="1:91" x14ac:dyDescent="0.15">
      <c r="A13" t="s">
        <v>2394</v>
      </c>
      <c r="B13">
        <v>20000</v>
      </c>
      <c r="C13">
        <v>500</v>
      </c>
      <c r="D13">
        <v>6150</v>
      </c>
      <c r="E13" s="407">
        <v>153.30000000000001</v>
      </c>
      <c r="F13" s="407">
        <v>3.3</v>
      </c>
      <c r="G13" s="407">
        <v>45.2</v>
      </c>
      <c r="H13" s="407">
        <v>2.2999999999999998</v>
      </c>
      <c r="I13" s="407">
        <v>4.9979794383294231E-2</v>
      </c>
      <c r="J13" s="407">
        <v>0.7</v>
      </c>
      <c r="K13">
        <v>9</v>
      </c>
      <c r="L13">
        <v>0</v>
      </c>
      <c r="M13">
        <v>0</v>
      </c>
      <c r="N13">
        <v>1</v>
      </c>
      <c r="O13">
        <v>0</v>
      </c>
      <c r="P13">
        <v>0</v>
      </c>
      <c r="Q13">
        <v>1</v>
      </c>
      <c r="R13">
        <v>0</v>
      </c>
      <c r="S13">
        <v>43</v>
      </c>
      <c r="T13">
        <v>54</v>
      </c>
      <c r="U13">
        <v>28</v>
      </c>
      <c r="V13">
        <v>51</v>
      </c>
      <c r="W13">
        <v>0</v>
      </c>
      <c r="X13">
        <v>0</v>
      </c>
      <c r="Y13">
        <v>0</v>
      </c>
      <c r="Z13">
        <v>14</v>
      </c>
      <c r="AA13" t="s">
        <v>2334</v>
      </c>
      <c r="AB13">
        <v>0</v>
      </c>
      <c r="AC13">
        <v>0</v>
      </c>
      <c r="AD13">
        <v>0</v>
      </c>
      <c r="AE13">
        <v>0</v>
      </c>
      <c r="AF13">
        <v>0</v>
      </c>
      <c r="AG13">
        <v>0</v>
      </c>
      <c r="AH13">
        <v>0</v>
      </c>
      <c r="AI13">
        <v>0</v>
      </c>
      <c r="AJ13">
        <v>0</v>
      </c>
      <c r="AK13">
        <v>0</v>
      </c>
      <c r="AL13">
        <v>1</v>
      </c>
      <c r="AM13">
        <v>0</v>
      </c>
      <c r="AN13">
        <v>0</v>
      </c>
      <c r="AO13">
        <v>0</v>
      </c>
      <c r="AP13">
        <v>0</v>
      </c>
      <c r="AQ13">
        <v>0</v>
      </c>
      <c r="AR13">
        <v>0</v>
      </c>
      <c r="AS13">
        <v>0</v>
      </c>
      <c r="AT13">
        <v>0</v>
      </c>
      <c r="AU13">
        <v>0</v>
      </c>
      <c r="AV13">
        <v>0</v>
      </c>
      <c r="AW13">
        <v>0</v>
      </c>
      <c r="AX13">
        <v>0</v>
      </c>
      <c r="AY13">
        <v>0</v>
      </c>
      <c r="AZ13">
        <v>0</v>
      </c>
      <c r="BA13">
        <v>0</v>
      </c>
      <c r="BB13">
        <v>1</v>
      </c>
      <c r="BC13">
        <v>0</v>
      </c>
      <c r="BD13">
        <v>0</v>
      </c>
      <c r="BE13">
        <v>0</v>
      </c>
      <c r="BF13">
        <v>0</v>
      </c>
      <c r="BG13">
        <v>0</v>
      </c>
      <c r="BH13">
        <v>0</v>
      </c>
      <c r="BI13">
        <v>0</v>
      </c>
      <c r="BJ13">
        <v>0</v>
      </c>
      <c r="BK13">
        <v>1</v>
      </c>
      <c r="BL13">
        <v>0</v>
      </c>
      <c r="BM13">
        <v>0</v>
      </c>
      <c r="BN13">
        <v>0</v>
      </c>
      <c r="BO13">
        <v>0</v>
      </c>
      <c r="BP13">
        <v>3</v>
      </c>
      <c r="BQ13">
        <v>10</v>
      </c>
      <c r="BR13">
        <v>1</v>
      </c>
      <c r="BS13">
        <v>16</v>
      </c>
      <c r="BT13">
        <v>0</v>
      </c>
      <c r="BU13">
        <v>0</v>
      </c>
      <c r="BV13">
        <v>0</v>
      </c>
      <c r="BW13">
        <v>4</v>
      </c>
      <c r="BX13">
        <v>0</v>
      </c>
      <c r="BY13">
        <v>0</v>
      </c>
      <c r="BZ13">
        <v>0</v>
      </c>
      <c r="CA13">
        <v>0</v>
      </c>
      <c r="CB13">
        <v>0</v>
      </c>
      <c r="CC13">
        <v>0</v>
      </c>
      <c r="CD13">
        <v>0</v>
      </c>
      <c r="CE13">
        <v>0</v>
      </c>
      <c r="CF13">
        <v>2</v>
      </c>
      <c r="CG13">
        <v>6</v>
      </c>
      <c r="CH13">
        <v>7</v>
      </c>
      <c r="CI13">
        <v>0</v>
      </c>
      <c r="CJ13">
        <v>0</v>
      </c>
      <c r="CK13">
        <v>0</v>
      </c>
      <c r="CL13">
        <v>0</v>
      </c>
      <c r="CM13">
        <v>0</v>
      </c>
    </row>
    <row r="14" spans="1:91" x14ac:dyDescent="0.15">
      <c r="A14" t="s">
        <v>1977</v>
      </c>
      <c r="B14">
        <v>3000</v>
      </c>
      <c r="C14">
        <v>100</v>
      </c>
      <c r="D14">
        <v>2000</v>
      </c>
      <c r="E14" s="407">
        <v>53.8</v>
      </c>
      <c r="F14" s="407">
        <v>1.8</v>
      </c>
      <c r="G14" s="407">
        <v>50.8</v>
      </c>
      <c r="H14" s="407">
        <v>0.7</v>
      </c>
      <c r="I14" s="407">
        <v>2.429213465736987E-2</v>
      </c>
      <c r="J14" s="407">
        <v>0.7</v>
      </c>
      <c r="K14">
        <v>0</v>
      </c>
      <c r="L14">
        <v>5</v>
      </c>
      <c r="M14">
        <v>0</v>
      </c>
      <c r="N14">
        <v>0</v>
      </c>
      <c r="O14">
        <v>1</v>
      </c>
      <c r="P14">
        <v>0</v>
      </c>
      <c r="Q14">
        <v>0</v>
      </c>
      <c r="R14">
        <v>1</v>
      </c>
      <c r="S14">
        <v>2</v>
      </c>
      <c r="T14">
        <v>23</v>
      </c>
      <c r="U14">
        <v>4</v>
      </c>
      <c r="V14">
        <v>5</v>
      </c>
      <c r="W14">
        <v>0</v>
      </c>
      <c r="X14">
        <v>0</v>
      </c>
      <c r="Y14">
        <v>0</v>
      </c>
      <c r="Z14">
        <v>2</v>
      </c>
      <c r="AA14" t="s">
        <v>2334</v>
      </c>
      <c r="AB14">
        <v>0</v>
      </c>
      <c r="AC14">
        <v>0</v>
      </c>
      <c r="AD14">
        <v>0</v>
      </c>
      <c r="AE14">
        <v>0</v>
      </c>
      <c r="AF14">
        <v>0</v>
      </c>
      <c r="AG14">
        <v>0</v>
      </c>
      <c r="AH14">
        <v>0</v>
      </c>
      <c r="AI14">
        <v>0</v>
      </c>
      <c r="AJ14">
        <v>1</v>
      </c>
      <c r="AK14">
        <v>1</v>
      </c>
      <c r="AL14">
        <v>0</v>
      </c>
      <c r="AM14">
        <v>1</v>
      </c>
      <c r="AN14">
        <v>0</v>
      </c>
      <c r="AO14">
        <v>0</v>
      </c>
      <c r="AP14">
        <v>0</v>
      </c>
      <c r="AQ14">
        <v>1</v>
      </c>
      <c r="AR14">
        <v>0</v>
      </c>
      <c r="AS14">
        <v>0</v>
      </c>
      <c r="AT14">
        <v>0</v>
      </c>
      <c r="AU14">
        <v>0</v>
      </c>
      <c r="AV14">
        <v>0</v>
      </c>
      <c r="AW14">
        <v>0</v>
      </c>
      <c r="AX14">
        <v>0</v>
      </c>
      <c r="AY14">
        <v>0</v>
      </c>
      <c r="AZ14">
        <v>1</v>
      </c>
      <c r="BA14">
        <v>0</v>
      </c>
      <c r="BB14">
        <v>2</v>
      </c>
      <c r="BC14">
        <v>0</v>
      </c>
      <c r="BD14">
        <v>0</v>
      </c>
      <c r="BE14">
        <v>0</v>
      </c>
      <c r="BF14">
        <v>0</v>
      </c>
      <c r="BG14">
        <v>0</v>
      </c>
      <c r="BH14">
        <v>0</v>
      </c>
      <c r="BI14">
        <v>0</v>
      </c>
      <c r="BJ14">
        <v>0</v>
      </c>
      <c r="BK14">
        <v>0</v>
      </c>
      <c r="BL14">
        <v>0</v>
      </c>
      <c r="BM14">
        <v>0</v>
      </c>
      <c r="BN14">
        <v>0</v>
      </c>
      <c r="BO14">
        <v>1</v>
      </c>
      <c r="BP14">
        <v>1</v>
      </c>
      <c r="BQ14">
        <v>2</v>
      </c>
      <c r="BR14">
        <v>0</v>
      </c>
      <c r="BS14">
        <v>2</v>
      </c>
      <c r="BT14">
        <v>0</v>
      </c>
      <c r="BU14">
        <v>0</v>
      </c>
      <c r="BV14">
        <v>0</v>
      </c>
      <c r="BW14">
        <v>1</v>
      </c>
      <c r="BX14">
        <v>0</v>
      </c>
      <c r="BY14">
        <v>0</v>
      </c>
      <c r="BZ14">
        <v>0</v>
      </c>
      <c r="CA14">
        <v>0</v>
      </c>
      <c r="CB14">
        <v>0</v>
      </c>
      <c r="CC14">
        <v>0</v>
      </c>
      <c r="CD14">
        <v>0</v>
      </c>
      <c r="CE14">
        <v>0</v>
      </c>
      <c r="CF14">
        <v>0</v>
      </c>
      <c r="CG14">
        <v>0</v>
      </c>
      <c r="CH14">
        <v>5</v>
      </c>
      <c r="CI14">
        <v>0</v>
      </c>
      <c r="CJ14">
        <v>0</v>
      </c>
      <c r="CK14">
        <v>0</v>
      </c>
      <c r="CL14">
        <v>0</v>
      </c>
      <c r="CM14">
        <v>0</v>
      </c>
    </row>
    <row r="15" spans="1:91" x14ac:dyDescent="0.15">
      <c r="A15" t="s">
        <v>1851</v>
      </c>
      <c r="B15">
        <v>3000</v>
      </c>
      <c r="C15">
        <v>80</v>
      </c>
      <c r="D15">
        <v>2000</v>
      </c>
      <c r="E15" s="407">
        <v>30.7</v>
      </c>
      <c r="F15" s="407">
        <v>0.7</v>
      </c>
      <c r="G15" s="407">
        <v>19.2</v>
      </c>
      <c r="H15" s="407">
        <v>0.8</v>
      </c>
      <c r="I15" s="407">
        <v>1.8923954249001746E-2</v>
      </c>
      <c r="J15" s="407">
        <v>0.5</v>
      </c>
      <c r="K15">
        <v>0</v>
      </c>
      <c r="L15">
        <v>0</v>
      </c>
      <c r="M15">
        <v>0</v>
      </c>
      <c r="N15">
        <v>0</v>
      </c>
      <c r="O15">
        <v>0</v>
      </c>
      <c r="P15">
        <v>0</v>
      </c>
      <c r="Q15">
        <v>0</v>
      </c>
      <c r="R15">
        <v>2</v>
      </c>
      <c r="S15">
        <v>24</v>
      </c>
      <c r="T15">
        <v>64</v>
      </c>
      <c r="U15">
        <v>24</v>
      </c>
      <c r="V15">
        <v>7</v>
      </c>
      <c r="W15">
        <v>0</v>
      </c>
      <c r="X15">
        <v>0</v>
      </c>
      <c r="Y15">
        <v>0</v>
      </c>
      <c r="Z15">
        <v>2</v>
      </c>
      <c r="AA15" t="s">
        <v>2334</v>
      </c>
      <c r="AB15">
        <v>0</v>
      </c>
      <c r="AC15">
        <v>0</v>
      </c>
      <c r="AD15">
        <v>0</v>
      </c>
      <c r="AE15">
        <v>0</v>
      </c>
      <c r="AF15">
        <v>0</v>
      </c>
      <c r="AG15">
        <v>0</v>
      </c>
      <c r="AH15">
        <v>0</v>
      </c>
      <c r="AI15">
        <v>0</v>
      </c>
      <c r="AJ15">
        <v>1</v>
      </c>
      <c r="AK15">
        <v>1</v>
      </c>
      <c r="AL15">
        <v>0</v>
      </c>
      <c r="AM15">
        <v>2</v>
      </c>
      <c r="AN15">
        <v>0</v>
      </c>
      <c r="AO15">
        <v>0</v>
      </c>
      <c r="AP15">
        <v>0</v>
      </c>
      <c r="AQ15">
        <v>2</v>
      </c>
      <c r="AR15">
        <v>0</v>
      </c>
      <c r="AS15">
        <v>0</v>
      </c>
      <c r="AT15">
        <v>0</v>
      </c>
      <c r="AU15">
        <v>0</v>
      </c>
      <c r="AV15">
        <v>0</v>
      </c>
      <c r="AW15">
        <v>0</v>
      </c>
      <c r="AX15">
        <v>0</v>
      </c>
      <c r="AY15">
        <v>0</v>
      </c>
      <c r="AZ15">
        <v>0</v>
      </c>
      <c r="BA15">
        <v>0</v>
      </c>
      <c r="BB15">
        <v>2</v>
      </c>
      <c r="BC15">
        <v>0</v>
      </c>
      <c r="BD15">
        <v>0</v>
      </c>
      <c r="BE15">
        <v>0</v>
      </c>
      <c r="BF15">
        <v>0</v>
      </c>
      <c r="BG15">
        <v>0</v>
      </c>
      <c r="BH15">
        <v>0</v>
      </c>
      <c r="BI15">
        <v>0</v>
      </c>
      <c r="BJ15">
        <v>0</v>
      </c>
      <c r="BK15">
        <v>0</v>
      </c>
      <c r="BL15">
        <v>0</v>
      </c>
      <c r="BM15">
        <v>0</v>
      </c>
      <c r="BN15">
        <v>0</v>
      </c>
      <c r="BO15">
        <v>1</v>
      </c>
      <c r="BP15">
        <v>4</v>
      </c>
      <c r="BQ15">
        <v>3</v>
      </c>
      <c r="BR15">
        <v>0</v>
      </c>
      <c r="BS15">
        <v>0</v>
      </c>
      <c r="BT15">
        <v>0</v>
      </c>
      <c r="BU15">
        <v>0</v>
      </c>
      <c r="BV15">
        <v>0</v>
      </c>
      <c r="BW15">
        <v>0</v>
      </c>
      <c r="BX15">
        <v>0</v>
      </c>
      <c r="BY15">
        <v>0</v>
      </c>
      <c r="BZ15">
        <v>0</v>
      </c>
      <c r="CA15">
        <v>0</v>
      </c>
      <c r="CB15">
        <v>0</v>
      </c>
      <c r="CC15">
        <v>0</v>
      </c>
      <c r="CD15">
        <v>0</v>
      </c>
      <c r="CE15">
        <v>0</v>
      </c>
      <c r="CF15">
        <v>0</v>
      </c>
      <c r="CG15">
        <v>0</v>
      </c>
      <c r="CH15">
        <v>7</v>
      </c>
      <c r="CI15">
        <v>0</v>
      </c>
      <c r="CJ15">
        <v>0</v>
      </c>
      <c r="CK15">
        <v>0</v>
      </c>
      <c r="CL15">
        <v>0</v>
      </c>
      <c r="CM15">
        <v>0</v>
      </c>
    </row>
    <row r="16" spans="1:91" x14ac:dyDescent="0.15">
      <c r="A16" t="s">
        <v>1870</v>
      </c>
      <c r="B16">
        <v>2900</v>
      </c>
      <c r="C16">
        <v>59</v>
      </c>
      <c r="D16">
        <v>1620</v>
      </c>
      <c r="E16" s="407">
        <v>76.5</v>
      </c>
      <c r="F16" s="407">
        <v>1.7</v>
      </c>
      <c r="G16" s="407">
        <v>56.3</v>
      </c>
      <c r="H16" s="407">
        <v>1.2</v>
      </c>
      <c r="I16" s="407">
        <v>2.6572993833555578E-2</v>
      </c>
      <c r="J16" s="407">
        <v>0.9</v>
      </c>
      <c r="K16">
        <v>0</v>
      </c>
      <c r="L16">
        <v>1</v>
      </c>
      <c r="M16">
        <v>0</v>
      </c>
      <c r="N16">
        <v>0</v>
      </c>
      <c r="O16">
        <v>0</v>
      </c>
      <c r="P16">
        <v>0</v>
      </c>
      <c r="Q16">
        <v>0</v>
      </c>
      <c r="R16">
        <v>2</v>
      </c>
      <c r="S16">
        <v>6</v>
      </c>
      <c r="T16">
        <v>19</v>
      </c>
      <c r="U16">
        <v>4</v>
      </c>
      <c r="V16">
        <v>2</v>
      </c>
      <c r="W16">
        <v>0</v>
      </c>
      <c r="X16">
        <v>0</v>
      </c>
      <c r="Y16">
        <v>0</v>
      </c>
      <c r="Z16">
        <v>0</v>
      </c>
      <c r="AA16" t="s">
        <v>2334</v>
      </c>
      <c r="AB16">
        <v>0</v>
      </c>
      <c r="AC16">
        <v>0</v>
      </c>
      <c r="AD16">
        <v>0</v>
      </c>
      <c r="AE16">
        <v>0</v>
      </c>
      <c r="AF16">
        <v>0</v>
      </c>
      <c r="AG16">
        <v>0</v>
      </c>
      <c r="AH16">
        <v>0</v>
      </c>
      <c r="AI16">
        <v>0</v>
      </c>
      <c r="AJ16">
        <v>2</v>
      </c>
      <c r="AK16">
        <v>0</v>
      </c>
      <c r="AL16">
        <v>0</v>
      </c>
      <c r="AM16">
        <v>1</v>
      </c>
      <c r="AN16">
        <v>0</v>
      </c>
      <c r="AO16">
        <v>0</v>
      </c>
      <c r="AP16">
        <v>0</v>
      </c>
      <c r="AQ16">
        <v>0</v>
      </c>
      <c r="AR16">
        <v>0</v>
      </c>
      <c r="AS16">
        <v>0</v>
      </c>
      <c r="AT16">
        <v>0</v>
      </c>
      <c r="AU16">
        <v>0</v>
      </c>
      <c r="AV16">
        <v>0</v>
      </c>
      <c r="AW16">
        <v>0</v>
      </c>
      <c r="AX16">
        <v>0</v>
      </c>
      <c r="AY16">
        <v>0</v>
      </c>
      <c r="AZ16">
        <v>0</v>
      </c>
      <c r="BA16">
        <v>0</v>
      </c>
      <c r="BB16">
        <v>1</v>
      </c>
      <c r="BC16">
        <v>0</v>
      </c>
      <c r="BD16">
        <v>0</v>
      </c>
      <c r="BE16">
        <v>0</v>
      </c>
      <c r="BF16">
        <v>0</v>
      </c>
      <c r="BG16">
        <v>0</v>
      </c>
      <c r="BH16">
        <v>0</v>
      </c>
      <c r="BI16">
        <v>0</v>
      </c>
      <c r="BJ16">
        <v>0</v>
      </c>
      <c r="BK16">
        <v>0</v>
      </c>
      <c r="BL16">
        <v>0</v>
      </c>
      <c r="BM16">
        <v>0</v>
      </c>
      <c r="BN16">
        <v>0</v>
      </c>
      <c r="BO16">
        <v>1</v>
      </c>
      <c r="BP16">
        <v>0</v>
      </c>
      <c r="BQ16">
        <v>1</v>
      </c>
      <c r="BR16">
        <v>0</v>
      </c>
      <c r="BS16">
        <v>0</v>
      </c>
      <c r="BT16">
        <v>0</v>
      </c>
      <c r="BU16">
        <v>0</v>
      </c>
      <c r="BV16">
        <v>0</v>
      </c>
      <c r="BW16">
        <v>0</v>
      </c>
      <c r="BX16">
        <v>0</v>
      </c>
      <c r="BY16">
        <v>0</v>
      </c>
      <c r="BZ16">
        <v>0</v>
      </c>
      <c r="CA16">
        <v>0</v>
      </c>
      <c r="CB16">
        <v>0</v>
      </c>
      <c r="CC16">
        <v>0</v>
      </c>
      <c r="CD16">
        <v>0</v>
      </c>
      <c r="CE16">
        <v>0</v>
      </c>
      <c r="CF16">
        <v>0</v>
      </c>
      <c r="CG16">
        <v>2</v>
      </c>
      <c r="CH16">
        <v>0</v>
      </c>
      <c r="CI16">
        <v>0</v>
      </c>
      <c r="CJ16">
        <v>0</v>
      </c>
      <c r="CK16">
        <v>0</v>
      </c>
      <c r="CL16">
        <v>0</v>
      </c>
      <c r="CM16">
        <v>0</v>
      </c>
    </row>
    <row r="17" spans="1:91" x14ac:dyDescent="0.15">
      <c r="A17" t="s">
        <v>1918</v>
      </c>
      <c r="B17">
        <v>7000</v>
      </c>
      <c r="C17">
        <v>382</v>
      </c>
      <c r="D17">
        <v>1740</v>
      </c>
      <c r="E17" s="407">
        <v>94.5</v>
      </c>
      <c r="F17" s="407">
        <v>3.8</v>
      </c>
      <c r="G17" s="407">
        <v>46.4</v>
      </c>
      <c r="H17" s="407">
        <v>1.3</v>
      </c>
      <c r="I17" s="407">
        <v>0.1</v>
      </c>
      <c r="J17" s="407">
        <v>0.6</v>
      </c>
      <c r="K17">
        <v>0</v>
      </c>
      <c r="L17">
        <v>0</v>
      </c>
      <c r="M17">
        <v>0</v>
      </c>
      <c r="N17">
        <v>0</v>
      </c>
      <c r="O17">
        <v>1</v>
      </c>
      <c r="P17">
        <v>0</v>
      </c>
      <c r="Q17">
        <v>0</v>
      </c>
      <c r="R17">
        <v>1</v>
      </c>
      <c r="S17">
        <v>1</v>
      </c>
      <c r="T17">
        <v>43</v>
      </c>
      <c r="U17">
        <v>8</v>
      </c>
      <c r="V17">
        <v>21</v>
      </c>
      <c r="W17">
        <v>0</v>
      </c>
      <c r="X17">
        <v>0</v>
      </c>
      <c r="Y17">
        <v>0</v>
      </c>
      <c r="Z17">
        <v>0</v>
      </c>
      <c r="AA17" t="s">
        <v>2334</v>
      </c>
      <c r="AB17">
        <v>0</v>
      </c>
      <c r="AC17">
        <v>0</v>
      </c>
      <c r="AD17">
        <v>0</v>
      </c>
      <c r="AE17">
        <v>0</v>
      </c>
      <c r="AF17">
        <v>0</v>
      </c>
      <c r="AG17">
        <v>0</v>
      </c>
      <c r="AH17">
        <v>0</v>
      </c>
      <c r="AI17">
        <v>1</v>
      </c>
      <c r="AJ17">
        <v>0</v>
      </c>
      <c r="AK17">
        <v>1</v>
      </c>
      <c r="AL17">
        <v>0</v>
      </c>
      <c r="AM17">
        <v>3</v>
      </c>
      <c r="AN17">
        <v>0</v>
      </c>
      <c r="AO17">
        <v>0</v>
      </c>
      <c r="AP17">
        <v>0</v>
      </c>
      <c r="AQ17">
        <v>0</v>
      </c>
      <c r="AR17">
        <v>0</v>
      </c>
      <c r="AS17">
        <v>0</v>
      </c>
      <c r="AT17">
        <v>0</v>
      </c>
      <c r="AU17">
        <v>0</v>
      </c>
      <c r="AV17">
        <v>0</v>
      </c>
      <c r="AW17">
        <v>0</v>
      </c>
      <c r="AX17">
        <v>0</v>
      </c>
      <c r="AY17">
        <v>0</v>
      </c>
      <c r="AZ17">
        <v>0</v>
      </c>
      <c r="BA17">
        <v>2</v>
      </c>
      <c r="BB17">
        <v>7</v>
      </c>
      <c r="BC17">
        <v>0</v>
      </c>
      <c r="BD17">
        <v>0</v>
      </c>
      <c r="BE17">
        <v>0</v>
      </c>
      <c r="BF17">
        <v>0</v>
      </c>
      <c r="BG17">
        <v>0</v>
      </c>
      <c r="BH17">
        <v>0</v>
      </c>
      <c r="BI17">
        <v>0</v>
      </c>
      <c r="BJ17">
        <v>0</v>
      </c>
      <c r="BK17">
        <v>0</v>
      </c>
      <c r="BL17">
        <v>0</v>
      </c>
      <c r="BM17">
        <v>0</v>
      </c>
      <c r="BN17">
        <v>0</v>
      </c>
      <c r="BO17">
        <v>0</v>
      </c>
      <c r="BP17">
        <v>0</v>
      </c>
      <c r="BQ17">
        <v>1</v>
      </c>
      <c r="BR17">
        <v>0</v>
      </c>
      <c r="BS17">
        <v>7</v>
      </c>
      <c r="BT17">
        <v>0</v>
      </c>
      <c r="BU17">
        <v>0</v>
      </c>
      <c r="BV17">
        <v>0</v>
      </c>
      <c r="BW17">
        <v>0</v>
      </c>
      <c r="BX17">
        <v>0</v>
      </c>
      <c r="BY17">
        <v>0</v>
      </c>
      <c r="BZ17">
        <v>0</v>
      </c>
      <c r="CA17">
        <v>0</v>
      </c>
      <c r="CB17">
        <v>0</v>
      </c>
      <c r="CC17">
        <v>0</v>
      </c>
      <c r="CD17">
        <v>0</v>
      </c>
      <c r="CE17">
        <v>0</v>
      </c>
      <c r="CF17">
        <v>0</v>
      </c>
      <c r="CG17">
        <v>1</v>
      </c>
      <c r="CH17">
        <v>2</v>
      </c>
      <c r="CI17">
        <v>0</v>
      </c>
      <c r="CJ17">
        <v>0</v>
      </c>
      <c r="CK17">
        <v>0</v>
      </c>
      <c r="CL17">
        <v>0</v>
      </c>
      <c r="CM17">
        <v>0</v>
      </c>
    </row>
    <row r="18" spans="1:91" x14ac:dyDescent="0.15">
      <c r="A18" t="s">
        <v>2354</v>
      </c>
      <c r="B18">
        <v>4200</v>
      </c>
      <c r="C18">
        <v>100</v>
      </c>
      <c r="D18">
        <v>1700</v>
      </c>
      <c r="E18" s="407">
        <v>23.1</v>
      </c>
      <c r="F18" s="407">
        <v>0.5</v>
      </c>
      <c r="G18" s="407">
        <v>11.2</v>
      </c>
      <c r="H18" s="407">
        <v>1.1000000000000001</v>
      </c>
      <c r="I18" s="407">
        <v>2.5924385030059127E-2</v>
      </c>
      <c r="J18" s="407">
        <v>0.5</v>
      </c>
      <c r="K18">
        <v>4</v>
      </c>
      <c r="L18">
        <v>12</v>
      </c>
      <c r="M18">
        <v>0</v>
      </c>
      <c r="N18">
        <v>1</v>
      </c>
      <c r="O18">
        <v>23</v>
      </c>
      <c r="P18">
        <v>0</v>
      </c>
      <c r="Q18">
        <v>1</v>
      </c>
      <c r="R18">
        <v>3</v>
      </c>
      <c r="S18">
        <v>22</v>
      </c>
      <c r="T18">
        <v>74</v>
      </c>
      <c r="U18">
        <v>20</v>
      </c>
      <c r="V18">
        <v>37</v>
      </c>
      <c r="W18">
        <v>0</v>
      </c>
      <c r="X18">
        <v>0</v>
      </c>
      <c r="Y18">
        <v>0</v>
      </c>
      <c r="Z18">
        <v>17</v>
      </c>
      <c r="AA18" t="s">
        <v>2334</v>
      </c>
      <c r="AB18">
        <v>0</v>
      </c>
      <c r="AC18">
        <v>2</v>
      </c>
      <c r="AD18">
        <v>0</v>
      </c>
      <c r="AE18">
        <v>1</v>
      </c>
      <c r="AF18">
        <v>3</v>
      </c>
      <c r="AG18">
        <v>0</v>
      </c>
      <c r="AH18">
        <v>0</v>
      </c>
      <c r="AI18">
        <v>1</v>
      </c>
      <c r="AJ18">
        <v>3</v>
      </c>
      <c r="AK18">
        <v>0</v>
      </c>
      <c r="AL18">
        <v>0</v>
      </c>
      <c r="AM18">
        <v>7</v>
      </c>
      <c r="AN18">
        <v>0</v>
      </c>
      <c r="AO18">
        <v>0</v>
      </c>
      <c r="AP18">
        <v>0</v>
      </c>
      <c r="AQ18">
        <v>4</v>
      </c>
      <c r="AR18">
        <v>0</v>
      </c>
      <c r="AS18">
        <v>2</v>
      </c>
      <c r="AT18">
        <v>0</v>
      </c>
      <c r="AU18">
        <v>0</v>
      </c>
      <c r="AV18">
        <v>2</v>
      </c>
      <c r="AW18">
        <v>0</v>
      </c>
      <c r="AX18">
        <v>0</v>
      </c>
      <c r="AY18">
        <v>0</v>
      </c>
      <c r="AZ18">
        <v>1</v>
      </c>
      <c r="BA18">
        <v>0</v>
      </c>
      <c r="BB18">
        <v>11</v>
      </c>
      <c r="BC18">
        <v>1</v>
      </c>
      <c r="BD18">
        <v>0</v>
      </c>
      <c r="BE18">
        <v>0</v>
      </c>
      <c r="BF18">
        <v>0</v>
      </c>
      <c r="BG18">
        <v>1</v>
      </c>
      <c r="BH18">
        <v>1</v>
      </c>
      <c r="BI18">
        <v>0</v>
      </c>
      <c r="BJ18">
        <v>0</v>
      </c>
      <c r="BK18">
        <v>0</v>
      </c>
      <c r="BL18">
        <v>0</v>
      </c>
      <c r="BM18">
        <v>0</v>
      </c>
      <c r="BN18">
        <v>0</v>
      </c>
      <c r="BO18">
        <v>0</v>
      </c>
      <c r="BP18">
        <v>1</v>
      </c>
      <c r="BQ18">
        <v>12</v>
      </c>
      <c r="BR18">
        <v>0</v>
      </c>
      <c r="BS18">
        <v>7</v>
      </c>
      <c r="BT18">
        <v>0</v>
      </c>
      <c r="BU18">
        <v>0</v>
      </c>
      <c r="BV18">
        <v>0</v>
      </c>
      <c r="BW18">
        <v>5</v>
      </c>
      <c r="BX18">
        <v>0</v>
      </c>
      <c r="BY18">
        <v>0</v>
      </c>
      <c r="BZ18">
        <v>0</v>
      </c>
      <c r="CA18">
        <v>0</v>
      </c>
      <c r="CB18">
        <v>0</v>
      </c>
      <c r="CC18">
        <v>0</v>
      </c>
      <c r="CD18">
        <v>0</v>
      </c>
      <c r="CE18">
        <v>0</v>
      </c>
      <c r="CF18">
        <v>0</v>
      </c>
      <c r="CG18">
        <v>0</v>
      </c>
      <c r="CH18">
        <v>18</v>
      </c>
      <c r="CI18">
        <v>1</v>
      </c>
      <c r="CJ18">
        <v>0</v>
      </c>
      <c r="CK18">
        <v>0</v>
      </c>
      <c r="CL18">
        <v>0</v>
      </c>
      <c r="CM18">
        <v>0</v>
      </c>
    </row>
    <row r="19" spans="1:91" x14ac:dyDescent="0.15">
      <c r="A19" t="s">
        <v>2277</v>
      </c>
      <c r="B19">
        <v>9165.2999999999993</v>
      </c>
      <c r="C19">
        <v>314.2</v>
      </c>
      <c r="D19">
        <v>3058.8</v>
      </c>
      <c r="E19" s="407">
        <v>81.8</v>
      </c>
      <c r="F19" s="407">
        <v>2.2999999999999998</v>
      </c>
      <c r="G19" s="407">
        <v>35.700000000000003</v>
      </c>
      <c r="H19" s="407">
        <v>1.7</v>
      </c>
      <c r="I19" s="407">
        <v>4.6900040241562101E-2</v>
      </c>
      <c r="J19" s="407">
        <v>0.7</v>
      </c>
      <c r="K19">
        <v>0</v>
      </c>
      <c r="L19">
        <v>0</v>
      </c>
      <c r="M19">
        <v>0</v>
      </c>
      <c r="N19">
        <v>1</v>
      </c>
      <c r="O19">
        <v>0</v>
      </c>
      <c r="P19">
        <v>0</v>
      </c>
      <c r="Q19">
        <v>2</v>
      </c>
      <c r="R19">
        <v>7</v>
      </c>
      <c r="S19">
        <v>13</v>
      </c>
      <c r="T19">
        <v>33</v>
      </c>
      <c r="U19">
        <v>12</v>
      </c>
      <c r="V19">
        <v>23</v>
      </c>
      <c r="W19">
        <v>0</v>
      </c>
      <c r="X19">
        <v>0</v>
      </c>
      <c r="Y19">
        <v>0</v>
      </c>
      <c r="Z19">
        <v>0</v>
      </c>
      <c r="AA19" t="s">
        <v>2334</v>
      </c>
      <c r="AB19">
        <v>0</v>
      </c>
      <c r="AC19">
        <v>0</v>
      </c>
      <c r="AD19">
        <v>0</v>
      </c>
      <c r="AE19">
        <v>0</v>
      </c>
      <c r="AF19">
        <v>0</v>
      </c>
      <c r="AG19">
        <v>0</v>
      </c>
      <c r="AH19">
        <v>1</v>
      </c>
      <c r="AI19">
        <v>0</v>
      </c>
      <c r="AJ19">
        <v>1</v>
      </c>
      <c r="AK19">
        <v>1</v>
      </c>
      <c r="AL19">
        <v>0</v>
      </c>
      <c r="AM19">
        <v>4</v>
      </c>
      <c r="AN19">
        <v>0</v>
      </c>
      <c r="AO19">
        <v>0</v>
      </c>
      <c r="AP19">
        <v>0</v>
      </c>
      <c r="AQ19">
        <v>0</v>
      </c>
      <c r="AR19">
        <v>0</v>
      </c>
      <c r="AS19">
        <v>0</v>
      </c>
      <c r="AT19">
        <v>0</v>
      </c>
      <c r="AU19">
        <v>0</v>
      </c>
      <c r="AV19">
        <v>0</v>
      </c>
      <c r="AW19">
        <v>0</v>
      </c>
      <c r="AX19">
        <v>0</v>
      </c>
      <c r="AY19">
        <v>0</v>
      </c>
      <c r="AZ19">
        <v>0</v>
      </c>
      <c r="BA19">
        <v>2</v>
      </c>
      <c r="BB19">
        <v>8</v>
      </c>
      <c r="BC19">
        <v>0</v>
      </c>
      <c r="BD19">
        <v>0</v>
      </c>
      <c r="BE19">
        <v>0</v>
      </c>
      <c r="BF19">
        <v>0</v>
      </c>
      <c r="BG19">
        <v>0</v>
      </c>
      <c r="BH19">
        <v>0</v>
      </c>
      <c r="BI19">
        <v>0</v>
      </c>
      <c r="BJ19">
        <v>0</v>
      </c>
      <c r="BK19">
        <v>1</v>
      </c>
      <c r="BL19">
        <v>0</v>
      </c>
      <c r="BM19">
        <v>0</v>
      </c>
      <c r="BN19">
        <v>1</v>
      </c>
      <c r="BO19">
        <v>3</v>
      </c>
      <c r="BP19">
        <v>1</v>
      </c>
      <c r="BQ19">
        <v>0</v>
      </c>
      <c r="BR19">
        <v>0</v>
      </c>
      <c r="BS19">
        <v>4</v>
      </c>
      <c r="BT19">
        <v>0</v>
      </c>
      <c r="BU19">
        <v>0</v>
      </c>
      <c r="BV19">
        <v>0</v>
      </c>
      <c r="BW19">
        <v>0</v>
      </c>
      <c r="BX19">
        <v>0</v>
      </c>
      <c r="BY19">
        <v>0</v>
      </c>
      <c r="BZ19">
        <v>0</v>
      </c>
      <c r="CA19">
        <v>0</v>
      </c>
      <c r="CB19">
        <v>0</v>
      </c>
      <c r="CC19">
        <v>0</v>
      </c>
      <c r="CD19">
        <v>0</v>
      </c>
      <c r="CE19">
        <v>0</v>
      </c>
      <c r="CF19">
        <v>0</v>
      </c>
      <c r="CG19">
        <v>0</v>
      </c>
      <c r="CH19">
        <v>6</v>
      </c>
      <c r="CI19">
        <v>0</v>
      </c>
      <c r="CJ19">
        <v>0</v>
      </c>
      <c r="CK19">
        <v>0</v>
      </c>
      <c r="CL19">
        <v>0</v>
      </c>
      <c r="CM19">
        <v>0</v>
      </c>
    </row>
    <row r="20" spans="1:91" x14ac:dyDescent="0.15">
      <c r="A20" t="s">
        <v>1813</v>
      </c>
      <c r="B20">
        <v>30</v>
      </c>
      <c r="D20">
        <v>1200</v>
      </c>
      <c r="E20" s="407">
        <v>0.6</v>
      </c>
      <c r="F20" s="407">
        <v>0</v>
      </c>
      <c r="G20" s="407">
        <v>20.399999999999999</v>
      </c>
      <c r="H20" s="407">
        <v>1.6645444192099672E-2</v>
      </c>
      <c r="I20" s="407">
        <v>0</v>
      </c>
      <c r="J20" s="407">
        <v>0.5</v>
      </c>
      <c r="K20">
        <v>0</v>
      </c>
      <c r="L20">
        <v>6</v>
      </c>
      <c r="M20">
        <v>0</v>
      </c>
      <c r="N20">
        <v>0</v>
      </c>
      <c r="O20">
        <v>42</v>
      </c>
      <c r="P20">
        <v>0</v>
      </c>
      <c r="Q20">
        <v>8</v>
      </c>
      <c r="R20">
        <v>0</v>
      </c>
      <c r="S20">
        <v>0</v>
      </c>
      <c r="T20">
        <v>0</v>
      </c>
      <c r="U20">
        <v>0</v>
      </c>
      <c r="V20">
        <v>0</v>
      </c>
      <c r="W20">
        <v>0</v>
      </c>
      <c r="X20">
        <v>0</v>
      </c>
      <c r="Y20">
        <v>0</v>
      </c>
      <c r="Z20">
        <v>0</v>
      </c>
      <c r="AA20" t="s">
        <v>2334</v>
      </c>
      <c r="AB20">
        <v>0</v>
      </c>
      <c r="AC20">
        <v>0</v>
      </c>
      <c r="AD20">
        <v>0</v>
      </c>
      <c r="AE20">
        <v>0</v>
      </c>
      <c r="AF20">
        <v>0</v>
      </c>
      <c r="AG20">
        <v>0</v>
      </c>
      <c r="AH20">
        <v>1</v>
      </c>
      <c r="AI20">
        <v>0</v>
      </c>
      <c r="AJ20">
        <v>0</v>
      </c>
      <c r="AK20">
        <v>0</v>
      </c>
      <c r="AL20">
        <v>0</v>
      </c>
      <c r="AM20">
        <v>0</v>
      </c>
      <c r="AN20">
        <v>0</v>
      </c>
      <c r="AO20">
        <v>0</v>
      </c>
      <c r="AP20">
        <v>0</v>
      </c>
      <c r="AQ20">
        <v>0</v>
      </c>
      <c r="AR20">
        <v>0</v>
      </c>
      <c r="AS20">
        <v>1</v>
      </c>
      <c r="AT20">
        <v>0</v>
      </c>
      <c r="AU20">
        <v>0</v>
      </c>
      <c r="AV20">
        <v>0</v>
      </c>
      <c r="AW20">
        <v>0</v>
      </c>
      <c r="AX20">
        <v>0</v>
      </c>
      <c r="AY20">
        <v>0</v>
      </c>
      <c r="AZ20">
        <v>0</v>
      </c>
      <c r="BA20">
        <v>0</v>
      </c>
      <c r="BB20">
        <v>0</v>
      </c>
      <c r="BC20">
        <v>0</v>
      </c>
      <c r="BD20">
        <v>0</v>
      </c>
      <c r="BE20">
        <v>0</v>
      </c>
      <c r="BF20">
        <v>0</v>
      </c>
      <c r="BG20">
        <v>0</v>
      </c>
      <c r="BH20">
        <v>0</v>
      </c>
      <c r="BI20">
        <v>2</v>
      </c>
      <c r="BJ20">
        <v>0</v>
      </c>
      <c r="BK20">
        <v>0</v>
      </c>
      <c r="BL20">
        <v>0</v>
      </c>
      <c r="BM20">
        <v>0</v>
      </c>
      <c r="BN20">
        <v>0</v>
      </c>
      <c r="BO20">
        <v>0</v>
      </c>
      <c r="BP20">
        <v>0</v>
      </c>
      <c r="BQ20">
        <v>0</v>
      </c>
      <c r="BR20">
        <v>0</v>
      </c>
      <c r="BS20">
        <v>0</v>
      </c>
      <c r="BT20">
        <v>0</v>
      </c>
      <c r="BU20">
        <v>0</v>
      </c>
      <c r="BV20">
        <v>0</v>
      </c>
      <c r="BW20">
        <v>0</v>
      </c>
      <c r="BX20">
        <v>0</v>
      </c>
      <c r="BY20">
        <v>2</v>
      </c>
      <c r="BZ20">
        <v>0</v>
      </c>
      <c r="CA20">
        <v>0</v>
      </c>
      <c r="CB20">
        <v>0</v>
      </c>
      <c r="CC20">
        <v>0</v>
      </c>
      <c r="CD20">
        <v>0</v>
      </c>
      <c r="CE20">
        <v>0</v>
      </c>
      <c r="CF20">
        <v>0</v>
      </c>
      <c r="CG20">
        <v>0</v>
      </c>
      <c r="CH20">
        <v>0</v>
      </c>
      <c r="CI20">
        <v>0</v>
      </c>
      <c r="CJ20">
        <v>0</v>
      </c>
      <c r="CK20">
        <v>0</v>
      </c>
      <c r="CL20">
        <v>0</v>
      </c>
      <c r="CM20">
        <v>0</v>
      </c>
    </row>
    <row r="21" spans="1:91" x14ac:dyDescent="0.15">
      <c r="A21" t="s">
        <v>2349</v>
      </c>
      <c r="B21">
        <v>380</v>
      </c>
      <c r="C21">
        <v>14</v>
      </c>
      <c r="D21">
        <v>450</v>
      </c>
      <c r="E21" s="407">
        <v>7.6</v>
      </c>
      <c r="F21" s="407">
        <v>0.2</v>
      </c>
      <c r="G21" s="407">
        <v>11.5</v>
      </c>
      <c r="H21" s="407">
        <v>0.4</v>
      </c>
      <c r="I21" s="407">
        <v>9.8088554067155744E-3</v>
      </c>
      <c r="J21" s="407">
        <v>0.6</v>
      </c>
      <c r="K21">
        <v>0</v>
      </c>
      <c r="L21">
        <v>3</v>
      </c>
      <c r="M21">
        <v>0</v>
      </c>
      <c r="N21">
        <v>1</v>
      </c>
      <c r="O21">
        <v>3</v>
      </c>
      <c r="P21">
        <v>0</v>
      </c>
      <c r="Q21">
        <v>19</v>
      </c>
      <c r="R21">
        <v>0</v>
      </c>
      <c r="S21">
        <v>2</v>
      </c>
      <c r="T21">
        <v>8</v>
      </c>
      <c r="U21">
        <v>1</v>
      </c>
      <c r="V21">
        <v>4</v>
      </c>
      <c r="W21">
        <v>0</v>
      </c>
      <c r="X21">
        <v>0</v>
      </c>
      <c r="Y21">
        <v>0</v>
      </c>
      <c r="Z21">
        <v>0</v>
      </c>
      <c r="AA21" t="s">
        <v>2334</v>
      </c>
      <c r="AB21">
        <v>0</v>
      </c>
      <c r="AC21">
        <v>0</v>
      </c>
      <c r="AD21">
        <v>0</v>
      </c>
      <c r="AE21">
        <v>0</v>
      </c>
      <c r="AF21">
        <v>0</v>
      </c>
      <c r="AG21">
        <v>0</v>
      </c>
      <c r="AH21">
        <v>1</v>
      </c>
      <c r="AI21">
        <v>0</v>
      </c>
      <c r="AJ21">
        <v>0</v>
      </c>
      <c r="AK21">
        <v>0</v>
      </c>
      <c r="AL21">
        <v>0</v>
      </c>
      <c r="AM21">
        <v>1</v>
      </c>
      <c r="AN21">
        <v>0</v>
      </c>
      <c r="AO21">
        <v>0</v>
      </c>
      <c r="AP21">
        <v>0</v>
      </c>
      <c r="AQ21">
        <v>0</v>
      </c>
      <c r="AR21">
        <v>0</v>
      </c>
      <c r="AS21">
        <v>0</v>
      </c>
      <c r="AT21">
        <v>0</v>
      </c>
      <c r="AU21">
        <v>0</v>
      </c>
      <c r="AV21">
        <v>1</v>
      </c>
      <c r="AW21">
        <v>0</v>
      </c>
      <c r="AX21">
        <v>0</v>
      </c>
      <c r="AY21">
        <v>0</v>
      </c>
      <c r="AZ21">
        <v>1</v>
      </c>
      <c r="BA21">
        <v>1</v>
      </c>
      <c r="BB21">
        <v>1</v>
      </c>
      <c r="BC21">
        <v>0</v>
      </c>
      <c r="BD21">
        <v>0</v>
      </c>
      <c r="BE21">
        <v>0</v>
      </c>
      <c r="BF21">
        <v>0</v>
      </c>
      <c r="BG21">
        <v>0</v>
      </c>
      <c r="BH21">
        <v>0</v>
      </c>
      <c r="BI21">
        <v>1</v>
      </c>
      <c r="BJ21">
        <v>0</v>
      </c>
      <c r="BK21">
        <v>0</v>
      </c>
      <c r="BL21">
        <v>0</v>
      </c>
      <c r="BM21">
        <v>0</v>
      </c>
      <c r="BN21">
        <v>4</v>
      </c>
      <c r="BO21">
        <v>0</v>
      </c>
      <c r="BP21">
        <v>0</v>
      </c>
      <c r="BQ21">
        <v>0</v>
      </c>
      <c r="BR21">
        <v>0</v>
      </c>
      <c r="BS21">
        <v>1</v>
      </c>
      <c r="BT21">
        <v>0</v>
      </c>
      <c r="BU21">
        <v>0</v>
      </c>
      <c r="BV21">
        <v>0</v>
      </c>
      <c r="BW21">
        <v>0</v>
      </c>
      <c r="BX21">
        <v>0</v>
      </c>
      <c r="BY21">
        <v>0</v>
      </c>
      <c r="BZ21">
        <v>0</v>
      </c>
      <c r="CA21">
        <v>0</v>
      </c>
      <c r="CB21">
        <v>4</v>
      </c>
      <c r="CC21">
        <v>0</v>
      </c>
      <c r="CD21">
        <v>0</v>
      </c>
      <c r="CE21">
        <v>0</v>
      </c>
      <c r="CF21">
        <v>0</v>
      </c>
      <c r="CG21">
        <v>0</v>
      </c>
      <c r="CH21">
        <v>0</v>
      </c>
      <c r="CI21">
        <v>0</v>
      </c>
      <c r="CJ21">
        <v>0</v>
      </c>
      <c r="CK21">
        <v>0</v>
      </c>
      <c r="CL21">
        <v>0</v>
      </c>
      <c r="CM21">
        <v>0</v>
      </c>
    </row>
    <row r="22" spans="1:91" x14ac:dyDescent="0.15">
      <c r="A22" t="s">
        <v>1932</v>
      </c>
      <c r="B22">
        <v>1800</v>
      </c>
      <c r="C22">
        <v>45</v>
      </c>
      <c r="D22">
        <v>1600</v>
      </c>
      <c r="E22" s="407">
        <v>41.5</v>
      </c>
      <c r="F22" s="407">
        <v>1.1000000000000001</v>
      </c>
      <c r="G22" s="407">
        <v>39.299999999999997</v>
      </c>
      <c r="H22" s="407">
        <v>0.7</v>
      </c>
      <c r="I22" s="407">
        <v>1.9147997617115241E-2</v>
      </c>
      <c r="J22" s="407">
        <v>0.7</v>
      </c>
      <c r="K22">
        <v>0</v>
      </c>
      <c r="L22">
        <v>11</v>
      </c>
      <c r="M22">
        <v>0</v>
      </c>
      <c r="N22">
        <v>0</v>
      </c>
      <c r="O22">
        <v>0</v>
      </c>
      <c r="P22">
        <v>0</v>
      </c>
      <c r="Q22">
        <v>0</v>
      </c>
      <c r="R22">
        <v>0</v>
      </c>
      <c r="S22">
        <v>0</v>
      </c>
      <c r="T22">
        <v>25</v>
      </c>
      <c r="U22">
        <v>13</v>
      </c>
      <c r="V22">
        <v>1</v>
      </c>
      <c r="W22">
        <v>0</v>
      </c>
      <c r="X22">
        <v>0</v>
      </c>
      <c r="Y22">
        <v>0</v>
      </c>
      <c r="Z22">
        <v>0</v>
      </c>
      <c r="AA22" t="s">
        <v>2334</v>
      </c>
      <c r="AB22">
        <v>0</v>
      </c>
      <c r="AC22">
        <v>2</v>
      </c>
      <c r="AD22">
        <v>0</v>
      </c>
      <c r="AE22">
        <v>0</v>
      </c>
      <c r="AF22">
        <v>0</v>
      </c>
      <c r="AG22">
        <v>0</v>
      </c>
      <c r="AH22">
        <v>0</v>
      </c>
      <c r="AI22">
        <v>0</v>
      </c>
      <c r="AJ22">
        <v>0</v>
      </c>
      <c r="AK22">
        <v>2</v>
      </c>
      <c r="AL22">
        <v>0</v>
      </c>
      <c r="AM22">
        <v>0</v>
      </c>
      <c r="AN22">
        <v>0</v>
      </c>
      <c r="AO22">
        <v>0</v>
      </c>
      <c r="AP22">
        <v>0</v>
      </c>
      <c r="AQ22">
        <v>0</v>
      </c>
      <c r="AR22">
        <v>0</v>
      </c>
      <c r="AS22">
        <v>2</v>
      </c>
      <c r="AT22">
        <v>0</v>
      </c>
      <c r="AU22">
        <v>0</v>
      </c>
      <c r="AV22">
        <v>0</v>
      </c>
      <c r="AW22">
        <v>0</v>
      </c>
      <c r="AX22">
        <v>0</v>
      </c>
      <c r="AY22">
        <v>0</v>
      </c>
      <c r="AZ22">
        <v>0</v>
      </c>
      <c r="BA22">
        <v>0</v>
      </c>
      <c r="BB22">
        <v>3</v>
      </c>
      <c r="BC22">
        <v>0</v>
      </c>
      <c r="BD22">
        <v>0</v>
      </c>
      <c r="BE22">
        <v>0</v>
      </c>
      <c r="BF22">
        <v>0</v>
      </c>
      <c r="BG22">
        <v>0</v>
      </c>
      <c r="BI22">
        <v>2</v>
      </c>
      <c r="BJ22">
        <v>0</v>
      </c>
      <c r="BK22">
        <v>0</v>
      </c>
      <c r="BL22">
        <v>0</v>
      </c>
      <c r="BM22">
        <v>0</v>
      </c>
      <c r="BN22">
        <v>0</v>
      </c>
      <c r="BO22">
        <v>0</v>
      </c>
      <c r="BP22">
        <v>0</v>
      </c>
      <c r="BQ22">
        <v>3</v>
      </c>
      <c r="BR22">
        <v>0</v>
      </c>
      <c r="BS22">
        <v>0</v>
      </c>
      <c r="BT22">
        <v>0</v>
      </c>
      <c r="BU22">
        <v>0</v>
      </c>
      <c r="BV22">
        <v>0</v>
      </c>
      <c r="BW22">
        <v>0</v>
      </c>
      <c r="BX22">
        <v>0</v>
      </c>
      <c r="BY22">
        <v>2</v>
      </c>
      <c r="BZ22">
        <v>0</v>
      </c>
      <c r="CA22">
        <v>0</v>
      </c>
      <c r="CB22">
        <v>0</v>
      </c>
      <c r="CC22">
        <v>0</v>
      </c>
      <c r="CD22">
        <v>0</v>
      </c>
      <c r="CE22">
        <v>0</v>
      </c>
      <c r="CF22">
        <v>0</v>
      </c>
      <c r="CG22">
        <v>0</v>
      </c>
      <c r="CH22">
        <v>2</v>
      </c>
      <c r="CI22">
        <v>0</v>
      </c>
      <c r="CJ22">
        <v>0</v>
      </c>
      <c r="CK22">
        <v>0</v>
      </c>
      <c r="CL22">
        <v>0</v>
      </c>
      <c r="CM22">
        <v>0</v>
      </c>
    </row>
    <row r="23" spans="1:91" x14ac:dyDescent="0.15">
      <c r="A23" t="s">
        <v>2268</v>
      </c>
      <c r="B23">
        <v>1800</v>
      </c>
      <c r="C23">
        <v>80</v>
      </c>
      <c r="D23">
        <v>645</v>
      </c>
      <c r="E23" s="407">
        <v>29.1</v>
      </c>
      <c r="F23" s="407">
        <v>1.3</v>
      </c>
      <c r="G23" s="407">
        <v>9.9</v>
      </c>
      <c r="H23" s="407">
        <v>2.1</v>
      </c>
      <c r="I23" s="407">
        <v>0.1</v>
      </c>
      <c r="J23" s="407">
        <v>0.7</v>
      </c>
      <c r="K23">
        <v>0</v>
      </c>
      <c r="L23">
        <v>4</v>
      </c>
      <c r="M23">
        <v>0</v>
      </c>
      <c r="N23">
        <v>1</v>
      </c>
      <c r="O23">
        <v>0</v>
      </c>
      <c r="P23">
        <v>0</v>
      </c>
      <c r="Q23">
        <v>2</v>
      </c>
      <c r="R23">
        <v>0</v>
      </c>
      <c r="S23">
        <v>5</v>
      </c>
      <c r="T23">
        <v>18</v>
      </c>
      <c r="U23">
        <v>0</v>
      </c>
      <c r="V23">
        <v>24</v>
      </c>
      <c r="W23">
        <v>0</v>
      </c>
      <c r="X23">
        <v>0</v>
      </c>
      <c r="Y23">
        <v>0</v>
      </c>
      <c r="Z23">
        <v>14</v>
      </c>
      <c r="AA23" t="s">
        <v>2334</v>
      </c>
      <c r="AB23">
        <v>0</v>
      </c>
      <c r="AC23">
        <v>0</v>
      </c>
      <c r="AD23">
        <v>0</v>
      </c>
      <c r="AE23">
        <v>0</v>
      </c>
      <c r="AF23">
        <v>0</v>
      </c>
      <c r="AG23">
        <v>0</v>
      </c>
      <c r="AH23">
        <v>1</v>
      </c>
      <c r="AI23">
        <v>0</v>
      </c>
      <c r="AJ23">
        <v>0</v>
      </c>
      <c r="AK23">
        <v>0</v>
      </c>
      <c r="AL23">
        <v>0</v>
      </c>
      <c r="AM23">
        <v>2</v>
      </c>
      <c r="AN23">
        <v>0</v>
      </c>
      <c r="AO23">
        <v>0</v>
      </c>
      <c r="AP23">
        <v>0</v>
      </c>
      <c r="AQ23">
        <v>2</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1</v>
      </c>
      <c r="BT23">
        <v>0</v>
      </c>
      <c r="BU23">
        <v>0</v>
      </c>
      <c r="BV23">
        <v>0</v>
      </c>
      <c r="BW23">
        <v>1</v>
      </c>
      <c r="BX23">
        <v>0</v>
      </c>
      <c r="BY23">
        <v>0</v>
      </c>
      <c r="BZ23">
        <v>0</v>
      </c>
      <c r="CA23">
        <v>0</v>
      </c>
      <c r="CB23">
        <v>0</v>
      </c>
      <c r="CC23">
        <v>0</v>
      </c>
      <c r="CD23">
        <v>0</v>
      </c>
      <c r="CE23">
        <v>0</v>
      </c>
      <c r="CF23">
        <v>0</v>
      </c>
      <c r="CG23">
        <v>0</v>
      </c>
      <c r="CH23">
        <v>2</v>
      </c>
      <c r="CI23">
        <v>0</v>
      </c>
      <c r="CJ23">
        <v>0</v>
      </c>
      <c r="CK23">
        <v>0</v>
      </c>
      <c r="CL23">
        <v>0</v>
      </c>
      <c r="CM23">
        <v>0</v>
      </c>
    </row>
    <row r="24" spans="1:91" x14ac:dyDescent="0.15">
      <c r="A24" t="s">
        <v>1854</v>
      </c>
      <c r="B24">
        <v>10001.4</v>
      </c>
      <c r="C24">
        <v>547.70000000000005</v>
      </c>
      <c r="D24">
        <v>2196.3000000000002</v>
      </c>
      <c r="E24" s="407">
        <v>45.7</v>
      </c>
      <c r="F24" s="407">
        <v>2.6</v>
      </c>
      <c r="G24" s="407">
        <v>11.7</v>
      </c>
      <c r="H24" s="407">
        <v>2.5</v>
      </c>
      <c r="I24" s="407">
        <v>0.1</v>
      </c>
      <c r="J24" s="407">
        <v>0.6</v>
      </c>
      <c r="K24">
        <v>0</v>
      </c>
      <c r="L24">
        <v>18</v>
      </c>
      <c r="M24">
        <v>0</v>
      </c>
      <c r="N24">
        <v>31</v>
      </c>
      <c r="O24">
        <v>36</v>
      </c>
      <c r="P24">
        <v>0</v>
      </c>
      <c r="Q24">
        <v>8</v>
      </c>
      <c r="R24">
        <v>0</v>
      </c>
      <c r="S24">
        <v>4</v>
      </c>
      <c r="T24">
        <v>21</v>
      </c>
      <c r="U24">
        <v>9</v>
      </c>
      <c r="V24">
        <v>50</v>
      </c>
      <c r="W24">
        <v>0</v>
      </c>
      <c r="X24">
        <v>0</v>
      </c>
      <c r="Y24">
        <v>0</v>
      </c>
      <c r="Z24">
        <v>6</v>
      </c>
      <c r="AA24" t="s">
        <v>2334</v>
      </c>
      <c r="AB24">
        <v>0</v>
      </c>
      <c r="AC24">
        <v>0</v>
      </c>
      <c r="AD24">
        <v>0</v>
      </c>
      <c r="AE24">
        <v>9</v>
      </c>
      <c r="AF24">
        <v>1</v>
      </c>
      <c r="AG24">
        <v>0</v>
      </c>
      <c r="AH24">
        <v>2</v>
      </c>
      <c r="AI24">
        <v>0</v>
      </c>
      <c r="AJ24">
        <v>0</v>
      </c>
      <c r="AK24">
        <v>0</v>
      </c>
      <c r="AL24">
        <v>0</v>
      </c>
      <c r="AM24">
        <v>2</v>
      </c>
      <c r="AN24">
        <v>0</v>
      </c>
      <c r="AO24">
        <v>0</v>
      </c>
      <c r="AP24">
        <v>0</v>
      </c>
      <c r="AQ24">
        <v>1</v>
      </c>
      <c r="AR24">
        <v>0</v>
      </c>
      <c r="AS24">
        <v>0</v>
      </c>
      <c r="AT24">
        <v>0</v>
      </c>
      <c r="AU24">
        <v>0</v>
      </c>
      <c r="AV24">
        <v>9</v>
      </c>
      <c r="AW24">
        <v>0</v>
      </c>
      <c r="AX24">
        <v>1</v>
      </c>
      <c r="AY24">
        <v>0</v>
      </c>
      <c r="AZ24">
        <v>0</v>
      </c>
      <c r="BA24">
        <v>0</v>
      </c>
      <c r="BB24">
        <v>3</v>
      </c>
      <c r="BC24">
        <v>1</v>
      </c>
      <c r="BD24">
        <v>0</v>
      </c>
      <c r="BE24">
        <v>0</v>
      </c>
      <c r="BF24">
        <v>0</v>
      </c>
      <c r="BG24">
        <v>0</v>
      </c>
      <c r="BH24">
        <v>0</v>
      </c>
      <c r="BI24">
        <v>0</v>
      </c>
      <c r="BJ24">
        <v>0</v>
      </c>
      <c r="BK24">
        <v>2</v>
      </c>
      <c r="BL24">
        <v>2</v>
      </c>
      <c r="BM24">
        <v>0</v>
      </c>
      <c r="BN24">
        <v>0</v>
      </c>
      <c r="BO24">
        <v>0</v>
      </c>
      <c r="BP24">
        <v>1</v>
      </c>
      <c r="BQ24">
        <v>0</v>
      </c>
      <c r="BR24">
        <v>0</v>
      </c>
      <c r="BS24">
        <v>3</v>
      </c>
      <c r="BT24">
        <v>0</v>
      </c>
      <c r="BU24">
        <v>0</v>
      </c>
      <c r="BV24">
        <v>0</v>
      </c>
      <c r="BW24">
        <v>5</v>
      </c>
      <c r="BX24">
        <v>0</v>
      </c>
      <c r="BY24">
        <v>20</v>
      </c>
      <c r="BZ24">
        <v>0</v>
      </c>
      <c r="CA24">
        <v>1</v>
      </c>
      <c r="CB24">
        <v>8</v>
      </c>
      <c r="CC24">
        <v>0</v>
      </c>
      <c r="CD24">
        <v>1</v>
      </c>
      <c r="CE24">
        <v>0</v>
      </c>
      <c r="CF24">
        <v>0</v>
      </c>
      <c r="CG24">
        <v>0</v>
      </c>
      <c r="CH24">
        <v>0</v>
      </c>
      <c r="CI24">
        <v>4</v>
      </c>
      <c r="CJ24">
        <v>0</v>
      </c>
      <c r="CK24">
        <v>0</v>
      </c>
      <c r="CL24">
        <v>0</v>
      </c>
      <c r="CM24">
        <v>0</v>
      </c>
    </row>
    <row r="25" spans="1:91" x14ac:dyDescent="0.15">
      <c r="A25" t="s">
        <v>2359</v>
      </c>
      <c r="B25">
        <v>2800</v>
      </c>
      <c r="C25">
        <v>57</v>
      </c>
      <c r="D25">
        <v>1520</v>
      </c>
      <c r="E25" s="407">
        <v>47.6</v>
      </c>
      <c r="F25" s="407">
        <v>1.2</v>
      </c>
      <c r="G25" s="407">
        <v>38.700000000000003</v>
      </c>
      <c r="H25" s="407">
        <v>1</v>
      </c>
      <c r="I25" s="407">
        <v>2.546272955847266E-2</v>
      </c>
      <c r="J25" s="407">
        <v>0.8</v>
      </c>
      <c r="K25">
        <v>0</v>
      </c>
      <c r="L25">
        <v>0</v>
      </c>
      <c r="M25">
        <v>0</v>
      </c>
      <c r="N25">
        <v>0</v>
      </c>
      <c r="O25">
        <v>0</v>
      </c>
      <c r="P25">
        <v>0</v>
      </c>
      <c r="Q25">
        <v>0</v>
      </c>
      <c r="R25">
        <v>0</v>
      </c>
      <c r="S25">
        <v>4</v>
      </c>
      <c r="T25">
        <v>22</v>
      </c>
      <c r="U25">
        <v>10</v>
      </c>
      <c r="V25">
        <v>6</v>
      </c>
      <c r="W25">
        <v>0</v>
      </c>
      <c r="X25">
        <v>0</v>
      </c>
      <c r="Y25">
        <v>0</v>
      </c>
      <c r="Z25">
        <v>0</v>
      </c>
      <c r="AA25" t="s">
        <v>2360</v>
      </c>
      <c r="AB25">
        <v>0</v>
      </c>
      <c r="AC25">
        <v>0</v>
      </c>
      <c r="AD25">
        <v>0</v>
      </c>
      <c r="AE25">
        <v>0</v>
      </c>
      <c r="AF25">
        <v>0</v>
      </c>
      <c r="AG25">
        <v>0</v>
      </c>
      <c r="AH25">
        <v>0</v>
      </c>
      <c r="AI25">
        <v>0</v>
      </c>
      <c r="AJ25">
        <v>1</v>
      </c>
      <c r="AK25">
        <v>1</v>
      </c>
      <c r="AL25">
        <v>0</v>
      </c>
      <c r="AM25">
        <v>4</v>
      </c>
      <c r="AN25">
        <v>0</v>
      </c>
      <c r="AO25">
        <v>0</v>
      </c>
      <c r="AP25">
        <v>0</v>
      </c>
      <c r="AQ25">
        <v>0</v>
      </c>
      <c r="AR25">
        <v>0</v>
      </c>
      <c r="AS25">
        <v>0</v>
      </c>
      <c r="AT25">
        <v>0</v>
      </c>
      <c r="AU25">
        <v>0</v>
      </c>
      <c r="AV25">
        <v>0</v>
      </c>
      <c r="AW25">
        <v>0</v>
      </c>
      <c r="AX25">
        <v>0</v>
      </c>
      <c r="AY25">
        <v>0</v>
      </c>
      <c r="AZ25">
        <v>0</v>
      </c>
      <c r="BA25">
        <v>0</v>
      </c>
      <c r="BB25">
        <v>5</v>
      </c>
      <c r="BC25">
        <v>0</v>
      </c>
      <c r="BD25">
        <v>0</v>
      </c>
      <c r="BE25">
        <v>0</v>
      </c>
      <c r="BF25">
        <v>0</v>
      </c>
      <c r="BG25">
        <v>0</v>
      </c>
      <c r="BH25">
        <v>0</v>
      </c>
      <c r="BI25">
        <v>0</v>
      </c>
      <c r="BJ25">
        <v>0</v>
      </c>
      <c r="BK25">
        <v>0</v>
      </c>
      <c r="BL25">
        <v>0</v>
      </c>
      <c r="BM25">
        <v>0</v>
      </c>
      <c r="BN25">
        <v>0</v>
      </c>
      <c r="BO25">
        <v>0</v>
      </c>
      <c r="BP25">
        <v>0</v>
      </c>
      <c r="BQ25">
        <v>1</v>
      </c>
      <c r="BR25">
        <v>0</v>
      </c>
      <c r="BS25">
        <v>2</v>
      </c>
      <c r="BT25">
        <v>0</v>
      </c>
      <c r="BU25">
        <v>0</v>
      </c>
      <c r="BV25">
        <v>0</v>
      </c>
      <c r="BW25">
        <v>0</v>
      </c>
      <c r="BX25">
        <v>0</v>
      </c>
      <c r="BY25">
        <v>0</v>
      </c>
      <c r="BZ25">
        <v>0</v>
      </c>
      <c r="CA25">
        <v>0</v>
      </c>
      <c r="CB25">
        <v>0</v>
      </c>
      <c r="CC25">
        <v>0</v>
      </c>
      <c r="CD25">
        <v>0</v>
      </c>
      <c r="CE25">
        <v>0</v>
      </c>
      <c r="CF25">
        <v>0</v>
      </c>
      <c r="CG25">
        <v>0</v>
      </c>
      <c r="CH25">
        <v>3</v>
      </c>
      <c r="CI25">
        <v>0</v>
      </c>
      <c r="CJ25">
        <v>0</v>
      </c>
      <c r="CK25">
        <v>0</v>
      </c>
      <c r="CL25">
        <v>0</v>
      </c>
      <c r="CM25">
        <v>0</v>
      </c>
    </row>
    <row r="26" spans="1:91" x14ac:dyDescent="0.15">
      <c r="A26" t="s">
        <v>2352</v>
      </c>
      <c r="B26">
        <v>10800</v>
      </c>
      <c r="C26">
        <v>238</v>
      </c>
      <c r="D26">
        <v>5800</v>
      </c>
      <c r="E26" s="407">
        <v>98.5</v>
      </c>
      <c r="F26" s="407">
        <v>2.2999999999999998</v>
      </c>
      <c r="G26" s="407">
        <v>61.6</v>
      </c>
      <c r="H26" s="407">
        <v>1</v>
      </c>
      <c r="I26" s="407">
        <v>2.3721456383379403E-2</v>
      </c>
      <c r="J26" s="407">
        <v>0.6</v>
      </c>
      <c r="K26">
        <v>0</v>
      </c>
      <c r="L26">
        <v>4</v>
      </c>
      <c r="M26">
        <v>0</v>
      </c>
      <c r="N26">
        <v>0</v>
      </c>
      <c r="O26">
        <v>0</v>
      </c>
      <c r="P26">
        <v>0</v>
      </c>
      <c r="Q26">
        <v>0</v>
      </c>
      <c r="R26">
        <v>6</v>
      </c>
      <c r="S26">
        <v>18</v>
      </c>
      <c r="T26">
        <v>43</v>
      </c>
      <c r="U26">
        <v>22</v>
      </c>
      <c r="V26">
        <v>3</v>
      </c>
      <c r="W26">
        <v>0</v>
      </c>
      <c r="X26">
        <v>0</v>
      </c>
      <c r="Y26">
        <v>0</v>
      </c>
      <c r="Z26">
        <v>0</v>
      </c>
      <c r="AA26" t="s">
        <v>2334</v>
      </c>
      <c r="AB26">
        <v>0</v>
      </c>
      <c r="AC26">
        <v>0</v>
      </c>
      <c r="AD26">
        <v>0</v>
      </c>
      <c r="AE26">
        <v>0</v>
      </c>
      <c r="AF26">
        <v>0</v>
      </c>
      <c r="AG26">
        <v>0</v>
      </c>
      <c r="AH26">
        <v>0</v>
      </c>
      <c r="AI26">
        <v>2</v>
      </c>
      <c r="AJ26">
        <v>4</v>
      </c>
      <c r="AK26">
        <v>3</v>
      </c>
      <c r="AL26">
        <v>0</v>
      </c>
      <c r="AM26">
        <v>2</v>
      </c>
      <c r="AN26">
        <v>0</v>
      </c>
      <c r="AO26">
        <v>0</v>
      </c>
      <c r="AP26">
        <v>0</v>
      </c>
      <c r="AQ26">
        <v>0</v>
      </c>
      <c r="AR26">
        <v>0</v>
      </c>
      <c r="AS26">
        <v>0</v>
      </c>
      <c r="AT26">
        <v>0</v>
      </c>
      <c r="AU26">
        <v>0</v>
      </c>
      <c r="AV26">
        <v>0</v>
      </c>
      <c r="AW26">
        <v>0</v>
      </c>
      <c r="AX26">
        <v>0</v>
      </c>
      <c r="AY26">
        <v>0</v>
      </c>
      <c r="AZ26">
        <v>0</v>
      </c>
      <c r="BA26">
        <v>1</v>
      </c>
      <c r="BB26">
        <v>0</v>
      </c>
      <c r="BC26">
        <v>0</v>
      </c>
      <c r="BD26">
        <v>0</v>
      </c>
      <c r="BE26">
        <v>0</v>
      </c>
      <c r="BF26">
        <v>0</v>
      </c>
      <c r="BG26">
        <v>0</v>
      </c>
      <c r="BH26">
        <v>0</v>
      </c>
      <c r="BI26">
        <v>0</v>
      </c>
      <c r="BJ26">
        <v>0</v>
      </c>
      <c r="BK26">
        <v>0</v>
      </c>
      <c r="BL26">
        <v>0</v>
      </c>
      <c r="BM26">
        <v>0</v>
      </c>
      <c r="BN26">
        <v>0</v>
      </c>
      <c r="BO26">
        <v>1</v>
      </c>
      <c r="BP26">
        <v>1</v>
      </c>
      <c r="BQ26">
        <v>1</v>
      </c>
      <c r="BR26">
        <v>0</v>
      </c>
      <c r="BS26">
        <v>1</v>
      </c>
      <c r="BT26">
        <v>0</v>
      </c>
      <c r="BU26">
        <v>0</v>
      </c>
      <c r="BV26">
        <v>0</v>
      </c>
      <c r="BW26">
        <v>0</v>
      </c>
      <c r="BX26">
        <v>0</v>
      </c>
      <c r="BY26">
        <v>2</v>
      </c>
      <c r="BZ26">
        <v>0</v>
      </c>
      <c r="CA26">
        <v>0</v>
      </c>
      <c r="CB26">
        <v>0</v>
      </c>
      <c r="CC26">
        <v>0</v>
      </c>
      <c r="CD26">
        <v>0</v>
      </c>
      <c r="CE26">
        <v>0</v>
      </c>
      <c r="CF26">
        <v>0</v>
      </c>
      <c r="CG26">
        <v>1</v>
      </c>
      <c r="CH26">
        <v>0</v>
      </c>
      <c r="CI26">
        <v>0</v>
      </c>
      <c r="CJ26">
        <v>0</v>
      </c>
      <c r="CK26">
        <v>0</v>
      </c>
      <c r="CL26">
        <v>0</v>
      </c>
      <c r="CM26">
        <v>0</v>
      </c>
    </row>
    <row r="27" spans="1:91" x14ac:dyDescent="0.15">
      <c r="A27" t="s">
        <v>1965</v>
      </c>
      <c r="B27">
        <v>300</v>
      </c>
      <c r="C27">
        <v>7</v>
      </c>
      <c r="D27">
        <v>1200</v>
      </c>
      <c r="E27" s="407">
        <v>2.2000000000000002</v>
      </c>
      <c r="F27" s="407">
        <v>0.1</v>
      </c>
      <c r="G27" s="407">
        <v>9.1999999999999993</v>
      </c>
      <c r="H27" s="407">
        <v>0.1</v>
      </c>
      <c r="I27" s="407">
        <v>3.4809358030725717E-3</v>
      </c>
      <c r="J27" s="407">
        <v>0.6</v>
      </c>
      <c r="K27">
        <v>0</v>
      </c>
      <c r="L27">
        <v>5</v>
      </c>
      <c r="M27">
        <v>0</v>
      </c>
      <c r="N27">
        <v>5</v>
      </c>
      <c r="O27">
        <v>34</v>
      </c>
      <c r="P27">
        <v>0</v>
      </c>
      <c r="Q27">
        <v>90</v>
      </c>
      <c r="R27">
        <v>0</v>
      </c>
      <c r="S27">
        <v>1</v>
      </c>
      <c r="T27">
        <v>4</v>
      </c>
      <c r="U27">
        <v>0</v>
      </c>
      <c r="V27">
        <v>6</v>
      </c>
      <c r="W27">
        <v>0</v>
      </c>
      <c r="X27">
        <v>0</v>
      </c>
      <c r="Y27">
        <v>0</v>
      </c>
      <c r="Z27">
        <v>0</v>
      </c>
      <c r="AA27" t="s">
        <v>2334</v>
      </c>
      <c r="AB27">
        <v>0</v>
      </c>
      <c r="AC27">
        <v>0</v>
      </c>
      <c r="AD27">
        <v>0</v>
      </c>
      <c r="AE27">
        <v>1</v>
      </c>
      <c r="AF27">
        <v>1</v>
      </c>
      <c r="AG27">
        <v>0</v>
      </c>
      <c r="AH27">
        <v>4</v>
      </c>
      <c r="AI27">
        <v>0</v>
      </c>
      <c r="AJ27">
        <v>0</v>
      </c>
      <c r="AK27">
        <v>0</v>
      </c>
      <c r="AL27">
        <v>0</v>
      </c>
      <c r="AM27">
        <v>0</v>
      </c>
      <c r="AN27">
        <v>0</v>
      </c>
      <c r="AO27">
        <v>0</v>
      </c>
      <c r="AP27">
        <v>0</v>
      </c>
      <c r="AQ27">
        <v>0</v>
      </c>
      <c r="AR27">
        <v>0</v>
      </c>
      <c r="AS27">
        <v>2</v>
      </c>
      <c r="AT27">
        <v>0</v>
      </c>
      <c r="AU27">
        <v>1</v>
      </c>
      <c r="AV27">
        <v>3</v>
      </c>
      <c r="AW27">
        <v>0</v>
      </c>
      <c r="AX27">
        <v>0</v>
      </c>
      <c r="AY27">
        <v>0</v>
      </c>
      <c r="AZ27">
        <v>0</v>
      </c>
      <c r="BA27">
        <v>0</v>
      </c>
      <c r="BB27">
        <v>0</v>
      </c>
      <c r="BC27">
        <v>0</v>
      </c>
      <c r="BD27">
        <v>0</v>
      </c>
      <c r="BE27">
        <v>0</v>
      </c>
      <c r="BF27">
        <v>0</v>
      </c>
      <c r="BG27">
        <v>0</v>
      </c>
      <c r="BH27">
        <v>0</v>
      </c>
      <c r="BI27">
        <v>0</v>
      </c>
      <c r="BJ27">
        <v>0</v>
      </c>
      <c r="BK27">
        <v>0</v>
      </c>
      <c r="BL27">
        <v>0</v>
      </c>
      <c r="BM27">
        <v>0</v>
      </c>
      <c r="BN27">
        <v>1</v>
      </c>
      <c r="BO27">
        <v>0</v>
      </c>
      <c r="BP27">
        <v>0</v>
      </c>
      <c r="BQ27">
        <v>0</v>
      </c>
      <c r="BR27">
        <v>0</v>
      </c>
      <c r="BS27">
        <v>0</v>
      </c>
      <c r="BT27">
        <v>0</v>
      </c>
      <c r="BU27">
        <v>0</v>
      </c>
      <c r="BV27">
        <v>0</v>
      </c>
      <c r="BW27">
        <v>0</v>
      </c>
      <c r="BX27">
        <v>0</v>
      </c>
      <c r="BY27">
        <v>0</v>
      </c>
      <c r="BZ27">
        <v>0</v>
      </c>
      <c r="CA27">
        <v>0</v>
      </c>
      <c r="CB27">
        <v>1</v>
      </c>
      <c r="CC27">
        <v>0</v>
      </c>
      <c r="CD27">
        <v>0</v>
      </c>
      <c r="CE27">
        <v>0</v>
      </c>
      <c r="CF27">
        <v>0</v>
      </c>
      <c r="CG27">
        <v>0</v>
      </c>
      <c r="CH27">
        <v>0</v>
      </c>
      <c r="CI27">
        <v>0</v>
      </c>
      <c r="CJ27">
        <v>0</v>
      </c>
      <c r="CK27">
        <v>0</v>
      </c>
      <c r="CL27">
        <v>0</v>
      </c>
      <c r="CM27">
        <v>0</v>
      </c>
    </row>
    <row r="28" spans="1:91" x14ac:dyDescent="0.15">
      <c r="A28" t="s">
        <v>2324</v>
      </c>
      <c r="B28">
        <v>2750</v>
      </c>
      <c r="C28">
        <v>54.8</v>
      </c>
      <c r="D28">
        <v>1983</v>
      </c>
      <c r="E28" s="407">
        <v>31.4</v>
      </c>
      <c r="F28" s="407">
        <v>0.6</v>
      </c>
      <c r="G28" s="407">
        <v>22.9</v>
      </c>
      <c r="H28" s="407">
        <v>0.7</v>
      </c>
      <c r="I28" s="407">
        <v>1.3900357889751028E-2</v>
      </c>
      <c r="J28" s="407">
        <v>0.5</v>
      </c>
      <c r="K28">
        <v>0</v>
      </c>
      <c r="L28">
        <v>0</v>
      </c>
      <c r="M28">
        <v>0</v>
      </c>
      <c r="N28">
        <v>0</v>
      </c>
      <c r="O28">
        <v>0</v>
      </c>
      <c r="P28">
        <v>0</v>
      </c>
      <c r="Q28">
        <v>0</v>
      </c>
      <c r="R28">
        <v>0</v>
      </c>
      <c r="S28">
        <v>14</v>
      </c>
      <c r="T28">
        <v>55</v>
      </c>
      <c r="U28">
        <v>11</v>
      </c>
      <c r="V28">
        <v>3</v>
      </c>
      <c r="W28">
        <v>0</v>
      </c>
      <c r="X28">
        <v>0</v>
      </c>
      <c r="Y28">
        <v>0</v>
      </c>
      <c r="Z28">
        <v>0</v>
      </c>
      <c r="AA28" t="s">
        <v>2321</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1</v>
      </c>
      <c r="BQ28">
        <v>0</v>
      </c>
      <c r="BR28">
        <v>1</v>
      </c>
      <c r="BS28">
        <v>1</v>
      </c>
      <c r="BT28">
        <v>0</v>
      </c>
      <c r="BU28">
        <v>0</v>
      </c>
      <c r="BV28">
        <v>0</v>
      </c>
      <c r="BW28">
        <v>0</v>
      </c>
      <c r="BX28">
        <v>0</v>
      </c>
      <c r="BY28">
        <v>0</v>
      </c>
      <c r="BZ28">
        <v>0</v>
      </c>
      <c r="CA28">
        <v>0</v>
      </c>
      <c r="CB28">
        <v>0</v>
      </c>
      <c r="CC28">
        <v>0</v>
      </c>
      <c r="CD28">
        <v>0</v>
      </c>
      <c r="CE28">
        <v>0</v>
      </c>
      <c r="CF28">
        <v>1</v>
      </c>
      <c r="CG28">
        <v>3</v>
      </c>
      <c r="CH28">
        <v>2</v>
      </c>
      <c r="CI28">
        <v>0</v>
      </c>
      <c r="CJ28">
        <v>0</v>
      </c>
      <c r="CK28">
        <v>0</v>
      </c>
      <c r="CL28">
        <v>0</v>
      </c>
      <c r="CM28">
        <v>0</v>
      </c>
    </row>
    <row r="29" spans="1:91" x14ac:dyDescent="0.15">
      <c r="A29" t="s">
        <v>1939</v>
      </c>
      <c r="B29">
        <v>4641.5</v>
      </c>
      <c r="C29">
        <v>136.30000000000001</v>
      </c>
      <c r="D29">
        <v>912.2</v>
      </c>
      <c r="E29" s="407">
        <v>105.6</v>
      </c>
      <c r="F29" s="407">
        <v>3.7</v>
      </c>
      <c r="G29" s="407">
        <v>27.9</v>
      </c>
      <c r="H29" s="407">
        <v>3.1</v>
      </c>
      <c r="I29" s="407">
        <v>0.1</v>
      </c>
      <c r="J29" s="407">
        <v>0.8</v>
      </c>
      <c r="K29">
        <v>0</v>
      </c>
      <c r="L29">
        <v>0</v>
      </c>
      <c r="M29">
        <v>0</v>
      </c>
      <c r="N29">
        <v>1</v>
      </c>
      <c r="O29">
        <v>1</v>
      </c>
      <c r="P29">
        <v>0</v>
      </c>
      <c r="Q29">
        <v>1</v>
      </c>
      <c r="R29">
        <v>2</v>
      </c>
      <c r="S29">
        <v>9</v>
      </c>
      <c r="T29">
        <v>15</v>
      </c>
      <c r="U29">
        <v>8</v>
      </c>
      <c r="V29">
        <v>10</v>
      </c>
      <c r="W29">
        <v>0</v>
      </c>
      <c r="X29">
        <v>0</v>
      </c>
      <c r="Y29">
        <v>0</v>
      </c>
      <c r="Z29">
        <v>4</v>
      </c>
      <c r="AA29" t="s">
        <v>2334</v>
      </c>
      <c r="AB29">
        <v>0</v>
      </c>
      <c r="AC29">
        <v>0</v>
      </c>
      <c r="AD29">
        <v>0</v>
      </c>
      <c r="AE29">
        <v>0</v>
      </c>
      <c r="AF29">
        <v>1</v>
      </c>
      <c r="AG29">
        <v>0</v>
      </c>
      <c r="AH29">
        <v>0</v>
      </c>
      <c r="AI29">
        <v>0</v>
      </c>
      <c r="AJ29">
        <v>0</v>
      </c>
      <c r="AK29">
        <v>0</v>
      </c>
      <c r="AL29">
        <v>0</v>
      </c>
      <c r="AM29">
        <v>1</v>
      </c>
      <c r="AN29">
        <v>0</v>
      </c>
      <c r="AO29">
        <v>0</v>
      </c>
      <c r="AP29">
        <v>0</v>
      </c>
      <c r="AQ29">
        <v>1</v>
      </c>
      <c r="AR29">
        <v>0</v>
      </c>
      <c r="AS29">
        <v>1</v>
      </c>
      <c r="AT29">
        <v>0</v>
      </c>
      <c r="AU29">
        <v>0</v>
      </c>
      <c r="AV29">
        <v>0</v>
      </c>
      <c r="AW29">
        <v>0</v>
      </c>
      <c r="AX29">
        <v>0</v>
      </c>
      <c r="AY29">
        <v>0</v>
      </c>
      <c r="AZ29">
        <v>0</v>
      </c>
      <c r="BA29">
        <v>0</v>
      </c>
      <c r="BB29">
        <v>1</v>
      </c>
      <c r="BC29">
        <v>0</v>
      </c>
      <c r="BD29">
        <v>0</v>
      </c>
      <c r="BE29">
        <v>0</v>
      </c>
      <c r="BF29">
        <v>0</v>
      </c>
      <c r="BG29">
        <v>0</v>
      </c>
      <c r="BH29">
        <v>0</v>
      </c>
      <c r="BI29">
        <v>0</v>
      </c>
      <c r="BJ29">
        <v>0</v>
      </c>
      <c r="BK29">
        <v>1</v>
      </c>
      <c r="BL29">
        <v>0</v>
      </c>
      <c r="BM29">
        <v>0</v>
      </c>
      <c r="BN29">
        <v>1</v>
      </c>
      <c r="BO29">
        <v>0</v>
      </c>
      <c r="BP29">
        <v>0</v>
      </c>
      <c r="BQ29">
        <v>0</v>
      </c>
      <c r="BR29">
        <v>0</v>
      </c>
      <c r="BS29">
        <v>0</v>
      </c>
      <c r="BT29">
        <v>0</v>
      </c>
      <c r="BU29">
        <v>0</v>
      </c>
      <c r="BV29">
        <v>0</v>
      </c>
      <c r="BW29">
        <v>0</v>
      </c>
      <c r="BX29">
        <v>0</v>
      </c>
      <c r="BY29">
        <v>0</v>
      </c>
      <c r="BZ29">
        <v>0</v>
      </c>
      <c r="CA29">
        <v>0</v>
      </c>
      <c r="CB29">
        <v>1</v>
      </c>
      <c r="CC29">
        <v>0</v>
      </c>
      <c r="CD29">
        <v>0</v>
      </c>
      <c r="CE29">
        <v>0</v>
      </c>
      <c r="CF29">
        <v>0</v>
      </c>
      <c r="CG29">
        <v>0</v>
      </c>
      <c r="CH29">
        <v>1</v>
      </c>
      <c r="CI29">
        <v>0</v>
      </c>
      <c r="CJ29">
        <v>0</v>
      </c>
      <c r="CK29">
        <v>0</v>
      </c>
      <c r="CL29">
        <v>0</v>
      </c>
      <c r="CM29">
        <v>0</v>
      </c>
    </row>
    <row r="30" spans="1:91" x14ac:dyDescent="0.15">
      <c r="A30" t="s">
        <v>2124</v>
      </c>
      <c r="B30">
        <v>373</v>
      </c>
      <c r="C30">
        <v>7.6</v>
      </c>
      <c r="D30">
        <v>736</v>
      </c>
      <c r="E30" s="407">
        <v>2.9</v>
      </c>
      <c r="F30" s="407">
        <v>0.1</v>
      </c>
      <c r="G30" s="407">
        <v>5.6</v>
      </c>
      <c r="H30" s="407">
        <v>0.3</v>
      </c>
      <c r="I30" s="407">
        <v>6.2273758446439731E-3</v>
      </c>
      <c r="J30" s="407">
        <v>0.5</v>
      </c>
      <c r="K30">
        <v>0</v>
      </c>
      <c r="L30">
        <v>0</v>
      </c>
      <c r="M30">
        <v>0</v>
      </c>
      <c r="N30">
        <v>4</v>
      </c>
      <c r="O30">
        <v>0</v>
      </c>
      <c r="P30">
        <v>0</v>
      </c>
      <c r="Q30">
        <v>54</v>
      </c>
      <c r="R30">
        <v>0</v>
      </c>
      <c r="S30">
        <v>2</v>
      </c>
      <c r="T30">
        <v>124</v>
      </c>
      <c r="U30">
        <v>8</v>
      </c>
      <c r="V30">
        <v>0</v>
      </c>
      <c r="W30">
        <v>0</v>
      </c>
      <c r="X30">
        <v>0</v>
      </c>
      <c r="Y30">
        <v>0</v>
      </c>
      <c r="Z30">
        <v>0</v>
      </c>
      <c r="AA30" t="s">
        <v>2334</v>
      </c>
      <c r="AB30">
        <v>0</v>
      </c>
      <c r="AC30">
        <v>0</v>
      </c>
      <c r="AD30">
        <v>0</v>
      </c>
      <c r="AE30">
        <v>0</v>
      </c>
      <c r="AF30">
        <v>0</v>
      </c>
      <c r="AG30">
        <v>0</v>
      </c>
      <c r="AH30">
        <v>15</v>
      </c>
      <c r="AI30">
        <v>0</v>
      </c>
      <c r="AJ30">
        <v>2</v>
      </c>
      <c r="AK30">
        <v>2</v>
      </c>
      <c r="AL30">
        <v>0</v>
      </c>
      <c r="AM30">
        <v>0</v>
      </c>
      <c r="AN30">
        <v>0</v>
      </c>
      <c r="AO30">
        <v>0</v>
      </c>
      <c r="AP30">
        <v>0</v>
      </c>
      <c r="AQ30">
        <v>0</v>
      </c>
      <c r="AR30">
        <v>0</v>
      </c>
      <c r="AS30">
        <v>0</v>
      </c>
      <c r="AT30">
        <v>0</v>
      </c>
      <c r="AU30">
        <v>4</v>
      </c>
      <c r="AV30">
        <v>0</v>
      </c>
      <c r="AW30">
        <v>0</v>
      </c>
      <c r="AX30">
        <v>14</v>
      </c>
      <c r="AY30">
        <v>0</v>
      </c>
      <c r="AZ30">
        <v>0</v>
      </c>
      <c r="BA30">
        <v>13</v>
      </c>
      <c r="BB30">
        <v>2</v>
      </c>
      <c r="BC30">
        <v>0</v>
      </c>
      <c r="BD30">
        <v>0</v>
      </c>
      <c r="BE30">
        <v>0</v>
      </c>
      <c r="BF30">
        <v>0</v>
      </c>
      <c r="BG30">
        <v>0</v>
      </c>
      <c r="BH30">
        <v>0</v>
      </c>
      <c r="BI30">
        <v>0</v>
      </c>
      <c r="BJ30">
        <v>0</v>
      </c>
      <c r="BK30">
        <v>0</v>
      </c>
      <c r="BL30">
        <v>0</v>
      </c>
      <c r="BM30">
        <v>0</v>
      </c>
      <c r="BN30">
        <v>7</v>
      </c>
      <c r="BO30">
        <v>0</v>
      </c>
      <c r="BP30">
        <v>0</v>
      </c>
      <c r="BQ30">
        <v>4</v>
      </c>
      <c r="BR30">
        <v>0</v>
      </c>
      <c r="BS30">
        <v>0</v>
      </c>
      <c r="BT30">
        <v>0</v>
      </c>
      <c r="BU30">
        <v>0</v>
      </c>
      <c r="BV30">
        <v>0</v>
      </c>
      <c r="BW30">
        <v>0</v>
      </c>
      <c r="BX30">
        <v>0</v>
      </c>
      <c r="BY30">
        <v>0</v>
      </c>
      <c r="BZ30">
        <v>0</v>
      </c>
      <c r="CA30">
        <v>11</v>
      </c>
      <c r="CB30">
        <v>0</v>
      </c>
      <c r="CC30">
        <v>0</v>
      </c>
      <c r="CD30">
        <v>8</v>
      </c>
      <c r="CE30">
        <v>0</v>
      </c>
      <c r="CF30">
        <v>0</v>
      </c>
      <c r="CG30">
        <v>2</v>
      </c>
      <c r="CH30">
        <v>12</v>
      </c>
      <c r="CI30">
        <v>0</v>
      </c>
      <c r="CJ30">
        <v>0</v>
      </c>
      <c r="CK30">
        <v>0</v>
      </c>
      <c r="CL30">
        <v>0</v>
      </c>
      <c r="CM30">
        <v>0</v>
      </c>
    </row>
    <row r="31" spans="1:91" x14ac:dyDescent="0.15">
      <c r="A31" t="s">
        <v>1849</v>
      </c>
      <c r="B31">
        <v>805.2</v>
      </c>
      <c r="C31">
        <v>18.600000000000001</v>
      </c>
      <c r="D31">
        <v>806.4</v>
      </c>
      <c r="E31" s="407">
        <v>18.399999999999999</v>
      </c>
      <c r="F31" s="407">
        <v>0.4</v>
      </c>
      <c r="G31" s="407">
        <v>19.100000000000001</v>
      </c>
      <c r="H31" s="407">
        <v>0.5</v>
      </c>
      <c r="I31" s="407">
        <v>1.0835146748416161E-2</v>
      </c>
      <c r="J31" s="407">
        <v>0.5</v>
      </c>
      <c r="K31">
        <v>0</v>
      </c>
      <c r="L31">
        <v>0</v>
      </c>
      <c r="M31">
        <v>0</v>
      </c>
      <c r="N31">
        <v>0</v>
      </c>
      <c r="O31">
        <v>1</v>
      </c>
      <c r="P31">
        <v>0</v>
      </c>
      <c r="Q31">
        <v>0</v>
      </c>
      <c r="R31">
        <v>0</v>
      </c>
      <c r="S31">
        <v>2</v>
      </c>
      <c r="T31">
        <v>26</v>
      </c>
      <c r="U31">
        <v>9</v>
      </c>
      <c r="V31">
        <v>0</v>
      </c>
      <c r="W31">
        <v>0</v>
      </c>
      <c r="X31">
        <v>0</v>
      </c>
      <c r="Y31">
        <v>0</v>
      </c>
      <c r="Z31">
        <v>0</v>
      </c>
      <c r="AA31" t="s">
        <v>2334</v>
      </c>
      <c r="AB31">
        <v>0</v>
      </c>
      <c r="AC31">
        <v>0</v>
      </c>
      <c r="AD31">
        <v>0</v>
      </c>
      <c r="AE31">
        <v>0</v>
      </c>
      <c r="AF31">
        <v>0</v>
      </c>
      <c r="AG31">
        <v>0</v>
      </c>
      <c r="AH31">
        <v>0</v>
      </c>
      <c r="AI31">
        <v>0</v>
      </c>
      <c r="AJ31">
        <v>2</v>
      </c>
      <c r="AK31">
        <v>0</v>
      </c>
      <c r="AL31">
        <v>0</v>
      </c>
      <c r="AM31">
        <v>0</v>
      </c>
      <c r="AN31">
        <v>0</v>
      </c>
      <c r="AO31">
        <v>0</v>
      </c>
      <c r="AP31">
        <v>0</v>
      </c>
      <c r="AQ31">
        <v>0</v>
      </c>
      <c r="AR31">
        <v>0</v>
      </c>
      <c r="AS31">
        <v>0</v>
      </c>
      <c r="AT31">
        <v>0</v>
      </c>
      <c r="AU31">
        <v>0</v>
      </c>
      <c r="AV31">
        <v>0</v>
      </c>
      <c r="AW31">
        <v>0</v>
      </c>
      <c r="AX31">
        <v>0</v>
      </c>
      <c r="AY31">
        <v>0</v>
      </c>
      <c r="AZ31">
        <v>0</v>
      </c>
      <c r="BA31">
        <v>2</v>
      </c>
      <c r="BB31">
        <v>0</v>
      </c>
      <c r="BC31">
        <v>0</v>
      </c>
      <c r="BD31">
        <v>0</v>
      </c>
      <c r="BE31">
        <v>0</v>
      </c>
      <c r="BF31">
        <v>0</v>
      </c>
      <c r="BG31">
        <v>0</v>
      </c>
      <c r="BH31">
        <v>0</v>
      </c>
      <c r="BI31">
        <v>0</v>
      </c>
      <c r="BJ31">
        <v>0</v>
      </c>
      <c r="BK31">
        <v>0</v>
      </c>
      <c r="BL31">
        <v>0</v>
      </c>
      <c r="BM31">
        <v>0</v>
      </c>
      <c r="BN31">
        <v>0</v>
      </c>
      <c r="BO31">
        <v>0</v>
      </c>
      <c r="BP31">
        <v>0</v>
      </c>
      <c r="BQ31">
        <v>1</v>
      </c>
      <c r="BR31">
        <v>0</v>
      </c>
      <c r="BS31">
        <v>0</v>
      </c>
      <c r="BT31">
        <v>0</v>
      </c>
      <c r="BU31">
        <v>0</v>
      </c>
      <c r="BV31">
        <v>0</v>
      </c>
      <c r="BW31">
        <v>0</v>
      </c>
      <c r="BX31">
        <v>0</v>
      </c>
      <c r="BY31">
        <v>1</v>
      </c>
      <c r="BZ31">
        <v>0</v>
      </c>
      <c r="CA31">
        <v>0</v>
      </c>
      <c r="CB31">
        <v>0</v>
      </c>
      <c r="CC31">
        <v>0</v>
      </c>
      <c r="CD31">
        <v>0</v>
      </c>
      <c r="CE31">
        <v>0</v>
      </c>
      <c r="CF31">
        <v>1</v>
      </c>
      <c r="CG31">
        <v>14</v>
      </c>
      <c r="CH31">
        <v>5</v>
      </c>
      <c r="CI31">
        <v>0</v>
      </c>
      <c r="CJ31">
        <v>0</v>
      </c>
      <c r="CK31">
        <v>0</v>
      </c>
      <c r="CL31">
        <v>0</v>
      </c>
      <c r="CM31">
        <v>0</v>
      </c>
    </row>
    <row r="32" spans="1:91" x14ac:dyDescent="0.15">
      <c r="A32" t="s">
        <v>2180</v>
      </c>
      <c r="B32">
        <v>149.1</v>
      </c>
      <c r="C32">
        <v>4.4000000000000004</v>
      </c>
      <c r="D32">
        <v>201.7</v>
      </c>
      <c r="E32" s="407">
        <v>8.9</v>
      </c>
      <c r="F32" s="407">
        <v>0.2</v>
      </c>
      <c r="G32" s="407">
        <v>8.6999999999999993</v>
      </c>
      <c r="H32" s="407">
        <v>0.4</v>
      </c>
      <c r="I32" s="407">
        <v>1.0768139049640973E-2</v>
      </c>
      <c r="J32" s="407">
        <v>0.4</v>
      </c>
      <c r="K32">
        <v>0</v>
      </c>
      <c r="L32">
        <v>5</v>
      </c>
      <c r="M32">
        <v>0</v>
      </c>
      <c r="N32">
        <v>3</v>
      </c>
      <c r="O32">
        <v>9</v>
      </c>
      <c r="P32">
        <v>0</v>
      </c>
      <c r="Q32">
        <v>1</v>
      </c>
      <c r="R32">
        <v>1</v>
      </c>
      <c r="S32">
        <v>0</v>
      </c>
      <c r="T32">
        <v>4</v>
      </c>
      <c r="U32">
        <v>6</v>
      </c>
      <c r="V32">
        <v>2</v>
      </c>
      <c r="W32">
        <v>0</v>
      </c>
      <c r="X32">
        <v>0</v>
      </c>
      <c r="Y32">
        <v>0</v>
      </c>
      <c r="Z32">
        <v>0</v>
      </c>
      <c r="AA32" t="s">
        <v>2334</v>
      </c>
      <c r="AB32">
        <v>0</v>
      </c>
      <c r="AC32">
        <v>0</v>
      </c>
      <c r="AD32">
        <v>0</v>
      </c>
      <c r="AE32">
        <v>0</v>
      </c>
      <c r="AF32">
        <v>1</v>
      </c>
      <c r="AG32">
        <v>0</v>
      </c>
      <c r="AH32">
        <v>1</v>
      </c>
      <c r="AI32">
        <v>0</v>
      </c>
      <c r="AJ32">
        <v>0</v>
      </c>
      <c r="AK32">
        <v>0</v>
      </c>
      <c r="AL32">
        <v>0</v>
      </c>
      <c r="AM32">
        <v>2</v>
      </c>
      <c r="AN32">
        <v>0</v>
      </c>
      <c r="AO32">
        <v>0</v>
      </c>
      <c r="AP32">
        <v>0</v>
      </c>
      <c r="AQ32">
        <v>0</v>
      </c>
      <c r="AR32">
        <v>0</v>
      </c>
      <c r="AS32">
        <v>1</v>
      </c>
      <c r="AT32">
        <v>0</v>
      </c>
      <c r="AU32">
        <v>1</v>
      </c>
      <c r="AV32">
        <v>0</v>
      </c>
      <c r="AW32">
        <v>0</v>
      </c>
      <c r="AX32">
        <v>2</v>
      </c>
      <c r="AY32">
        <v>0</v>
      </c>
      <c r="AZ32">
        <v>0</v>
      </c>
      <c r="BA32">
        <v>0</v>
      </c>
      <c r="BB32">
        <v>0</v>
      </c>
      <c r="BC32">
        <v>0</v>
      </c>
      <c r="BD32">
        <v>0</v>
      </c>
      <c r="BE32">
        <v>0</v>
      </c>
      <c r="BF32">
        <v>0</v>
      </c>
      <c r="BG32">
        <v>0</v>
      </c>
      <c r="BH32">
        <v>0</v>
      </c>
      <c r="BI32">
        <v>0</v>
      </c>
      <c r="BJ32">
        <v>0</v>
      </c>
      <c r="BK32">
        <v>1</v>
      </c>
      <c r="BL32">
        <v>1</v>
      </c>
      <c r="BM32">
        <v>0</v>
      </c>
      <c r="BN32">
        <v>0</v>
      </c>
      <c r="BO32">
        <v>0</v>
      </c>
      <c r="BP32">
        <v>0</v>
      </c>
      <c r="BQ32">
        <v>1</v>
      </c>
      <c r="BR32">
        <v>0</v>
      </c>
      <c r="BS32">
        <v>0</v>
      </c>
      <c r="BT32">
        <v>0</v>
      </c>
      <c r="BU32">
        <v>0</v>
      </c>
      <c r="BV32">
        <v>0</v>
      </c>
      <c r="BW32">
        <v>0</v>
      </c>
      <c r="BX32">
        <v>0</v>
      </c>
      <c r="BY32">
        <v>0</v>
      </c>
      <c r="BZ32">
        <v>0</v>
      </c>
      <c r="CA32">
        <v>2</v>
      </c>
      <c r="CB32">
        <v>0</v>
      </c>
      <c r="CC32">
        <v>0</v>
      </c>
      <c r="CD32">
        <v>1</v>
      </c>
      <c r="CE32">
        <v>0</v>
      </c>
      <c r="CF32">
        <v>0</v>
      </c>
      <c r="CG32">
        <v>1</v>
      </c>
      <c r="CH32">
        <v>0</v>
      </c>
      <c r="CI32">
        <v>0</v>
      </c>
      <c r="CJ32">
        <v>0</v>
      </c>
      <c r="CK32">
        <v>0</v>
      </c>
      <c r="CL32">
        <v>0</v>
      </c>
      <c r="CM32">
        <v>0</v>
      </c>
    </row>
    <row r="33" spans="1:91" x14ac:dyDescent="0.15">
      <c r="A33" t="s">
        <v>2181</v>
      </c>
      <c r="B33">
        <v>5150</v>
      </c>
      <c r="C33">
        <v>113</v>
      </c>
      <c r="D33">
        <v>2940</v>
      </c>
      <c r="E33" s="407">
        <v>33.200000000000003</v>
      </c>
      <c r="F33" s="407">
        <v>0.8</v>
      </c>
      <c r="G33" s="407">
        <v>25.8</v>
      </c>
      <c r="H33" s="407">
        <v>0.8</v>
      </c>
      <c r="I33" s="407">
        <v>1.9426056521222593E-2</v>
      </c>
      <c r="J33" s="407">
        <v>0.6</v>
      </c>
      <c r="K33">
        <v>1</v>
      </c>
      <c r="L33">
        <v>1</v>
      </c>
      <c r="M33">
        <v>0</v>
      </c>
      <c r="N33">
        <v>0</v>
      </c>
      <c r="O33">
        <v>0</v>
      </c>
      <c r="P33">
        <v>0</v>
      </c>
      <c r="Q33">
        <v>0</v>
      </c>
      <c r="R33">
        <v>2</v>
      </c>
      <c r="S33">
        <v>8</v>
      </c>
      <c r="T33">
        <v>69</v>
      </c>
      <c r="U33">
        <v>35</v>
      </c>
      <c r="V33">
        <v>2</v>
      </c>
      <c r="W33">
        <v>0</v>
      </c>
      <c r="X33">
        <v>0</v>
      </c>
      <c r="Y33">
        <v>0</v>
      </c>
      <c r="Z33">
        <v>0</v>
      </c>
      <c r="AA33" t="s">
        <v>2334</v>
      </c>
      <c r="AB33">
        <v>1</v>
      </c>
      <c r="AC33">
        <v>0</v>
      </c>
      <c r="AD33">
        <v>0</v>
      </c>
      <c r="AE33">
        <v>0</v>
      </c>
      <c r="AF33">
        <v>0</v>
      </c>
      <c r="AG33">
        <v>0</v>
      </c>
      <c r="AH33">
        <v>0</v>
      </c>
      <c r="AI33">
        <v>2</v>
      </c>
      <c r="AJ33">
        <v>3</v>
      </c>
      <c r="AK33">
        <v>0</v>
      </c>
      <c r="AL33">
        <v>0</v>
      </c>
      <c r="AM33">
        <v>1</v>
      </c>
      <c r="AN33">
        <v>0</v>
      </c>
      <c r="AO33">
        <v>0</v>
      </c>
      <c r="AP33">
        <v>0</v>
      </c>
      <c r="AQ33">
        <v>0</v>
      </c>
      <c r="AR33">
        <v>0</v>
      </c>
      <c r="AS33">
        <v>0</v>
      </c>
      <c r="AT33">
        <v>0</v>
      </c>
      <c r="AU33">
        <v>0</v>
      </c>
      <c r="AV33">
        <v>0</v>
      </c>
      <c r="AW33">
        <v>0</v>
      </c>
      <c r="AX33">
        <v>0</v>
      </c>
      <c r="AY33">
        <v>0</v>
      </c>
      <c r="AZ33">
        <v>0</v>
      </c>
      <c r="BA33">
        <v>0</v>
      </c>
      <c r="BB33">
        <v>7</v>
      </c>
      <c r="BC33">
        <v>0</v>
      </c>
      <c r="BD33">
        <v>0</v>
      </c>
      <c r="BE33">
        <v>0</v>
      </c>
      <c r="BF33">
        <v>0</v>
      </c>
      <c r="BG33">
        <v>0</v>
      </c>
      <c r="BH33">
        <v>0</v>
      </c>
      <c r="BI33">
        <v>0</v>
      </c>
      <c r="BJ33">
        <v>0</v>
      </c>
      <c r="BK33">
        <v>0</v>
      </c>
      <c r="BL33">
        <v>0</v>
      </c>
      <c r="BM33">
        <v>0</v>
      </c>
      <c r="BN33">
        <v>0</v>
      </c>
      <c r="BO33">
        <v>0</v>
      </c>
      <c r="BP33">
        <v>0</v>
      </c>
      <c r="BQ33">
        <v>1</v>
      </c>
      <c r="BR33">
        <v>0</v>
      </c>
      <c r="BS33">
        <v>0</v>
      </c>
      <c r="BT33">
        <v>0</v>
      </c>
      <c r="BU33">
        <v>0</v>
      </c>
      <c r="BV33">
        <v>0</v>
      </c>
      <c r="BW33">
        <v>0</v>
      </c>
      <c r="BX33">
        <v>0</v>
      </c>
      <c r="BY33">
        <v>0</v>
      </c>
      <c r="BZ33">
        <v>0</v>
      </c>
      <c r="CA33">
        <v>0</v>
      </c>
      <c r="CB33">
        <v>0</v>
      </c>
      <c r="CC33">
        <v>0</v>
      </c>
      <c r="CD33">
        <v>0</v>
      </c>
      <c r="CE33">
        <v>0</v>
      </c>
      <c r="CF33">
        <v>0</v>
      </c>
      <c r="CG33">
        <v>2</v>
      </c>
      <c r="CH33">
        <v>3</v>
      </c>
      <c r="CI33">
        <v>0</v>
      </c>
      <c r="CJ33">
        <v>0</v>
      </c>
      <c r="CK33">
        <v>0</v>
      </c>
      <c r="CL33">
        <v>0</v>
      </c>
      <c r="CM33">
        <v>0</v>
      </c>
    </row>
    <row r="34" spans="1:91" x14ac:dyDescent="0.15">
      <c r="A34" t="s">
        <v>2051</v>
      </c>
      <c r="B34">
        <v>5350</v>
      </c>
      <c r="C34">
        <v>110</v>
      </c>
      <c r="D34">
        <v>2600</v>
      </c>
      <c r="E34" s="407">
        <v>90.9</v>
      </c>
      <c r="F34" s="407">
        <v>2.2000000000000002</v>
      </c>
      <c r="G34" s="407">
        <v>58.3</v>
      </c>
      <c r="H34" s="407">
        <v>1.3</v>
      </c>
      <c r="I34" s="407">
        <v>3.1597216491784819E-2</v>
      </c>
      <c r="J34" s="407">
        <v>0.8</v>
      </c>
      <c r="K34">
        <v>0</v>
      </c>
      <c r="L34">
        <v>0</v>
      </c>
      <c r="M34">
        <v>0</v>
      </c>
      <c r="N34">
        <v>0</v>
      </c>
      <c r="O34">
        <v>0</v>
      </c>
      <c r="P34">
        <v>0</v>
      </c>
      <c r="Q34">
        <v>0</v>
      </c>
      <c r="R34">
        <v>4</v>
      </c>
      <c r="S34">
        <v>7</v>
      </c>
      <c r="T34">
        <v>21</v>
      </c>
      <c r="U34">
        <v>11</v>
      </c>
      <c r="V34">
        <v>5</v>
      </c>
      <c r="W34">
        <v>0</v>
      </c>
      <c r="X34">
        <v>0</v>
      </c>
      <c r="Y34">
        <v>0</v>
      </c>
      <c r="Z34">
        <v>1</v>
      </c>
      <c r="AA34" t="s">
        <v>2334</v>
      </c>
      <c r="AB34">
        <v>0</v>
      </c>
      <c r="AC34">
        <v>0</v>
      </c>
      <c r="AD34">
        <v>0</v>
      </c>
      <c r="AE34">
        <v>0</v>
      </c>
      <c r="AF34">
        <v>0</v>
      </c>
      <c r="AG34">
        <v>0</v>
      </c>
      <c r="AH34">
        <v>0</v>
      </c>
      <c r="AI34">
        <v>0</v>
      </c>
      <c r="AJ34">
        <v>0</v>
      </c>
      <c r="AK34">
        <v>1</v>
      </c>
      <c r="AL34">
        <v>0</v>
      </c>
      <c r="AM34">
        <v>1</v>
      </c>
      <c r="AN34">
        <v>0</v>
      </c>
      <c r="AO34">
        <v>0</v>
      </c>
      <c r="AP34">
        <v>0</v>
      </c>
      <c r="AQ34">
        <v>0</v>
      </c>
      <c r="AR34">
        <v>0</v>
      </c>
      <c r="AS34">
        <v>0</v>
      </c>
      <c r="AT34">
        <v>0</v>
      </c>
      <c r="AU34">
        <v>0</v>
      </c>
      <c r="AV34">
        <v>0</v>
      </c>
      <c r="AW34">
        <v>0</v>
      </c>
      <c r="AX34">
        <v>0</v>
      </c>
      <c r="AY34">
        <v>0</v>
      </c>
      <c r="AZ34">
        <v>1</v>
      </c>
      <c r="BA34">
        <v>1</v>
      </c>
      <c r="BB34">
        <v>14</v>
      </c>
      <c r="BC34">
        <v>0</v>
      </c>
      <c r="BD34">
        <v>0</v>
      </c>
      <c r="BE34">
        <v>0</v>
      </c>
      <c r="BF34">
        <v>0</v>
      </c>
      <c r="BG34">
        <v>0</v>
      </c>
      <c r="BH34">
        <v>0</v>
      </c>
      <c r="BI34">
        <v>0</v>
      </c>
      <c r="BJ34">
        <v>0</v>
      </c>
      <c r="BK34">
        <v>0</v>
      </c>
      <c r="BL34">
        <v>0</v>
      </c>
      <c r="BM34">
        <v>0</v>
      </c>
      <c r="BN34">
        <v>0</v>
      </c>
      <c r="BO34">
        <v>1</v>
      </c>
      <c r="BP34">
        <v>2</v>
      </c>
      <c r="BQ34">
        <v>0</v>
      </c>
      <c r="BR34">
        <v>0</v>
      </c>
      <c r="BS34">
        <v>0</v>
      </c>
      <c r="BT34">
        <v>0</v>
      </c>
      <c r="BU34">
        <v>0</v>
      </c>
      <c r="BV34">
        <v>0</v>
      </c>
      <c r="BW34">
        <v>0</v>
      </c>
      <c r="BX34">
        <v>0</v>
      </c>
      <c r="BY34">
        <v>0</v>
      </c>
      <c r="BZ34">
        <v>0</v>
      </c>
      <c r="CA34">
        <v>0</v>
      </c>
      <c r="CB34">
        <v>0</v>
      </c>
      <c r="CC34">
        <v>0</v>
      </c>
      <c r="CD34">
        <v>0</v>
      </c>
      <c r="CE34">
        <v>1</v>
      </c>
      <c r="CF34">
        <v>0</v>
      </c>
      <c r="CG34">
        <v>1</v>
      </c>
      <c r="CH34">
        <v>4</v>
      </c>
      <c r="CI34">
        <v>0</v>
      </c>
      <c r="CJ34">
        <v>0</v>
      </c>
      <c r="CK34">
        <v>0</v>
      </c>
      <c r="CL34">
        <v>0</v>
      </c>
      <c r="CM34">
        <v>0</v>
      </c>
    </row>
    <row r="35" spans="1:91" x14ac:dyDescent="0.15">
      <c r="A35" t="s">
        <v>1956</v>
      </c>
      <c r="B35">
        <v>7000</v>
      </c>
      <c r="C35">
        <v>150</v>
      </c>
      <c r="D35">
        <v>2100</v>
      </c>
      <c r="E35" s="407">
        <v>99.5</v>
      </c>
      <c r="F35" s="407">
        <v>2.5</v>
      </c>
      <c r="G35" s="407">
        <v>45.3</v>
      </c>
      <c r="H35" s="407">
        <v>2.2000000000000002</v>
      </c>
      <c r="I35" s="407">
        <v>0.1</v>
      </c>
      <c r="J35" s="407">
        <v>1</v>
      </c>
      <c r="K35">
        <v>0</v>
      </c>
      <c r="L35">
        <v>0</v>
      </c>
      <c r="M35">
        <v>0</v>
      </c>
      <c r="N35">
        <v>0</v>
      </c>
      <c r="O35">
        <v>0</v>
      </c>
      <c r="P35">
        <v>0</v>
      </c>
      <c r="Q35">
        <v>0</v>
      </c>
      <c r="R35">
        <v>4</v>
      </c>
      <c r="S35">
        <v>3</v>
      </c>
      <c r="T35">
        <v>17</v>
      </c>
      <c r="U35">
        <v>16</v>
      </c>
      <c r="V35">
        <v>7</v>
      </c>
      <c r="W35">
        <v>0</v>
      </c>
      <c r="X35">
        <v>0</v>
      </c>
      <c r="Y35">
        <v>0</v>
      </c>
      <c r="Z35">
        <v>0</v>
      </c>
      <c r="AA35" t="s">
        <v>2334</v>
      </c>
      <c r="AB35">
        <v>0</v>
      </c>
      <c r="AC35">
        <v>0</v>
      </c>
      <c r="AD35">
        <v>0</v>
      </c>
      <c r="AE35">
        <v>0</v>
      </c>
      <c r="AF35">
        <v>0</v>
      </c>
      <c r="AG35">
        <v>0</v>
      </c>
      <c r="AH35">
        <v>0</v>
      </c>
      <c r="AI35">
        <v>3</v>
      </c>
      <c r="AJ35">
        <v>1</v>
      </c>
      <c r="AK35">
        <v>0</v>
      </c>
      <c r="AL35">
        <v>0</v>
      </c>
      <c r="AM35">
        <v>3</v>
      </c>
      <c r="AN35">
        <v>0</v>
      </c>
      <c r="AO35">
        <v>0</v>
      </c>
      <c r="AP35">
        <v>0</v>
      </c>
      <c r="AQ35">
        <v>0</v>
      </c>
      <c r="AR35">
        <v>0</v>
      </c>
      <c r="AS35">
        <v>0</v>
      </c>
      <c r="AT35">
        <v>0</v>
      </c>
      <c r="AU35">
        <v>0</v>
      </c>
      <c r="AV35">
        <v>0</v>
      </c>
      <c r="AW35">
        <v>0</v>
      </c>
      <c r="AX35">
        <v>0</v>
      </c>
      <c r="AY35">
        <v>0</v>
      </c>
      <c r="AZ35">
        <v>0</v>
      </c>
      <c r="BA35">
        <v>0</v>
      </c>
      <c r="BB35">
        <v>5</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1</v>
      </c>
      <c r="CI35">
        <v>0</v>
      </c>
      <c r="CJ35">
        <v>0</v>
      </c>
      <c r="CK35">
        <v>0</v>
      </c>
      <c r="CL35">
        <v>0</v>
      </c>
      <c r="CM35">
        <v>0</v>
      </c>
    </row>
    <row r="36" spans="1:91" x14ac:dyDescent="0.15">
      <c r="A36" t="s">
        <v>2053</v>
      </c>
      <c r="B36">
        <v>16900</v>
      </c>
      <c r="C36">
        <v>565</v>
      </c>
      <c r="D36">
        <v>4550</v>
      </c>
      <c r="E36" s="407">
        <v>113.1</v>
      </c>
      <c r="F36" s="407">
        <v>3.5</v>
      </c>
      <c r="G36" s="407">
        <v>38.799999999999997</v>
      </c>
      <c r="H36" s="407">
        <v>2.2000000000000002</v>
      </c>
      <c r="I36" s="407">
        <v>0.1</v>
      </c>
      <c r="J36" s="407">
        <v>0.7</v>
      </c>
      <c r="K36">
        <v>0</v>
      </c>
      <c r="L36">
        <v>0</v>
      </c>
      <c r="M36">
        <v>0</v>
      </c>
      <c r="N36">
        <v>0</v>
      </c>
      <c r="O36">
        <v>0</v>
      </c>
      <c r="P36">
        <v>0</v>
      </c>
      <c r="Q36">
        <v>0</v>
      </c>
      <c r="R36">
        <v>8</v>
      </c>
      <c r="S36">
        <v>10</v>
      </c>
      <c r="T36">
        <v>66</v>
      </c>
      <c r="U36">
        <v>18</v>
      </c>
      <c r="V36">
        <v>30</v>
      </c>
      <c r="W36">
        <v>0</v>
      </c>
      <c r="X36">
        <v>0</v>
      </c>
      <c r="Y36">
        <v>0</v>
      </c>
      <c r="Z36">
        <v>1</v>
      </c>
      <c r="AA36" t="s">
        <v>2334</v>
      </c>
      <c r="AB36">
        <v>0</v>
      </c>
      <c r="AC36">
        <v>0</v>
      </c>
      <c r="AD36">
        <v>0</v>
      </c>
      <c r="AE36">
        <v>0</v>
      </c>
      <c r="AF36">
        <v>0</v>
      </c>
      <c r="AG36">
        <v>0</v>
      </c>
      <c r="AH36">
        <v>0</v>
      </c>
      <c r="AI36">
        <v>1</v>
      </c>
      <c r="AJ36">
        <v>1</v>
      </c>
      <c r="AK36">
        <v>1</v>
      </c>
      <c r="AL36">
        <v>1</v>
      </c>
      <c r="AM36">
        <v>9</v>
      </c>
      <c r="AN36">
        <v>0</v>
      </c>
      <c r="AO36">
        <v>0</v>
      </c>
      <c r="AP36">
        <v>0</v>
      </c>
      <c r="AQ36">
        <v>0</v>
      </c>
      <c r="AR36">
        <v>0</v>
      </c>
      <c r="AS36">
        <v>0</v>
      </c>
      <c r="AT36">
        <v>0</v>
      </c>
      <c r="AU36">
        <v>0</v>
      </c>
      <c r="AV36">
        <v>0</v>
      </c>
      <c r="AW36">
        <v>0</v>
      </c>
      <c r="AX36">
        <v>0</v>
      </c>
      <c r="AY36">
        <v>1</v>
      </c>
      <c r="AZ36">
        <v>1</v>
      </c>
      <c r="BA36">
        <v>2</v>
      </c>
      <c r="BB36">
        <v>7</v>
      </c>
      <c r="BC36">
        <v>0</v>
      </c>
      <c r="BD36">
        <v>0</v>
      </c>
      <c r="BE36">
        <v>0</v>
      </c>
      <c r="BF36">
        <v>0</v>
      </c>
      <c r="BG36">
        <v>0</v>
      </c>
      <c r="BH36">
        <v>0</v>
      </c>
      <c r="BI36">
        <v>0</v>
      </c>
      <c r="BJ36">
        <v>0</v>
      </c>
      <c r="BK36">
        <v>0</v>
      </c>
      <c r="BL36">
        <v>0</v>
      </c>
      <c r="BM36">
        <v>0</v>
      </c>
      <c r="BN36">
        <v>0</v>
      </c>
      <c r="BO36">
        <v>0</v>
      </c>
      <c r="BP36">
        <v>3</v>
      </c>
      <c r="BQ36">
        <v>2</v>
      </c>
      <c r="BR36">
        <v>0</v>
      </c>
      <c r="BS36">
        <v>4</v>
      </c>
      <c r="BT36">
        <v>0</v>
      </c>
      <c r="BU36">
        <v>0</v>
      </c>
      <c r="BV36">
        <v>0</v>
      </c>
      <c r="BW36">
        <v>0</v>
      </c>
      <c r="BX36">
        <v>0</v>
      </c>
      <c r="BY36">
        <v>0</v>
      </c>
      <c r="BZ36">
        <v>0</v>
      </c>
      <c r="CA36">
        <v>0</v>
      </c>
      <c r="CB36">
        <v>0</v>
      </c>
      <c r="CC36">
        <v>0</v>
      </c>
      <c r="CD36">
        <v>0</v>
      </c>
      <c r="CE36">
        <v>0</v>
      </c>
      <c r="CF36">
        <v>0</v>
      </c>
      <c r="CG36">
        <v>3</v>
      </c>
      <c r="CH36">
        <v>3</v>
      </c>
      <c r="CI36">
        <v>1</v>
      </c>
      <c r="CJ36">
        <v>0</v>
      </c>
      <c r="CK36">
        <v>0</v>
      </c>
      <c r="CL36">
        <v>0</v>
      </c>
      <c r="CM36">
        <v>0</v>
      </c>
    </row>
    <row r="37" spans="1:91" x14ac:dyDescent="0.15">
      <c r="A37" t="s">
        <v>2104</v>
      </c>
      <c r="B37">
        <v>155</v>
      </c>
      <c r="D37">
        <v>2550</v>
      </c>
      <c r="E37" s="407">
        <v>0.5</v>
      </c>
      <c r="F37" s="407">
        <v>0</v>
      </c>
      <c r="G37" s="407">
        <v>17.2</v>
      </c>
      <c r="H37" s="407">
        <v>1.2500000000000006E-2</v>
      </c>
      <c r="I37" s="407">
        <v>0</v>
      </c>
      <c r="J37" s="407">
        <v>0.5</v>
      </c>
      <c r="K37">
        <v>0</v>
      </c>
      <c r="L37">
        <v>18</v>
      </c>
      <c r="M37">
        <v>0</v>
      </c>
      <c r="N37">
        <v>0</v>
      </c>
      <c r="O37">
        <v>73</v>
      </c>
      <c r="P37">
        <v>0</v>
      </c>
      <c r="Q37">
        <v>7</v>
      </c>
      <c r="R37">
        <v>0</v>
      </c>
      <c r="S37">
        <v>0</v>
      </c>
      <c r="T37">
        <v>0</v>
      </c>
      <c r="U37">
        <v>0</v>
      </c>
      <c r="V37">
        <v>0</v>
      </c>
      <c r="W37">
        <v>0</v>
      </c>
      <c r="X37">
        <v>0</v>
      </c>
      <c r="Y37">
        <v>0</v>
      </c>
      <c r="Z37">
        <v>0</v>
      </c>
      <c r="AA37" t="s">
        <v>2334</v>
      </c>
      <c r="AB37">
        <v>0</v>
      </c>
      <c r="AC37">
        <v>0</v>
      </c>
      <c r="AD37">
        <v>0</v>
      </c>
      <c r="AE37">
        <v>0</v>
      </c>
      <c r="AF37">
        <v>3</v>
      </c>
      <c r="AG37">
        <v>0</v>
      </c>
      <c r="AH37">
        <v>0</v>
      </c>
      <c r="AI37">
        <v>0</v>
      </c>
      <c r="AJ37">
        <v>0</v>
      </c>
      <c r="AK37">
        <v>0</v>
      </c>
      <c r="AL37">
        <v>0</v>
      </c>
      <c r="AM37">
        <v>0</v>
      </c>
      <c r="AN37">
        <v>0</v>
      </c>
      <c r="AO37">
        <v>0</v>
      </c>
      <c r="AP37">
        <v>0</v>
      </c>
      <c r="AQ37">
        <v>0</v>
      </c>
      <c r="AR37">
        <v>0</v>
      </c>
      <c r="AS37">
        <v>2</v>
      </c>
      <c r="AT37">
        <v>0</v>
      </c>
      <c r="AU37">
        <v>0</v>
      </c>
      <c r="AV37">
        <v>1</v>
      </c>
      <c r="AW37">
        <v>0</v>
      </c>
      <c r="AX37">
        <v>0</v>
      </c>
      <c r="AY37">
        <v>0</v>
      </c>
      <c r="AZ37">
        <v>0</v>
      </c>
      <c r="BA37">
        <v>0</v>
      </c>
      <c r="BB37">
        <v>0</v>
      </c>
      <c r="BC37">
        <v>0</v>
      </c>
      <c r="BD37">
        <v>0</v>
      </c>
      <c r="BE37">
        <v>0</v>
      </c>
      <c r="BF37">
        <v>0</v>
      </c>
      <c r="BG37">
        <v>0</v>
      </c>
      <c r="BH37">
        <v>0</v>
      </c>
      <c r="BI37">
        <v>0</v>
      </c>
      <c r="BJ37">
        <v>0</v>
      </c>
      <c r="BK37">
        <v>0</v>
      </c>
      <c r="BL37">
        <v>8</v>
      </c>
      <c r="BM37">
        <v>0</v>
      </c>
      <c r="BN37">
        <v>7</v>
      </c>
      <c r="BO37">
        <v>0</v>
      </c>
      <c r="BP37">
        <v>0</v>
      </c>
      <c r="BQ37">
        <v>0</v>
      </c>
      <c r="BR37">
        <v>0</v>
      </c>
      <c r="BS37">
        <v>0</v>
      </c>
      <c r="BT37">
        <v>0</v>
      </c>
      <c r="BU37">
        <v>0</v>
      </c>
      <c r="BV37">
        <v>0</v>
      </c>
      <c r="BW37">
        <v>0</v>
      </c>
      <c r="BX37">
        <v>0</v>
      </c>
      <c r="BY37">
        <v>5</v>
      </c>
      <c r="BZ37">
        <v>0</v>
      </c>
      <c r="CA37">
        <v>0</v>
      </c>
      <c r="CB37">
        <v>1</v>
      </c>
      <c r="CC37">
        <v>0</v>
      </c>
      <c r="CD37">
        <v>0</v>
      </c>
      <c r="CE37">
        <v>0</v>
      </c>
      <c r="CF37">
        <v>0</v>
      </c>
      <c r="CG37">
        <v>0</v>
      </c>
      <c r="CH37">
        <v>0</v>
      </c>
      <c r="CI37">
        <v>0</v>
      </c>
      <c r="CJ37">
        <v>0</v>
      </c>
      <c r="CK37">
        <v>0</v>
      </c>
      <c r="CL37">
        <v>0</v>
      </c>
      <c r="CM37">
        <v>0</v>
      </c>
    </row>
    <row r="38" spans="1:91" x14ac:dyDescent="0.15">
      <c r="A38" t="s">
        <v>2478</v>
      </c>
      <c r="B38">
        <v>10</v>
      </c>
      <c r="D38">
        <v>300</v>
      </c>
      <c r="E38" s="407">
        <v>0.5</v>
      </c>
      <c r="F38" s="407">
        <v>0</v>
      </c>
      <c r="G38" s="407">
        <v>17.600000000000001</v>
      </c>
      <c r="H38" s="407">
        <v>1.2500000000000001E-2</v>
      </c>
      <c r="I38" s="407">
        <v>0</v>
      </c>
      <c r="J38" s="407">
        <v>0.5</v>
      </c>
      <c r="K38">
        <v>0</v>
      </c>
      <c r="L38">
        <v>7</v>
      </c>
      <c r="M38">
        <v>0</v>
      </c>
      <c r="N38">
        <v>0</v>
      </c>
      <c r="O38">
        <v>41</v>
      </c>
      <c r="P38">
        <v>0</v>
      </c>
      <c r="Q38">
        <v>0</v>
      </c>
      <c r="R38">
        <v>0</v>
      </c>
      <c r="S38">
        <v>0</v>
      </c>
      <c r="T38">
        <v>0</v>
      </c>
      <c r="U38">
        <v>0</v>
      </c>
      <c r="V38">
        <v>0</v>
      </c>
      <c r="W38">
        <v>0</v>
      </c>
      <c r="X38">
        <v>0</v>
      </c>
      <c r="Y38">
        <v>0</v>
      </c>
      <c r="Z38">
        <v>0</v>
      </c>
      <c r="AA38" t="s">
        <v>2334</v>
      </c>
      <c r="AB38">
        <v>0</v>
      </c>
      <c r="AC38">
        <v>0</v>
      </c>
      <c r="AD38">
        <v>0</v>
      </c>
      <c r="AE38">
        <v>0</v>
      </c>
      <c r="AF38">
        <v>3</v>
      </c>
      <c r="AG38">
        <v>0</v>
      </c>
      <c r="AH38">
        <v>0</v>
      </c>
      <c r="AI38">
        <v>0</v>
      </c>
      <c r="AJ38">
        <v>0</v>
      </c>
      <c r="AK38">
        <v>0</v>
      </c>
      <c r="AL38">
        <v>0</v>
      </c>
      <c r="AM38">
        <v>0</v>
      </c>
      <c r="AN38">
        <v>0</v>
      </c>
      <c r="AO38">
        <v>0</v>
      </c>
      <c r="AP38">
        <v>0</v>
      </c>
      <c r="AQ38">
        <v>0</v>
      </c>
      <c r="AR38">
        <v>0</v>
      </c>
      <c r="AS38">
        <v>3</v>
      </c>
      <c r="AT38">
        <v>0</v>
      </c>
      <c r="AU38">
        <v>0</v>
      </c>
      <c r="AV38">
        <v>0</v>
      </c>
      <c r="AW38">
        <v>0</v>
      </c>
      <c r="AX38">
        <v>0</v>
      </c>
      <c r="AY38">
        <v>0</v>
      </c>
      <c r="AZ38">
        <v>0</v>
      </c>
      <c r="BA38">
        <v>0</v>
      </c>
      <c r="BB38">
        <v>0</v>
      </c>
      <c r="BC38">
        <v>0</v>
      </c>
      <c r="BD38">
        <v>0</v>
      </c>
      <c r="BE38">
        <v>0</v>
      </c>
      <c r="BF38">
        <v>0</v>
      </c>
      <c r="BG38">
        <v>0</v>
      </c>
      <c r="BH38">
        <v>0</v>
      </c>
      <c r="BI38">
        <v>0</v>
      </c>
      <c r="BJ38">
        <v>0</v>
      </c>
      <c r="BK38">
        <v>0</v>
      </c>
      <c r="BL38">
        <v>1</v>
      </c>
      <c r="BM38">
        <v>0</v>
      </c>
      <c r="BN38">
        <v>0</v>
      </c>
      <c r="BO38">
        <v>0</v>
      </c>
      <c r="BP38">
        <v>0</v>
      </c>
      <c r="BQ38">
        <v>0</v>
      </c>
      <c r="BR38">
        <v>0</v>
      </c>
      <c r="BS38">
        <v>0</v>
      </c>
      <c r="BT38">
        <v>0</v>
      </c>
      <c r="BU38">
        <v>0</v>
      </c>
      <c r="BV38">
        <v>0</v>
      </c>
      <c r="BW38">
        <v>0</v>
      </c>
      <c r="BX38">
        <v>0</v>
      </c>
      <c r="BY38">
        <v>3</v>
      </c>
      <c r="BZ38">
        <v>0</v>
      </c>
      <c r="CA38">
        <v>0</v>
      </c>
      <c r="CB38">
        <v>0</v>
      </c>
      <c r="CC38">
        <v>0</v>
      </c>
      <c r="CD38">
        <v>0</v>
      </c>
      <c r="CE38">
        <v>0</v>
      </c>
      <c r="CF38">
        <v>0</v>
      </c>
      <c r="CG38">
        <v>0</v>
      </c>
      <c r="CH38">
        <v>0</v>
      </c>
      <c r="CI38">
        <v>0</v>
      </c>
      <c r="CJ38">
        <v>0</v>
      </c>
      <c r="CK38">
        <v>0</v>
      </c>
      <c r="CL38">
        <v>0</v>
      </c>
      <c r="CM38">
        <v>0</v>
      </c>
    </row>
    <row r="39" spans="1:91" x14ac:dyDescent="0.15">
      <c r="A39" t="s">
        <v>2115</v>
      </c>
      <c r="B39">
        <v>29</v>
      </c>
      <c r="D39">
        <v>372</v>
      </c>
      <c r="E39" s="407">
        <v>0.6</v>
      </c>
      <c r="F39" s="407">
        <v>0</v>
      </c>
      <c r="G39" s="407">
        <v>7.7</v>
      </c>
      <c r="H39" s="407">
        <v>4.135266092716447E-2</v>
      </c>
      <c r="I39" s="407">
        <v>0</v>
      </c>
      <c r="J39" s="407">
        <v>0.5</v>
      </c>
      <c r="K39">
        <v>0</v>
      </c>
      <c r="L39">
        <v>0</v>
      </c>
      <c r="M39">
        <v>0</v>
      </c>
      <c r="N39">
        <v>0</v>
      </c>
      <c r="O39">
        <v>3</v>
      </c>
      <c r="P39">
        <v>0</v>
      </c>
      <c r="Q39">
        <v>59</v>
      </c>
      <c r="R39">
        <v>0</v>
      </c>
      <c r="S39">
        <v>0</v>
      </c>
      <c r="T39">
        <v>0</v>
      </c>
      <c r="U39">
        <v>0</v>
      </c>
      <c r="V39">
        <v>0</v>
      </c>
      <c r="W39">
        <v>0</v>
      </c>
      <c r="X39">
        <v>0</v>
      </c>
      <c r="Y39">
        <v>0</v>
      </c>
      <c r="Z39">
        <v>0</v>
      </c>
      <c r="AA39" t="s">
        <v>2334</v>
      </c>
      <c r="AB39">
        <v>0</v>
      </c>
      <c r="AC39">
        <v>0</v>
      </c>
      <c r="AD39">
        <v>0</v>
      </c>
      <c r="AE39">
        <v>0</v>
      </c>
      <c r="AF39">
        <v>0</v>
      </c>
      <c r="AG39">
        <v>0</v>
      </c>
      <c r="AH39">
        <v>3</v>
      </c>
      <c r="AI39">
        <v>0</v>
      </c>
      <c r="AJ39">
        <v>0</v>
      </c>
      <c r="AK39">
        <v>0</v>
      </c>
      <c r="AL39">
        <v>0</v>
      </c>
      <c r="AM39">
        <v>0</v>
      </c>
      <c r="AN39">
        <v>0</v>
      </c>
      <c r="AO39">
        <v>0</v>
      </c>
      <c r="AP39">
        <v>0</v>
      </c>
      <c r="AQ39">
        <v>0</v>
      </c>
      <c r="AR39">
        <v>0</v>
      </c>
      <c r="AS39">
        <v>0</v>
      </c>
      <c r="AT39">
        <v>0</v>
      </c>
      <c r="AU39">
        <v>0</v>
      </c>
      <c r="AV39">
        <v>3</v>
      </c>
      <c r="AW39">
        <v>0</v>
      </c>
      <c r="AX39">
        <v>0</v>
      </c>
      <c r="AY39">
        <v>0</v>
      </c>
      <c r="AZ39">
        <v>0</v>
      </c>
      <c r="BA39">
        <v>0</v>
      </c>
      <c r="BB39">
        <v>0</v>
      </c>
      <c r="BC39">
        <v>0</v>
      </c>
      <c r="BD39">
        <v>0</v>
      </c>
      <c r="BE39">
        <v>0</v>
      </c>
      <c r="BF39">
        <v>0</v>
      </c>
      <c r="BG39">
        <v>0</v>
      </c>
      <c r="BH39">
        <v>0</v>
      </c>
      <c r="BI39">
        <v>0</v>
      </c>
      <c r="BJ39">
        <v>0</v>
      </c>
      <c r="BK39">
        <v>0</v>
      </c>
      <c r="BL39">
        <v>0</v>
      </c>
      <c r="BM39">
        <v>0</v>
      </c>
      <c r="BN39">
        <v>1</v>
      </c>
      <c r="BO39">
        <v>0</v>
      </c>
      <c r="BP39">
        <v>0</v>
      </c>
      <c r="BQ39">
        <v>0</v>
      </c>
      <c r="BR39">
        <v>0</v>
      </c>
      <c r="BS39">
        <v>0</v>
      </c>
      <c r="BT39">
        <v>0</v>
      </c>
      <c r="BU39">
        <v>0</v>
      </c>
      <c r="BV39">
        <v>0</v>
      </c>
      <c r="BW39">
        <v>0</v>
      </c>
      <c r="BX39">
        <v>0</v>
      </c>
      <c r="BY39">
        <v>0</v>
      </c>
      <c r="BZ39">
        <v>0</v>
      </c>
      <c r="CA39">
        <v>0</v>
      </c>
      <c r="CB39">
        <v>1</v>
      </c>
      <c r="CC39">
        <v>0</v>
      </c>
      <c r="CD39">
        <v>0</v>
      </c>
      <c r="CE39">
        <v>0</v>
      </c>
      <c r="CF39">
        <v>0</v>
      </c>
      <c r="CG39">
        <v>0</v>
      </c>
      <c r="CH39">
        <v>0</v>
      </c>
      <c r="CI39">
        <v>0</v>
      </c>
      <c r="CJ39">
        <v>0</v>
      </c>
      <c r="CK39">
        <v>0</v>
      </c>
      <c r="CL39">
        <v>0</v>
      </c>
      <c r="CM39">
        <v>0</v>
      </c>
    </row>
    <row r="40" spans="1:91" x14ac:dyDescent="0.15">
      <c r="A40" t="s">
        <v>1832</v>
      </c>
      <c r="B40">
        <v>4000</v>
      </c>
      <c r="C40">
        <v>90</v>
      </c>
      <c r="D40">
        <v>1600</v>
      </c>
      <c r="E40" s="407">
        <v>41.3</v>
      </c>
      <c r="F40" s="407">
        <v>1.1000000000000001</v>
      </c>
      <c r="G40" s="407">
        <v>31.2</v>
      </c>
      <c r="H40" s="407">
        <v>1.1000000000000001</v>
      </c>
      <c r="I40" s="407">
        <v>2.9540695350816829E-2</v>
      </c>
      <c r="J40" s="407">
        <v>0.8</v>
      </c>
      <c r="K40">
        <v>0</v>
      </c>
      <c r="L40">
        <v>2</v>
      </c>
      <c r="M40">
        <v>0</v>
      </c>
      <c r="N40">
        <v>0</v>
      </c>
      <c r="O40">
        <v>1</v>
      </c>
      <c r="P40">
        <v>0</v>
      </c>
      <c r="Q40">
        <v>0</v>
      </c>
      <c r="R40">
        <v>13</v>
      </c>
      <c r="S40">
        <v>3</v>
      </c>
      <c r="T40">
        <v>12</v>
      </c>
      <c r="U40">
        <v>11</v>
      </c>
      <c r="V40">
        <v>9</v>
      </c>
      <c r="W40">
        <v>0</v>
      </c>
      <c r="X40">
        <v>0</v>
      </c>
      <c r="Y40">
        <v>0</v>
      </c>
      <c r="Z40">
        <v>4</v>
      </c>
      <c r="AA40" t="s">
        <v>2334</v>
      </c>
      <c r="AB40">
        <v>0</v>
      </c>
      <c r="AC40">
        <v>0</v>
      </c>
      <c r="AD40">
        <v>0</v>
      </c>
      <c r="AE40">
        <v>0</v>
      </c>
      <c r="AF40">
        <v>1</v>
      </c>
      <c r="AG40">
        <v>0</v>
      </c>
      <c r="AH40">
        <v>0</v>
      </c>
      <c r="AI40">
        <v>11</v>
      </c>
      <c r="AJ40">
        <v>0</v>
      </c>
      <c r="AK40">
        <v>1</v>
      </c>
      <c r="AL40">
        <v>0</v>
      </c>
      <c r="AM40">
        <v>6</v>
      </c>
      <c r="AN40">
        <v>0</v>
      </c>
      <c r="AO40">
        <v>0</v>
      </c>
      <c r="AP40">
        <v>0</v>
      </c>
      <c r="AQ40">
        <v>4</v>
      </c>
      <c r="AR40">
        <v>0</v>
      </c>
      <c r="AS40">
        <v>0</v>
      </c>
      <c r="AT40">
        <v>0</v>
      </c>
      <c r="AU40">
        <v>0</v>
      </c>
      <c r="AV40">
        <v>0</v>
      </c>
      <c r="AW40">
        <v>0</v>
      </c>
      <c r="AX40">
        <v>0</v>
      </c>
      <c r="AY40">
        <v>0</v>
      </c>
      <c r="AZ40">
        <v>0</v>
      </c>
      <c r="BA40">
        <v>0</v>
      </c>
      <c r="BB40">
        <v>10</v>
      </c>
      <c r="BC40">
        <v>0</v>
      </c>
      <c r="BD40">
        <v>0</v>
      </c>
      <c r="BE40">
        <v>0</v>
      </c>
      <c r="BF40">
        <v>0</v>
      </c>
      <c r="BG40">
        <v>0</v>
      </c>
      <c r="BH40">
        <v>0</v>
      </c>
      <c r="BI40">
        <v>0</v>
      </c>
      <c r="BJ40">
        <v>0</v>
      </c>
      <c r="BK40">
        <v>0</v>
      </c>
      <c r="BL40">
        <v>0</v>
      </c>
      <c r="BM40">
        <v>0</v>
      </c>
      <c r="BN40">
        <v>0</v>
      </c>
      <c r="BO40">
        <v>0</v>
      </c>
      <c r="BP40">
        <v>0</v>
      </c>
      <c r="BQ40">
        <v>1</v>
      </c>
      <c r="BR40">
        <v>0</v>
      </c>
      <c r="BS40">
        <v>0</v>
      </c>
      <c r="BT40">
        <v>0</v>
      </c>
      <c r="BU40">
        <v>0</v>
      </c>
      <c r="BV40">
        <v>0</v>
      </c>
      <c r="BW40">
        <v>0</v>
      </c>
      <c r="BX40">
        <v>0</v>
      </c>
      <c r="BY40">
        <v>0</v>
      </c>
      <c r="BZ40">
        <v>0</v>
      </c>
      <c r="CA40">
        <v>0</v>
      </c>
      <c r="CB40">
        <v>0</v>
      </c>
      <c r="CC40">
        <v>0</v>
      </c>
      <c r="CD40">
        <v>0</v>
      </c>
      <c r="CE40">
        <v>0</v>
      </c>
      <c r="CF40">
        <v>0</v>
      </c>
      <c r="CG40">
        <v>0</v>
      </c>
      <c r="CH40">
        <v>1</v>
      </c>
      <c r="CI40">
        <v>0</v>
      </c>
      <c r="CJ40">
        <v>0</v>
      </c>
      <c r="CK40">
        <v>0</v>
      </c>
      <c r="CL40">
        <v>0</v>
      </c>
      <c r="CM40">
        <v>0</v>
      </c>
    </row>
    <row r="41" spans="1:91" x14ac:dyDescent="0.15">
      <c r="A41" t="s">
        <v>1831</v>
      </c>
      <c r="B41">
        <v>25</v>
      </c>
      <c r="D41">
        <v>1000</v>
      </c>
      <c r="E41" s="407">
        <v>0.5</v>
      </c>
      <c r="F41" s="407">
        <v>0</v>
      </c>
      <c r="G41" s="407">
        <v>17.5</v>
      </c>
      <c r="H41" s="407">
        <v>1.2500000000000004E-2</v>
      </c>
      <c r="I41" s="407">
        <v>0</v>
      </c>
      <c r="J41" s="407">
        <v>0.5</v>
      </c>
      <c r="K41">
        <v>0</v>
      </c>
      <c r="L41">
        <v>17</v>
      </c>
      <c r="M41">
        <v>0</v>
      </c>
      <c r="N41">
        <v>0</v>
      </c>
      <c r="O41">
        <v>63</v>
      </c>
      <c r="P41">
        <v>0</v>
      </c>
      <c r="Q41">
        <v>0</v>
      </c>
      <c r="R41">
        <v>0</v>
      </c>
      <c r="S41">
        <v>0</v>
      </c>
      <c r="T41">
        <v>0</v>
      </c>
      <c r="U41">
        <v>0</v>
      </c>
      <c r="V41">
        <v>0</v>
      </c>
      <c r="W41">
        <v>0</v>
      </c>
      <c r="X41">
        <v>0</v>
      </c>
      <c r="Y41">
        <v>0</v>
      </c>
      <c r="Z41">
        <v>0</v>
      </c>
      <c r="AA41" t="s">
        <v>2334</v>
      </c>
      <c r="AB41">
        <v>0</v>
      </c>
      <c r="AC41">
        <v>0</v>
      </c>
      <c r="AD41">
        <v>0</v>
      </c>
      <c r="AE41">
        <v>0</v>
      </c>
      <c r="AF41">
        <v>5</v>
      </c>
      <c r="AG41">
        <v>0</v>
      </c>
      <c r="AH41">
        <v>0</v>
      </c>
      <c r="AI41">
        <v>0</v>
      </c>
      <c r="AJ41">
        <v>0</v>
      </c>
      <c r="AK41">
        <v>0</v>
      </c>
      <c r="AL41">
        <v>0</v>
      </c>
      <c r="AM41">
        <v>0</v>
      </c>
      <c r="AN41">
        <v>0</v>
      </c>
      <c r="AO41">
        <v>0</v>
      </c>
      <c r="AP41">
        <v>0</v>
      </c>
      <c r="AQ41">
        <v>0</v>
      </c>
      <c r="AR41">
        <v>0</v>
      </c>
      <c r="AS41">
        <v>5</v>
      </c>
      <c r="AT41">
        <v>0</v>
      </c>
      <c r="AU41">
        <v>0</v>
      </c>
      <c r="AV41">
        <v>0</v>
      </c>
      <c r="AW41">
        <v>0</v>
      </c>
      <c r="AX41">
        <v>0</v>
      </c>
      <c r="AY41">
        <v>0</v>
      </c>
      <c r="AZ41">
        <v>0</v>
      </c>
      <c r="BA41">
        <v>0</v>
      </c>
      <c r="BB41">
        <v>0</v>
      </c>
      <c r="BC41">
        <v>0</v>
      </c>
      <c r="BD41">
        <v>0</v>
      </c>
      <c r="BE41">
        <v>0</v>
      </c>
      <c r="BF41">
        <v>0</v>
      </c>
      <c r="BG41">
        <v>0</v>
      </c>
      <c r="BH41">
        <v>0</v>
      </c>
      <c r="BI41">
        <v>0</v>
      </c>
      <c r="BJ41">
        <v>0</v>
      </c>
      <c r="BK41">
        <v>0</v>
      </c>
      <c r="BL41">
        <v>3</v>
      </c>
      <c r="BM41">
        <v>0</v>
      </c>
      <c r="BN41">
        <v>0</v>
      </c>
      <c r="BO41">
        <v>0</v>
      </c>
      <c r="BP41">
        <v>0</v>
      </c>
      <c r="BQ41">
        <v>0</v>
      </c>
      <c r="BR41">
        <v>0</v>
      </c>
      <c r="BS41">
        <v>0</v>
      </c>
      <c r="BT41">
        <v>0</v>
      </c>
      <c r="BU41">
        <v>0</v>
      </c>
      <c r="BV41">
        <v>0</v>
      </c>
      <c r="BW41">
        <v>0</v>
      </c>
      <c r="BX41">
        <v>0</v>
      </c>
      <c r="BY41">
        <v>3</v>
      </c>
      <c r="BZ41">
        <v>0</v>
      </c>
      <c r="CA41">
        <v>0</v>
      </c>
      <c r="CB41">
        <v>0</v>
      </c>
      <c r="CC41">
        <v>0</v>
      </c>
      <c r="CD41">
        <v>0</v>
      </c>
      <c r="CE41">
        <v>0</v>
      </c>
      <c r="CF41">
        <v>0</v>
      </c>
      <c r="CG41">
        <v>0</v>
      </c>
      <c r="CH41">
        <v>0</v>
      </c>
      <c r="CI41">
        <v>0</v>
      </c>
      <c r="CJ41">
        <v>0</v>
      </c>
      <c r="CK41">
        <v>0</v>
      </c>
      <c r="CL41">
        <v>0</v>
      </c>
      <c r="CM41">
        <v>0</v>
      </c>
    </row>
    <row r="42" spans="1:91" x14ac:dyDescent="0.15">
      <c r="A42" t="s">
        <v>2176</v>
      </c>
      <c r="B42">
        <v>4200</v>
      </c>
      <c r="C42">
        <v>155</v>
      </c>
      <c r="D42">
        <v>1050</v>
      </c>
      <c r="E42" s="407">
        <v>98.5</v>
      </c>
      <c r="F42" s="407">
        <v>3.5</v>
      </c>
      <c r="G42" s="407">
        <v>26.8</v>
      </c>
      <c r="H42" s="407">
        <v>3.1</v>
      </c>
      <c r="I42" s="407">
        <v>0.1</v>
      </c>
      <c r="J42" s="407">
        <v>0.8</v>
      </c>
      <c r="K42">
        <v>0</v>
      </c>
      <c r="L42">
        <v>0</v>
      </c>
      <c r="M42">
        <v>0</v>
      </c>
      <c r="N42">
        <v>0</v>
      </c>
      <c r="O42">
        <v>0</v>
      </c>
      <c r="P42">
        <v>0</v>
      </c>
      <c r="Q42">
        <v>0</v>
      </c>
      <c r="R42">
        <v>0</v>
      </c>
      <c r="S42">
        <v>2</v>
      </c>
      <c r="T42">
        <v>13</v>
      </c>
      <c r="U42">
        <v>3</v>
      </c>
      <c r="V42">
        <v>14</v>
      </c>
      <c r="W42">
        <v>0</v>
      </c>
      <c r="X42">
        <v>0</v>
      </c>
      <c r="Y42">
        <v>0</v>
      </c>
      <c r="Z42">
        <v>5</v>
      </c>
      <c r="AA42" t="s">
        <v>2334</v>
      </c>
      <c r="AB42">
        <v>0</v>
      </c>
      <c r="AC42">
        <v>0</v>
      </c>
      <c r="AD42">
        <v>0</v>
      </c>
      <c r="AE42">
        <v>0</v>
      </c>
      <c r="AF42">
        <v>0</v>
      </c>
      <c r="AG42">
        <v>0</v>
      </c>
      <c r="AH42">
        <v>0</v>
      </c>
      <c r="AI42">
        <v>0</v>
      </c>
      <c r="AJ42">
        <v>0</v>
      </c>
      <c r="AK42">
        <v>0</v>
      </c>
      <c r="AL42">
        <v>0</v>
      </c>
      <c r="AM42">
        <v>1</v>
      </c>
      <c r="AN42">
        <v>0</v>
      </c>
      <c r="AO42">
        <v>0</v>
      </c>
      <c r="AP42">
        <v>0</v>
      </c>
      <c r="AQ42">
        <v>0</v>
      </c>
      <c r="AR42">
        <v>0</v>
      </c>
      <c r="AS42">
        <v>0</v>
      </c>
      <c r="AT42">
        <v>0</v>
      </c>
      <c r="AU42">
        <v>0</v>
      </c>
      <c r="AV42">
        <v>0</v>
      </c>
      <c r="AW42">
        <v>0</v>
      </c>
      <c r="AX42">
        <v>0</v>
      </c>
      <c r="AY42">
        <v>0</v>
      </c>
      <c r="AZ42">
        <v>0</v>
      </c>
      <c r="BA42">
        <v>0</v>
      </c>
      <c r="BB42">
        <v>1</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row>
    <row r="43" spans="1:91" x14ac:dyDescent="0.15">
      <c r="A43" t="s">
        <v>2381</v>
      </c>
      <c r="B43">
        <v>2000</v>
      </c>
      <c r="C43">
        <v>60</v>
      </c>
      <c r="D43">
        <v>900</v>
      </c>
      <c r="E43" s="407">
        <v>63.5</v>
      </c>
      <c r="F43" s="407">
        <v>1.9</v>
      </c>
      <c r="G43" s="407">
        <v>29.6</v>
      </c>
      <c r="H43" s="407">
        <v>1.4</v>
      </c>
      <c r="I43" s="407">
        <v>4.1081024916325773E-2</v>
      </c>
      <c r="J43" s="407">
        <v>0.6</v>
      </c>
      <c r="K43">
        <v>0</v>
      </c>
      <c r="L43">
        <v>0</v>
      </c>
      <c r="M43">
        <v>0</v>
      </c>
      <c r="N43">
        <v>0</v>
      </c>
      <c r="O43">
        <v>0</v>
      </c>
      <c r="P43">
        <v>0</v>
      </c>
      <c r="Q43">
        <v>0</v>
      </c>
      <c r="R43">
        <v>1</v>
      </c>
      <c r="S43">
        <v>5</v>
      </c>
      <c r="T43">
        <v>12</v>
      </c>
      <c r="U43">
        <v>3</v>
      </c>
      <c r="V43">
        <v>13</v>
      </c>
      <c r="W43">
        <v>0</v>
      </c>
      <c r="X43">
        <v>0</v>
      </c>
      <c r="Y43">
        <v>0</v>
      </c>
      <c r="Z43">
        <v>3</v>
      </c>
      <c r="AA43" t="s">
        <v>2334</v>
      </c>
      <c r="AB43">
        <v>0</v>
      </c>
      <c r="AC43">
        <v>0</v>
      </c>
      <c r="AD43">
        <v>0</v>
      </c>
      <c r="AE43">
        <v>0</v>
      </c>
      <c r="AF43">
        <v>0</v>
      </c>
      <c r="AG43">
        <v>0</v>
      </c>
      <c r="AH43">
        <v>0</v>
      </c>
      <c r="AI43">
        <v>0</v>
      </c>
      <c r="AJ43">
        <v>0</v>
      </c>
      <c r="AK43">
        <v>0</v>
      </c>
      <c r="AL43">
        <v>0</v>
      </c>
      <c r="AM43">
        <v>1</v>
      </c>
      <c r="AN43">
        <v>0</v>
      </c>
      <c r="AO43">
        <v>0</v>
      </c>
      <c r="AP43">
        <v>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1</v>
      </c>
      <c r="BT43">
        <v>0</v>
      </c>
      <c r="BU43">
        <v>0</v>
      </c>
      <c r="BV43">
        <v>0</v>
      </c>
      <c r="BW43">
        <v>0</v>
      </c>
      <c r="BX43">
        <v>0</v>
      </c>
      <c r="BY43">
        <v>0</v>
      </c>
      <c r="BZ43">
        <v>0</v>
      </c>
      <c r="CA43">
        <v>0</v>
      </c>
      <c r="CB43">
        <v>0</v>
      </c>
      <c r="CC43">
        <v>0</v>
      </c>
      <c r="CD43">
        <v>0</v>
      </c>
      <c r="CE43">
        <v>0</v>
      </c>
      <c r="CF43">
        <v>0</v>
      </c>
      <c r="CG43">
        <v>1</v>
      </c>
      <c r="CH43">
        <v>0</v>
      </c>
      <c r="CI43">
        <v>0</v>
      </c>
      <c r="CJ43">
        <v>0</v>
      </c>
      <c r="CK43">
        <v>0</v>
      </c>
      <c r="CL43">
        <v>0</v>
      </c>
      <c r="CM43">
        <v>0</v>
      </c>
    </row>
    <row r="44" spans="1:91" x14ac:dyDescent="0.15">
      <c r="A44" t="s">
        <v>2392</v>
      </c>
      <c r="B44">
        <v>4650</v>
      </c>
      <c r="C44">
        <v>114</v>
      </c>
      <c r="D44">
        <v>1200</v>
      </c>
      <c r="E44" s="407">
        <v>79.5</v>
      </c>
      <c r="F44" s="407">
        <v>1.6</v>
      </c>
      <c r="G44" s="407">
        <v>22.5</v>
      </c>
      <c r="H44" s="407">
        <v>2.4</v>
      </c>
      <c r="I44" s="407">
        <v>4.709845123227864E-2</v>
      </c>
      <c r="J44" s="407">
        <v>0.7</v>
      </c>
      <c r="K44">
        <v>0</v>
      </c>
      <c r="L44">
        <v>1</v>
      </c>
      <c r="M44">
        <v>0</v>
      </c>
      <c r="N44">
        <v>2</v>
      </c>
      <c r="O44">
        <v>5</v>
      </c>
      <c r="P44">
        <v>0</v>
      </c>
      <c r="Q44">
        <v>0</v>
      </c>
      <c r="R44">
        <v>2</v>
      </c>
      <c r="S44">
        <v>9</v>
      </c>
      <c r="T44">
        <v>7</v>
      </c>
      <c r="U44">
        <v>5</v>
      </c>
      <c r="V44">
        <v>8</v>
      </c>
      <c r="W44">
        <v>0</v>
      </c>
      <c r="X44">
        <v>0</v>
      </c>
      <c r="Y44">
        <v>0</v>
      </c>
      <c r="Z44">
        <v>4</v>
      </c>
      <c r="AA44" t="s">
        <v>2334</v>
      </c>
      <c r="AB44">
        <v>0</v>
      </c>
      <c r="AC44">
        <v>0</v>
      </c>
      <c r="AD44">
        <v>0</v>
      </c>
      <c r="AE44">
        <v>0</v>
      </c>
      <c r="AF44">
        <v>0</v>
      </c>
      <c r="AG44">
        <v>0</v>
      </c>
      <c r="AH44">
        <v>0</v>
      </c>
      <c r="AI44">
        <v>0</v>
      </c>
      <c r="AJ44">
        <v>0</v>
      </c>
      <c r="AK44">
        <v>0</v>
      </c>
      <c r="AL44">
        <v>0</v>
      </c>
      <c r="AM44">
        <v>1</v>
      </c>
      <c r="AN44">
        <v>0</v>
      </c>
      <c r="AO44">
        <v>0</v>
      </c>
      <c r="AP44">
        <v>0</v>
      </c>
      <c r="AQ44">
        <v>1</v>
      </c>
      <c r="AR44">
        <v>0</v>
      </c>
      <c r="AS44">
        <v>0</v>
      </c>
      <c r="AT44">
        <v>0</v>
      </c>
      <c r="AU44">
        <v>0</v>
      </c>
      <c r="AV44">
        <v>0</v>
      </c>
      <c r="AW44">
        <v>0</v>
      </c>
      <c r="AX44">
        <v>0</v>
      </c>
      <c r="AY44">
        <v>0</v>
      </c>
      <c r="AZ44">
        <v>0</v>
      </c>
      <c r="BA44">
        <v>0</v>
      </c>
      <c r="BB44">
        <v>0</v>
      </c>
      <c r="BC44">
        <v>1</v>
      </c>
      <c r="BD44">
        <v>0</v>
      </c>
      <c r="BE44">
        <v>0</v>
      </c>
      <c r="BF44">
        <v>0</v>
      </c>
      <c r="BG44">
        <v>1</v>
      </c>
      <c r="BH44">
        <v>0</v>
      </c>
      <c r="BI44">
        <v>0</v>
      </c>
      <c r="BJ44">
        <v>0</v>
      </c>
      <c r="BK44">
        <v>0</v>
      </c>
      <c r="BL44">
        <v>3</v>
      </c>
      <c r="BM44">
        <v>0</v>
      </c>
      <c r="BN44">
        <v>0</v>
      </c>
      <c r="BO44">
        <v>1</v>
      </c>
      <c r="BP44">
        <v>2</v>
      </c>
      <c r="BQ44">
        <v>4</v>
      </c>
      <c r="BR44">
        <v>0</v>
      </c>
      <c r="BS44">
        <v>2</v>
      </c>
      <c r="BT44">
        <v>0</v>
      </c>
      <c r="BU44">
        <v>0</v>
      </c>
      <c r="BV44">
        <v>0</v>
      </c>
      <c r="BW44">
        <v>2</v>
      </c>
      <c r="BX44">
        <v>0</v>
      </c>
      <c r="BY44">
        <v>1</v>
      </c>
      <c r="BZ44">
        <v>0</v>
      </c>
      <c r="CA44">
        <v>0</v>
      </c>
      <c r="CB44">
        <v>1</v>
      </c>
      <c r="CC44">
        <v>0</v>
      </c>
      <c r="CD44">
        <v>1</v>
      </c>
      <c r="CE44">
        <v>0</v>
      </c>
      <c r="CF44">
        <v>2</v>
      </c>
      <c r="CG44">
        <v>0</v>
      </c>
      <c r="CH44">
        <v>5</v>
      </c>
      <c r="CI44">
        <v>0</v>
      </c>
      <c r="CJ44">
        <v>0</v>
      </c>
      <c r="CK44">
        <v>0</v>
      </c>
      <c r="CL44">
        <v>0</v>
      </c>
      <c r="CM44">
        <v>0</v>
      </c>
    </row>
    <row r="45" spans="1:91" x14ac:dyDescent="0.15">
      <c r="A45" t="s">
        <v>1875</v>
      </c>
      <c r="B45">
        <v>710</v>
      </c>
      <c r="C45">
        <v>27</v>
      </c>
      <c r="D45">
        <v>355</v>
      </c>
      <c r="E45" s="407">
        <v>19.899999999999999</v>
      </c>
      <c r="F45" s="407">
        <v>0.7</v>
      </c>
      <c r="G45" s="407">
        <v>11</v>
      </c>
      <c r="H45" s="407">
        <v>1.1000000000000001</v>
      </c>
      <c r="I45" s="407">
        <v>3.8324224463954087E-2</v>
      </c>
      <c r="J45" s="407">
        <v>0.6</v>
      </c>
      <c r="K45">
        <v>1</v>
      </c>
      <c r="L45">
        <v>0</v>
      </c>
      <c r="M45">
        <v>0</v>
      </c>
      <c r="N45">
        <v>0</v>
      </c>
      <c r="O45">
        <v>0</v>
      </c>
      <c r="P45">
        <v>0</v>
      </c>
      <c r="Q45">
        <v>0</v>
      </c>
      <c r="R45">
        <v>0</v>
      </c>
      <c r="S45">
        <v>3</v>
      </c>
      <c r="T45">
        <v>10</v>
      </c>
      <c r="U45">
        <v>3</v>
      </c>
      <c r="V45">
        <v>17</v>
      </c>
      <c r="W45">
        <v>0</v>
      </c>
      <c r="X45">
        <v>0</v>
      </c>
      <c r="Y45">
        <v>0</v>
      </c>
      <c r="Z45">
        <v>12</v>
      </c>
      <c r="AA45" t="s">
        <v>2334</v>
      </c>
      <c r="AB45">
        <v>0</v>
      </c>
      <c r="AC45">
        <v>0</v>
      </c>
      <c r="AD45">
        <v>0</v>
      </c>
      <c r="AE45">
        <v>0</v>
      </c>
      <c r="AF45">
        <v>0</v>
      </c>
      <c r="AG45">
        <v>0</v>
      </c>
      <c r="AH45">
        <v>0</v>
      </c>
      <c r="AI45">
        <v>0</v>
      </c>
      <c r="AJ45">
        <v>0</v>
      </c>
      <c r="AK45">
        <v>0</v>
      </c>
      <c r="AL45">
        <v>0</v>
      </c>
      <c r="AM45">
        <v>4</v>
      </c>
      <c r="AN45">
        <v>0</v>
      </c>
      <c r="AO45">
        <v>0</v>
      </c>
      <c r="AP45">
        <v>0</v>
      </c>
      <c r="AQ45">
        <v>4</v>
      </c>
      <c r="AR45">
        <v>0</v>
      </c>
      <c r="AS45">
        <v>0</v>
      </c>
      <c r="AT45">
        <v>0</v>
      </c>
      <c r="AU45">
        <v>0</v>
      </c>
      <c r="AV45">
        <v>0</v>
      </c>
      <c r="AW45">
        <v>0</v>
      </c>
      <c r="AX45">
        <v>0</v>
      </c>
      <c r="AY45">
        <v>0</v>
      </c>
      <c r="AZ45">
        <v>0</v>
      </c>
      <c r="BA45">
        <v>0</v>
      </c>
      <c r="BB45">
        <v>3</v>
      </c>
      <c r="BC45">
        <v>1</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X45">
        <v>0</v>
      </c>
      <c r="BY45">
        <v>0</v>
      </c>
      <c r="BZ45">
        <v>0</v>
      </c>
      <c r="CA45">
        <v>0</v>
      </c>
      <c r="CB45">
        <v>0</v>
      </c>
      <c r="CC45">
        <v>0</v>
      </c>
      <c r="CD45">
        <v>0</v>
      </c>
      <c r="CE45">
        <v>0</v>
      </c>
      <c r="CF45">
        <v>0</v>
      </c>
      <c r="CG45">
        <v>0</v>
      </c>
      <c r="CH45">
        <v>0</v>
      </c>
      <c r="CI45">
        <v>0</v>
      </c>
      <c r="CJ45">
        <v>0</v>
      </c>
      <c r="CK45">
        <v>0</v>
      </c>
      <c r="CL45">
        <v>0</v>
      </c>
      <c r="CM45">
        <v>0</v>
      </c>
    </row>
    <row r="46" spans="1:91" x14ac:dyDescent="0.15">
      <c r="A46" t="s">
        <v>1796</v>
      </c>
      <c r="B46">
        <v>582</v>
      </c>
      <c r="C46">
        <v>11.9</v>
      </c>
      <c r="D46">
        <v>715</v>
      </c>
      <c r="E46" s="407">
        <v>15</v>
      </c>
      <c r="F46" s="407">
        <v>0.3</v>
      </c>
      <c r="G46" s="407">
        <v>18.899999999999999</v>
      </c>
      <c r="H46" s="407">
        <v>0.4</v>
      </c>
      <c r="I46" s="407">
        <v>7.4312577686889546E-3</v>
      </c>
      <c r="J46" s="407">
        <v>0.5</v>
      </c>
      <c r="K46">
        <v>0</v>
      </c>
      <c r="L46">
        <v>0</v>
      </c>
      <c r="M46">
        <v>0</v>
      </c>
      <c r="N46">
        <v>0</v>
      </c>
      <c r="O46">
        <v>0</v>
      </c>
      <c r="P46">
        <v>0</v>
      </c>
      <c r="Q46">
        <v>0</v>
      </c>
      <c r="R46">
        <v>0</v>
      </c>
      <c r="S46">
        <v>3</v>
      </c>
      <c r="T46">
        <v>31</v>
      </c>
      <c r="U46">
        <v>3</v>
      </c>
      <c r="V46">
        <v>0</v>
      </c>
      <c r="W46">
        <v>0</v>
      </c>
      <c r="X46">
        <v>0</v>
      </c>
      <c r="Y46">
        <v>0</v>
      </c>
      <c r="Z46">
        <v>0</v>
      </c>
      <c r="AA46" t="s">
        <v>2334</v>
      </c>
      <c r="AB46">
        <v>0</v>
      </c>
      <c r="AC46">
        <v>0</v>
      </c>
      <c r="AD46">
        <v>0</v>
      </c>
      <c r="AE46">
        <v>0</v>
      </c>
      <c r="AF46">
        <v>0</v>
      </c>
      <c r="AG46">
        <v>0</v>
      </c>
      <c r="AH46">
        <v>0</v>
      </c>
      <c r="AI46">
        <v>0</v>
      </c>
      <c r="AJ46">
        <v>1</v>
      </c>
      <c r="AK46">
        <v>1</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X46">
        <v>0</v>
      </c>
      <c r="BY46">
        <v>0</v>
      </c>
      <c r="BZ46">
        <v>0</v>
      </c>
      <c r="CA46">
        <v>0</v>
      </c>
      <c r="CB46">
        <v>0</v>
      </c>
      <c r="CC46">
        <v>0</v>
      </c>
      <c r="CD46">
        <v>0</v>
      </c>
      <c r="CE46">
        <v>0</v>
      </c>
      <c r="CF46">
        <v>0</v>
      </c>
      <c r="CG46">
        <v>0</v>
      </c>
      <c r="CH46">
        <v>0</v>
      </c>
      <c r="CI46">
        <v>0</v>
      </c>
      <c r="CJ46">
        <v>0</v>
      </c>
      <c r="CK46">
        <v>0</v>
      </c>
      <c r="CL46">
        <v>0</v>
      </c>
      <c r="CM46">
        <v>0</v>
      </c>
    </row>
    <row r="47" spans="1:91" x14ac:dyDescent="0.15">
      <c r="A47" t="s">
        <v>1986</v>
      </c>
      <c r="B47">
        <v>1030</v>
      </c>
      <c r="C47">
        <v>20</v>
      </c>
      <c r="D47">
        <v>1030</v>
      </c>
      <c r="E47" s="407">
        <v>17.899999999999999</v>
      </c>
      <c r="F47" s="407">
        <v>0.4</v>
      </c>
      <c r="G47" s="407">
        <v>22</v>
      </c>
      <c r="H47" s="407">
        <v>0.4</v>
      </c>
      <c r="I47" s="407">
        <v>9.7778510955290592E-3</v>
      </c>
      <c r="J47" s="407">
        <v>0.5</v>
      </c>
      <c r="K47">
        <v>0</v>
      </c>
      <c r="L47">
        <v>1</v>
      </c>
      <c r="M47">
        <v>0</v>
      </c>
      <c r="N47">
        <v>0</v>
      </c>
      <c r="O47">
        <v>0</v>
      </c>
      <c r="P47">
        <v>0</v>
      </c>
      <c r="Q47">
        <v>0</v>
      </c>
      <c r="R47">
        <v>0</v>
      </c>
      <c r="S47">
        <v>7</v>
      </c>
      <c r="T47">
        <v>37</v>
      </c>
      <c r="U47">
        <v>6</v>
      </c>
      <c r="V47">
        <v>0</v>
      </c>
      <c r="W47">
        <v>0</v>
      </c>
      <c r="X47">
        <v>0</v>
      </c>
      <c r="Y47">
        <v>0</v>
      </c>
      <c r="Z47">
        <v>0</v>
      </c>
      <c r="AA47" t="s">
        <v>2334</v>
      </c>
      <c r="AB47">
        <v>0</v>
      </c>
      <c r="AC47">
        <v>1</v>
      </c>
      <c r="AD47">
        <v>0</v>
      </c>
      <c r="AE47">
        <v>0</v>
      </c>
      <c r="AF47">
        <v>0</v>
      </c>
      <c r="AG47">
        <v>0</v>
      </c>
      <c r="AH47">
        <v>0</v>
      </c>
      <c r="AI47">
        <v>0</v>
      </c>
      <c r="AJ47">
        <v>6</v>
      </c>
      <c r="AK47">
        <v>5</v>
      </c>
      <c r="AL47">
        <v>0</v>
      </c>
      <c r="AM47">
        <v>0</v>
      </c>
      <c r="AN47">
        <v>0</v>
      </c>
      <c r="AO47">
        <v>0</v>
      </c>
      <c r="AP47">
        <v>0</v>
      </c>
      <c r="AQ47">
        <v>0</v>
      </c>
      <c r="AR47">
        <v>0</v>
      </c>
      <c r="AS47">
        <v>0</v>
      </c>
      <c r="AT47">
        <v>0</v>
      </c>
      <c r="AU47">
        <v>0</v>
      </c>
      <c r="AV47">
        <v>0</v>
      </c>
      <c r="AW47">
        <v>0</v>
      </c>
      <c r="AX47">
        <v>0</v>
      </c>
      <c r="AY47">
        <v>0</v>
      </c>
      <c r="AZ47">
        <v>0</v>
      </c>
      <c r="BA47">
        <v>0</v>
      </c>
      <c r="BB47">
        <v>1</v>
      </c>
      <c r="BC47">
        <v>0</v>
      </c>
      <c r="BD47">
        <v>0</v>
      </c>
      <c r="BE47">
        <v>0</v>
      </c>
      <c r="BF47">
        <v>0</v>
      </c>
      <c r="BG47">
        <v>0</v>
      </c>
      <c r="BH47">
        <v>0</v>
      </c>
      <c r="BI47">
        <v>0</v>
      </c>
      <c r="BJ47">
        <v>0</v>
      </c>
      <c r="BK47">
        <v>0</v>
      </c>
      <c r="BL47">
        <v>0</v>
      </c>
      <c r="BM47">
        <v>0</v>
      </c>
      <c r="BN47">
        <v>0</v>
      </c>
      <c r="BO47">
        <v>0</v>
      </c>
      <c r="BP47">
        <v>1</v>
      </c>
      <c r="BQ47">
        <v>2</v>
      </c>
      <c r="BR47">
        <v>0</v>
      </c>
      <c r="BS47">
        <v>0</v>
      </c>
      <c r="BT47">
        <v>0</v>
      </c>
      <c r="BU47">
        <v>0</v>
      </c>
      <c r="BV47">
        <v>0</v>
      </c>
      <c r="BW47">
        <v>0</v>
      </c>
      <c r="BX47">
        <v>0</v>
      </c>
      <c r="BY47">
        <v>1</v>
      </c>
      <c r="BZ47">
        <v>0</v>
      </c>
      <c r="CA47">
        <v>0</v>
      </c>
      <c r="CB47">
        <v>0</v>
      </c>
      <c r="CC47">
        <v>0</v>
      </c>
      <c r="CD47">
        <v>0</v>
      </c>
      <c r="CE47">
        <v>0</v>
      </c>
      <c r="CF47">
        <v>0</v>
      </c>
      <c r="CG47">
        <v>1</v>
      </c>
      <c r="CH47">
        <v>2</v>
      </c>
      <c r="CI47">
        <v>0</v>
      </c>
      <c r="CJ47">
        <v>0</v>
      </c>
      <c r="CK47">
        <v>0</v>
      </c>
      <c r="CL47">
        <v>0</v>
      </c>
      <c r="CM47">
        <v>0</v>
      </c>
    </row>
    <row r="48" spans="1:91" x14ac:dyDescent="0.15">
      <c r="A48" t="s">
        <v>1847</v>
      </c>
      <c r="B48">
        <v>5000</v>
      </c>
      <c r="C48">
        <v>100</v>
      </c>
      <c r="D48">
        <v>3000</v>
      </c>
      <c r="E48" s="407">
        <v>58.7</v>
      </c>
      <c r="F48" s="407">
        <v>1.4</v>
      </c>
      <c r="G48" s="407">
        <v>41.8</v>
      </c>
      <c r="H48" s="407">
        <v>0.9</v>
      </c>
      <c r="I48" s="407">
        <v>2.0606572753925547E-2</v>
      </c>
      <c r="J48" s="407">
        <v>0.6</v>
      </c>
      <c r="K48">
        <v>0</v>
      </c>
      <c r="L48">
        <v>0</v>
      </c>
      <c r="M48">
        <v>0</v>
      </c>
      <c r="N48">
        <v>0</v>
      </c>
      <c r="O48">
        <v>0</v>
      </c>
      <c r="P48">
        <v>0</v>
      </c>
      <c r="Q48">
        <v>0</v>
      </c>
      <c r="R48">
        <v>2</v>
      </c>
      <c r="S48">
        <v>5</v>
      </c>
      <c r="T48">
        <v>74</v>
      </c>
      <c r="U48">
        <v>7</v>
      </c>
      <c r="V48">
        <v>1</v>
      </c>
      <c r="W48">
        <v>0</v>
      </c>
      <c r="X48">
        <v>0</v>
      </c>
      <c r="Y48">
        <v>0</v>
      </c>
      <c r="Z48">
        <v>1</v>
      </c>
      <c r="AA48" t="s">
        <v>2334</v>
      </c>
      <c r="AB48">
        <v>0</v>
      </c>
      <c r="AC48">
        <v>0</v>
      </c>
      <c r="AD48">
        <v>0</v>
      </c>
      <c r="AE48">
        <v>0</v>
      </c>
      <c r="AF48">
        <v>0</v>
      </c>
      <c r="AG48">
        <v>0</v>
      </c>
      <c r="AH48">
        <v>0</v>
      </c>
      <c r="AI48">
        <v>2</v>
      </c>
      <c r="AJ48">
        <v>1</v>
      </c>
      <c r="AK48">
        <v>5</v>
      </c>
      <c r="AL48">
        <v>0</v>
      </c>
      <c r="AM48">
        <v>0</v>
      </c>
      <c r="AN48">
        <v>0</v>
      </c>
      <c r="AO48">
        <v>0</v>
      </c>
      <c r="AP48">
        <v>0</v>
      </c>
      <c r="AQ48">
        <v>0</v>
      </c>
      <c r="AR48">
        <v>0</v>
      </c>
      <c r="AS48">
        <v>0</v>
      </c>
      <c r="AT48">
        <v>0</v>
      </c>
      <c r="AU48">
        <v>0</v>
      </c>
      <c r="AV48">
        <v>0</v>
      </c>
      <c r="AW48">
        <v>0</v>
      </c>
      <c r="AX48">
        <v>0</v>
      </c>
      <c r="AY48">
        <v>2</v>
      </c>
      <c r="AZ48">
        <v>0</v>
      </c>
      <c r="BA48">
        <v>2</v>
      </c>
      <c r="BB48">
        <v>6</v>
      </c>
      <c r="BC48">
        <v>0</v>
      </c>
      <c r="BD48">
        <v>0</v>
      </c>
      <c r="BE48">
        <v>0</v>
      </c>
      <c r="BF48">
        <v>0</v>
      </c>
      <c r="BG48">
        <v>0</v>
      </c>
      <c r="BH48">
        <v>0</v>
      </c>
      <c r="BI48">
        <v>0</v>
      </c>
      <c r="BJ48">
        <v>0</v>
      </c>
      <c r="BK48">
        <v>0</v>
      </c>
      <c r="BL48">
        <v>0</v>
      </c>
      <c r="BM48">
        <v>0</v>
      </c>
      <c r="BN48">
        <v>0</v>
      </c>
      <c r="BO48">
        <v>1</v>
      </c>
      <c r="BP48">
        <v>1</v>
      </c>
      <c r="BQ48">
        <v>4</v>
      </c>
      <c r="BR48">
        <v>0</v>
      </c>
      <c r="BS48">
        <v>0</v>
      </c>
      <c r="BT48">
        <v>0</v>
      </c>
      <c r="BU48">
        <v>0</v>
      </c>
      <c r="BV48">
        <v>0</v>
      </c>
      <c r="BW48">
        <v>0</v>
      </c>
      <c r="BX48">
        <v>0</v>
      </c>
      <c r="BY48">
        <v>0</v>
      </c>
      <c r="BZ48">
        <v>0</v>
      </c>
      <c r="CA48">
        <v>0</v>
      </c>
      <c r="CB48">
        <v>0</v>
      </c>
      <c r="CC48">
        <v>0</v>
      </c>
      <c r="CD48">
        <v>0</v>
      </c>
      <c r="CE48">
        <v>0</v>
      </c>
      <c r="CF48">
        <v>0</v>
      </c>
      <c r="CG48">
        <v>3</v>
      </c>
      <c r="CH48">
        <v>8</v>
      </c>
      <c r="CI48">
        <v>0</v>
      </c>
      <c r="CJ48">
        <v>0</v>
      </c>
      <c r="CK48">
        <v>0</v>
      </c>
      <c r="CL48">
        <v>0</v>
      </c>
      <c r="CM48">
        <v>0</v>
      </c>
    </row>
    <row r="49" spans="1:91" x14ac:dyDescent="0.15">
      <c r="A49" t="s">
        <v>1822</v>
      </c>
      <c r="B49">
        <v>1430.1</v>
      </c>
      <c r="C49">
        <v>53.3</v>
      </c>
      <c r="D49">
        <v>3771.8</v>
      </c>
      <c r="E49" s="407">
        <v>11</v>
      </c>
      <c r="F49" s="407">
        <v>0.4</v>
      </c>
      <c r="G49" s="407">
        <v>30.6</v>
      </c>
      <c r="H49" s="407">
        <v>0.4</v>
      </c>
      <c r="I49" s="407">
        <v>1.6127222583474671E-2</v>
      </c>
      <c r="J49" s="407">
        <v>1.1000000000000001</v>
      </c>
      <c r="K49">
        <v>0</v>
      </c>
      <c r="L49">
        <v>30</v>
      </c>
      <c r="M49">
        <v>0</v>
      </c>
      <c r="N49">
        <v>6</v>
      </c>
      <c r="O49">
        <v>12</v>
      </c>
      <c r="P49">
        <v>0</v>
      </c>
      <c r="Q49">
        <v>6</v>
      </c>
      <c r="R49">
        <v>0</v>
      </c>
      <c r="S49">
        <v>1</v>
      </c>
      <c r="T49">
        <v>33</v>
      </c>
      <c r="U49">
        <v>19</v>
      </c>
      <c r="V49">
        <v>18</v>
      </c>
      <c r="W49">
        <v>0</v>
      </c>
      <c r="X49">
        <v>0</v>
      </c>
      <c r="Y49">
        <v>0</v>
      </c>
      <c r="Z49">
        <v>5</v>
      </c>
      <c r="AA49" t="s">
        <v>2334</v>
      </c>
      <c r="AB49">
        <v>0</v>
      </c>
      <c r="AC49">
        <v>0</v>
      </c>
      <c r="AD49">
        <v>0</v>
      </c>
      <c r="AE49">
        <v>0</v>
      </c>
      <c r="AF49">
        <v>0</v>
      </c>
      <c r="AG49">
        <v>0</v>
      </c>
      <c r="AH49">
        <v>0</v>
      </c>
      <c r="AI49">
        <v>0</v>
      </c>
      <c r="AJ49">
        <v>0</v>
      </c>
      <c r="AK49">
        <v>0</v>
      </c>
      <c r="AL49">
        <v>0</v>
      </c>
      <c r="AM49">
        <v>1</v>
      </c>
      <c r="AN49">
        <v>0</v>
      </c>
      <c r="AO49">
        <v>0</v>
      </c>
      <c r="AP49">
        <v>0</v>
      </c>
      <c r="AQ49">
        <v>1</v>
      </c>
      <c r="AR49">
        <v>0</v>
      </c>
      <c r="AS49">
        <v>0</v>
      </c>
      <c r="AT49">
        <v>0</v>
      </c>
      <c r="AU49">
        <v>0</v>
      </c>
      <c r="AV49">
        <v>0</v>
      </c>
      <c r="AW49">
        <v>0</v>
      </c>
      <c r="AX49">
        <v>0</v>
      </c>
      <c r="AY49">
        <v>0</v>
      </c>
      <c r="AZ49">
        <v>0</v>
      </c>
      <c r="BA49">
        <v>0</v>
      </c>
      <c r="BB49">
        <v>3</v>
      </c>
      <c r="BC49">
        <v>1</v>
      </c>
      <c r="BD49">
        <v>0</v>
      </c>
      <c r="BE49">
        <v>0</v>
      </c>
      <c r="BF49">
        <v>0</v>
      </c>
      <c r="BG49">
        <v>0</v>
      </c>
      <c r="BH49">
        <v>0</v>
      </c>
      <c r="BI49">
        <v>0</v>
      </c>
      <c r="BJ49">
        <v>0</v>
      </c>
      <c r="BK49">
        <v>0</v>
      </c>
      <c r="BL49">
        <v>0</v>
      </c>
      <c r="BM49">
        <v>0</v>
      </c>
      <c r="BN49">
        <v>0</v>
      </c>
      <c r="BO49">
        <v>0</v>
      </c>
      <c r="BP49">
        <v>1</v>
      </c>
      <c r="BQ49">
        <v>0</v>
      </c>
      <c r="BR49">
        <v>0</v>
      </c>
      <c r="BS49">
        <v>1</v>
      </c>
      <c r="BT49">
        <v>0</v>
      </c>
      <c r="BU49">
        <v>0</v>
      </c>
      <c r="BV49">
        <v>0</v>
      </c>
      <c r="BW49">
        <v>1</v>
      </c>
      <c r="BX49">
        <v>0</v>
      </c>
      <c r="BY49">
        <v>0</v>
      </c>
      <c r="BZ49">
        <v>0</v>
      </c>
      <c r="CA49">
        <v>0</v>
      </c>
      <c r="CB49">
        <v>0</v>
      </c>
      <c r="CC49">
        <v>0</v>
      </c>
      <c r="CD49">
        <v>0</v>
      </c>
      <c r="CE49">
        <v>0</v>
      </c>
      <c r="CF49">
        <v>0</v>
      </c>
      <c r="CG49">
        <v>2</v>
      </c>
      <c r="CH49">
        <v>13</v>
      </c>
      <c r="CI49">
        <v>0</v>
      </c>
      <c r="CJ49">
        <v>0</v>
      </c>
      <c r="CK49">
        <v>0</v>
      </c>
      <c r="CL49">
        <v>0</v>
      </c>
      <c r="CM49">
        <v>0</v>
      </c>
    </row>
    <row r="50" spans="1:91" x14ac:dyDescent="0.15">
      <c r="A50" t="s">
        <v>2223</v>
      </c>
      <c r="B50">
        <v>15350</v>
      </c>
      <c r="C50">
        <v>515</v>
      </c>
      <c r="D50">
        <v>3770</v>
      </c>
      <c r="E50" s="407">
        <v>96.8</v>
      </c>
      <c r="F50" s="407">
        <v>2.6</v>
      </c>
      <c r="G50" s="407">
        <v>32.1</v>
      </c>
      <c r="H50" s="407">
        <v>2.2000000000000002</v>
      </c>
      <c r="I50" s="407">
        <v>0.1</v>
      </c>
      <c r="J50" s="407">
        <v>0.7</v>
      </c>
      <c r="K50">
        <v>0</v>
      </c>
      <c r="L50">
        <v>0</v>
      </c>
      <c r="M50">
        <v>0</v>
      </c>
      <c r="N50">
        <v>0</v>
      </c>
      <c r="O50">
        <v>0</v>
      </c>
      <c r="P50">
        <v>0</v>
      </c>
      <c r="Q50">
        <v>0</v>
      </c>
      <c r="R50">
        <v>1</v>
      </c>
      <c r="S50">
        <v>5</v>
      </c>
      <c r="T50">
        <v>46</v>
      </c>
      <c r="U50">
        <v>23</v>
      </c>
      <c r="V50">
        <v>59</v>
      </c>
      <c r="W50">
        <v>0</v>
      </c>
      <c r="X50">
        <v>0</v>
      </c>
      <c r="Y50">
        <v>0</v>
      </c>
      <c r="Z50">
        <v>0</v>
      </c>
      <c r="AA50" t="s">
        <v>2334</v>
      </c>
      <c r="AB50">
        <v>0</v>
      </c>
      <c r="AC50">
        <v>0</v>
      </c>
      <c r="AD50">
        <v>0</v>
      </c>
      <c r="AE50">
        <v>0</v>
      </c>
      <c r="AF50">
        <v>0</v>
      </c>
      <c r="AG50">
        <v>0</v>
      </c>
      <c r="AH50">
        <v>0</v>
      </c>
      <c r="AI50">
        <v>0</v>
      </c>
      <c r="AJ50">
        <v>1</v>
      </c>
      <c r="AK50">
        <v>2</v>
      </c>
      <c r="AL50">
        <v>0</v>
      </c>
      <c r="AM50">
        <v>15</v>
      </c>
      <c r="AN50">
        <v>0</v>
      </c>
      <c r="AO50">
        <v>0</v>
      </c>
      <c r="AP50">
        <v>0</v>
      </c>
      <c r="AQ50">
        <v>0</v>
      </c>
      <c r="AR50">
        <v>0</v>
      </c>
      <c r="AS50">
        <v>0</v>
      </c>
      <c r="AT50">
        <v>0</v>
      </c>
      <c r="AU50">
        <v>0</v>
      </c>
      <c r="AV50">
        <v>0</v>
      </c>
      <c r="AW50">
        <v>0</v>
      </c>
      <c r="AX50">
        <v>0</v>
      </c>
      <c r="AY50">
        <v>0</v>
      </c>
      <c r="AZ50">
        <v>0</v>
      </c>
      <c r="BA50">
        <v>1</v>
      </c>
      <c r="BB50">
        <v>7</v>
      </c>
      <c r="BC50">
        <v>2</v>
      </c>
      <c r="BD50">
        <v>0</v>
      </c>
      <c r="BE50">
        <v>0</v>
      </c>
      <c r="BF50">
        <v>0</v>
      </c>
      <c r="BG50">
        <v>0</v>
      </c>
      <c r="BH50">
        <v>0</v>
      </c>
      <c r="BI50">
        <v>0</v>
      </c>
      <c r="BJ50">
        <v>0</v>
      </c>
      <c r="BK50">
        <v>0</v>
      </c>
      <c r="BL50">
        <v>0</v>
      </c>
      <c r="BM50">
        <v>0</v>
      </c>
      <c r="BN50">
        <v>0</v>
      </c>
      <c r="BO50">
        <v>0</v>
      </c>
      <c r="BP50">
        <v>0</v>
      </c>
      <c r="BQ50">
        <v>3</v>
      </c>
      <c r="BR50">
        <v>0</v>
      </c>
      <c r="BS50">
        <v>7</v>
      </c>
      <c r="BT50">
        <v>0</v>
      </c>
      <c r="BU50">
        <v>0</v>
      </c>
      <c r="BV50">
        <v>0</v>
      </c>
      <c r="BW50">
        <v>0</v>
      </c>
      <c r="BX50">
        <v>0</v>
      </c>
      <c r="BY50">
        <v>0</v>
      </c>
      <c r="BZ50">
        <v>0</v>
      </c>
      <c r="CA50">
        <v>0</v>
      </c>
      <c r="CB50">
        <v>0</v>
      </c>
      <c r="CC50">
        <v>0</v>
      </c>
      <c r="CD50">
        <v>0</v>
      </c>
      <c r="CE50">
        <v>0</v>
      </c>
      <c r="CF50">
        <v>0</v>
      </c>
      <c r="CG50">
        <v>0</v>
      </c>
      <c r="CH50">
        <v>10</v>
      </c>
      <c r="CI50">
        <v>0</v>
      </c>
      <c r="CJ50">
        <v>0</v>
      </c>
      <c r="CK50">
        <v>0</v>
      </c>
      <c r="CL50">
        <v>0</v>
      </c>
      <c r="CM50">
        <v>0</v>
      </c>
    </row>
    <row r="51" spans="1:91" x14ac:dyDescent="0.15">
      <c r="A51" t="s">
        <v>2110</v>
      </c>
      <c r="B51">
        <v>13</v>
      </c>
      <c r="D51">
        <v>485</v>
      </c>
      <c r="E51" s="407">
        <v>0.6</v>
      </c>
      <c r="F51" s="407">
        <v>0</v>
      </c>
      <c r="G51" s="407">
        <v>19.100000000000001</v>
      </c>
      <c r="H51" s="407">
        <v>1.2500000000000001E-2</v>
      </c>
      <c r="I51" s="407">
        <v>0</v>
      </c>
      <c r="J51" s="407">
        <v>0.4</v>
      </c>
      <c r="K51">
        <v>0</v>
      </c>
      <c r="L51">
        <v>12</v>
      </c>
      <c r="M51">
        <v>0</v>
      </c>
      <c r="N51">
        <v>0</v>
      </c>
      <c r="O51">
        <v>18</v>
      </c>
      <c r="P51">
        <v>0</v>
      </c>
      <c r="Q51">
        <v>0</v>
      </c>
      <c r="R51">
        <v>0</v>
      </c>
      <c r="S51">
        <v>0</v>
      </c>
      <c r="T51">
        <v>0</v>
      </c>
      <c r="U51">
        <v>0</v>
      </c>
      <c r="V51">
        <v>0</v>
      </c>
      <c r="W51">
        <v>0</v>
      </c>
      <c r="X51">
        <v>0</v>
      </c>
      <c r="Y51">
        <v>0</v>
      </c>
      <c r="Z51">
        <v>0</v>
      </c>
      <c r="AA51" t="s">
        <v>2334</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4</v>
      </c>
      <c r="BM51">
        <v>0</v>
      </c>
      <c r="BN51">
        <v>0</v>
      </c>
      <c r="BO51">
        <v>0</v>
      </c>
      <c r="BP51">
        <v>0</v>
      </c>
      <c r="BQ51">
        <v>0</v>
      </c>
      <c r="BR51">
        <v>0</v>
      </c>
      <c r="BS51">
        <v>0</v>
      </c>
      <c r="BT51">
        <v>0</v>
      </c>
      <c r="BU51">
        <v>0</v>
      </c>
      <c r="BV51">
        <v>0</v>
      </c>
      <c r="BW51">
        <v>0</v>
      </c>
      <c r="BX51">
        <v>0</v>
      </c>
      <c r="BY51">
        <v>0</v>
      </c>
      <c r="BZ51">
        <v>0</v>
      </c>
      <c r="CA51">
        <v>0</v>
      </c>
      <c r="CB51">
        <v>4</v>
      </c>
      <c r="CC51">
        <v>0</v>
      </c>
      <c r="CD51">
        <v>0</v>
      </c>
      <c r="CE51">
        <v>0</v>
      </c>
      <c r="CF51">
        <v>0</v>
      </c>
      <c r="CG51">
        <v>0</v>
      </c>
      <c r="CH51">
        <v>0</v>
      </c>
      <c r="CI51">
        <v>0</v>
      </c>
      <c r="CJ51">
        <v>0</v>
      </c>
      <c r="CK51">
        <v>0</v>
      </c>
      <c r="CL51">
        <v>0</v>
      </c>
      <c r="CM51">
        <v>0</v>
      </c>
    </row>
    <row r="52" spans="1:91" x14ac:dyDescent="0.15">
      <c r="A52" t="s">
        <v>2061</v>
      </c>
      <c r="B52">
        <v>20000</v>
      </c>
      <c r="C52">
        <v>800</v>
      </c>
      <c r="D52">
        <v>4500</v>
      </c>
      <c r="E52" s="407">
        <v>96.2</v>
      </c>
      <c r="F52" s="407">
        <v>3.6</v>
      </c>
      <c r="G52" s="407">
        <v>39.6</v>
      </c>
      <c r="H52" s="407">
        <v>2.7</v>
      </c>
      <c r="I52" s="407">
        <v>0.1</v>
      </c>
      <c r="J52" s="407">
        <v>1.1000000000000001</v>
      </c>
      <c r="K52">
        <v>0</v>
      </c>
      <c r="L52">
        <v>2</v>
      </c>
      <c r="M52">
        <v>0</v>
      </c>
      <c r="N52">
        <v>0</v>
      </c>
      <c r="O52">
        <v>1</v>
      </c>
      <c r="P52">
        <v>0</v>
      </c>
      <c r="Q52">
        <v>0</v>
      </c>
      <c r="R52">
        <v>11</v>
      </c>
      <c r="S52">
        <v>10</v>
      </c>
      <c r="T52">
        <v>84</v>
      </c>
      <c r="U52">
        <v>27</v>
      </c>
      <c r="V52">
        <v>14</v>
      </c>
      <c r="W52">
        <v>0</v>
      </c>
      <c r="X52">
        <v>0</v>
      </c>
      <c r="Y52">
        <v>0</v>
      </c>
      <c r="Z52">
        <v>0</v>
      </c>
      <c r="AA52" t="s">
        <v>2334</v>
      </c>
      <c r="AB52">
        <v>0</v>
      </c>
      <c r="AC52">
        <v>0</v>
      </c>
      <c r="AD52">
        <v>0</v>
      </c>
      <c r="AE52">
        <v>0</v>
      </c>
      <c r="AF52">
        <v>0</v>
      </c>
      <c r="AG52">
        <v>0</v>
      </c>
      <c r="AH52">
        <v>0</v>
      </c>
      <c r="AI52">
        <v>4</v>
      </c>
      <c r="AJ52">
        <v>5</v>
      </c>
      <c r="AK52">
        <v>5</v>
      </c>
      <c r="AL52">
        <v>0</v>
      </c>
      <c r="AM52">
        <v>3</v>
      </c>
      <c r="AN52">
        <v>0</v>
      </c>
      <c r="AO52">
        <v>0</v>
      </c>
      <c r="AP52">
        <v>0</v>
      </c>
      <c r="AQ52">
        <v>0</v>
      </c>
      <c r="AR52">
        <v>0</v>
      </c>
      <c r="AS52">
        <v>0</v>
      </c>
      <c r="AT52">
        <v>0</v>
      </c>
      <c r="AU52">
        <v>0</v>
      </c>
      <c r="AV52">
        <v>0</v>
      </c>
      <c r="AW52">
        <v>0</v>
      </c>
      <c r="AX52">
        <v>0</v>
      </c>
      <c r="AY52">
        <v>0</v>
      </c>
      <c r="AZ52">
        <v>0</v>
      </c>
      <c r="BA52">
        <v>0</v>
      </c>
      <c r="BB52">
        <v>16</v>
      </c>
      <c r="BC52">
        <v>0</v>
      </c>
      <c r="BD52">
        <v>0</v>
      </c>
      <c r="BE52">
        <v>0</v>
      </c>
      <c r="BF52">
        <v>0</v>
      </c>
      <c r="BG52">
        <v>0</v>
      </c>
      <c r="BH52">
        <v>0</v>
      </c>
      <c r="BI52">
        <v>0</v>
      </c>
      <c r="BJ52">
        <v>0</v>
      </c>
      <c r="BK52">
        <v>0</v>
      </c>
      <c r="BL52">
        <v>1</v>
      </c>
      <c r="BM52">
        <v>0</v>
      </c>
      <c r="BN52">
        <v>0</v>
      </c>
      <c r="BO52">
        <v>2</v>
      </c>
      <c r="BP52">
        <v>2</v>
      </c>
      <c r="BQ52">
        <v>2</v>
      </c>
      <c r="BR52">
        <v>0</v>
      </c>
      <c r="BS52">
        <v>2</v>
      </c>
      <c r="BT52">
        <v>0</v>
      </c>
      <c r="BU52">
        <v>0</v>
      </c>
      <c r="BV52">
        <v>0</v>
      </c>
      <c r="BW52">
        <v>0</v>
      </c>
      <c r="BX52">
        <v>0</v>
      </c>
      <c r="BY52">
        <v>0</v>
      </c>
      <c r="BZ52">
        <v>0</v>
      </c>
      <c r="CA52">
        <v>0</v>
      </c>
      <c r="CB52">
        <v>1</v>
      </c>
      <c r="CC52">
        <v>0</v>
      </c>
      <c r="CD52">
        <v>0</v>
      </c>
      <c r="CE52">
        <v>1</v>
      </c>
      <c r="CF52">
        <v>0</v>
      </c>
      <c r="CG52">
        <v>0</v>
      </c>
      <c r="CH52">
        <v>11</v>
      </c>
      <c r="CI52">
        <v>0</v>
      </c>
      <c r="CJ52">
        <v>0</v>
      </c>
      <c r="CK52">
        <v>0</v>
      </c>
      <c r="CL52">
        <v>0</v>
      </c>
      <c r="CM52">
        <v>0</v>
      </c>
    </row>
    <row r="53" spans="1:91" x14ac:dyDescent="0.15">
      <c r="A53" t="s">
        <v>2137</v>
      </c>
      <c r="B53">
        <v>2060</v>
      </c>
      <c r="C53">
        <v>51</v>
      </c>
      <c r="D53">
        <v>1580</v>
      </c>
      <c r="E53" s="407">
        <v>47.8</v>
      </c>
      <c r="F53" s="407">
        <v>1.2</v>
      </c>
      <c r="G53" s="407">
        <v>37.799999999999997</v>
      </c>
      <c r="H53" s="407">
        <v>0.8</v>
      </c>
      <c r="I53" s="407">
        <v>2.1266685820661282E-2</v>
      </c>
      <c r="J53" s="407">
        <v>0.7</v>
      </c>
      <c r="K53">
        <v>0</v>
      </c>
      <c r="L53">
        <v>0</v>
      </c>
      <c r="M53">
        <v>0</v>
      </c>
      <c r="N53">
        <v>0</v>
      </c>
      <c r="O53">
        <v>0</v>
      </c>
      <c r="P53">
        <v>0</v>
      </c>
      <c r="Q53">
        <v>0</v>
      </c>
      <c r="R53">
        <v>1</v>
      </c>
      <c r="S53">
        <v>1</v>
      </c>
      <c r="T53">
        <v>21</v>
      </c>
      <c r="U53">
        <v>16</v>
      </c>
      <c r="V53">
        <v>1</v>
      </c>
      <c r="W53">
        <v>0</v>
      </c>
      <c r="X53">
        <v>0</v>
      </c>
      <c r="Y53">
        <v>0</v>
      </c>
      <c r="Z53">
        <v>0</v>
      </c>
      <c r="AA53" t="s">
        <v>2334</v>
      </c>
      <c r="AB53">
        <v>0</v>
      </c>
      <c r="AC53">
        <v>0</v>
      </c>
      <c r="AD53">
        <v>0</v>
      </c>
      <c r="AE53">
        <v>0</v>
      </c>
      <c r="AF53">
        <v>0</v>
      </c>
      <c r="AG53">
        <v>0</v>
      </c>
      <c r="AH53">
        <v>0</v>
      </c>
      <c r="AI53">
        <v>0</v>
      </c>
      <c r="AJ53">
        <v>0</v>
      </c>
      <c r="AK53">
        <v>5</v>
      </c>
      <c r="AL53">
        <v>5</v>
      </c>
      <c r="AM53">
        <v>1</v>
      </c>
      <c r="AN53">
        <v>0</v>
      </c>
      <c r="AO53">
        <v>0</v>
      </c>
      <c r="AP53">
        <v>0</v>
      </c>
      <c r="AQ53">
        <v>0</v>
      </c>
      <c r="AR53">
        <v>0</v>
      </c>
      <c r="AS53">
        <v>0</v>
      </c>
      <c r="AT53">
        <v>0</v>
      </c>
      <c r="AU53">
        <v>0</v>
      </c>
      <c r="AV53">
        <v>0</v>
      </c>
      <c r="AW53">
        <v>0</v>
      </c>
      <c r="AX53">
        <v>0</v>
      </c>
      <c r="AY53">
        <v>0</v>
      </c>
      <c r="AZ53">
        <v>0</v>
      </c>
      <c r="BA53">
        <v>4</v>
      </c>
      <c r="BB53">
        <v>5</v>
      </c>
      <c r="BC53">
        <v>0</v>
      </c>
      <c r="BD53">
        <v>0</v>
      </c>
      <c r="BE53">
        <v>0</v>
      </c>
      <c r="BF53">
        <v>0</v>
      </c>
      <c r="BG53">
        <v>0</v>
      </c>
      <c r="BH53">
        <v>0</v>
      </c>
      <c r="BI53">
        <v>0</v>
      </c>
      <c r="BJ53">
        <v>0</v>
      </c>
      <c r="BK53">
        <v>0</v>
      </c>
      <c r="BL53">
        <v>0</v>
      </c>
      <c r="BM53">
        <v>0</v>
      </c>
      <c r="BN53">
        <v>0</v>
      </c>
      <c r="BO53">
        <v>0</v>
      </c>
      <c r="BP53">
        <v>0</v>
      </c>
      <c r="BQ53">
        <v>4</v>
      </c>
      <c r="BR53">
        <v>1</v>
      </c>
      <c r="BS53">
        <v>0</v>
      </c>
      <c r="BT53">
        <v>0</v>
      </c>
      <c r="BU53">
        <v>0</v>
      </c>
      <c r="BV53">
        <v>0</v>
      </c>
      <c r="BW53">
        <v>0</v>
      </c>
      <c r="BX53">
        <v>0</v>
      </c>
      <c r="BY53">
        <v>0</v>
      </c>
      <c r="BZ53">
        <v>0</v>
      </c>
      <c r="CA53">
        <v>0</v>
      </c>
      <c r="CB53">
        <v>0</v>
      </c>
      <c r="CC53">
        <v>0</v>
      </c>
      <c r="CD53">
        <v>0</v>
      </c>
      <c r="CE53">
        <v>0</v>
      </c>
      <c r="CF53">
        <v>0</v>
      </c>
      <c r="CG53">
        <v>3</v>
      </c>
      <c r="CH53">
        <v>4</v>
      </c>
      <c r="CI53">
        <v>0</v>
      </c>
      <c r="CJ53">
        <v>0</v>
      </c>
      <c r="CK53">
        <v>0</v>
      </c>
      <c r="CL53">
        <v>0</v>
      </c>
      <c r="CM53">
        <v>0</v>
      </c>
    </row>
    <row r="54" spans="1:91" x14ac:dyDescent="0.15">
      <c r="A54" t="s">
        <v>2138</v>
      </c>
      <c r="B54">
        <v>2110</v>
      </c>
      <c r="C54">
        <v>61</v>
      </c>
      <c r="D54">
        <v>1680</v>
      </c>
      <c r="E54" s="407">
        <v>31.1</v>
      </c>
      <c r="F54" s="407">
        <v>0.8</v>
      </c>
      <c r="G54" s="407">
        <v>29.6</v>
      </c>
      <c r="H54" s="407">
        <v>0.6</v>
      </c>
      <c r="I54" s="407">
        <v>1.681972212736136E-2</v>
      </c>
      <c r="J54" s="407">
        <v>0.6</v>
      </c>
      <c r="K54">
        <v>0</v>
      </c>
      <c r="L54">
        <v>1</v>
      </c>
      <c r="M54">
        <v>0</v>
      </c>
      <c r="N54">
        <v>0</v>
      </c>
      <c r="O54">
        <v>0</v>
      </c>
      <c r="P54">
        <v>0</v>
      </c>
      <c r="Q54">
        <v>0</v>
      </c>
      <c r="R54">
        <v>0</v>
      </c>
      <c r="S54">
        <v>4</v>
      </c>
      <c r="T54">
        <v>29</v>
      </c>
      <c r="U54">
        <v>33</v>
      </c>
      <c r="V54">
        <v>4</v>
      </c>
      <c r="W54">
        <v>0</v>
      </c>
      <c r="X54">
        <v>0</v>
      </c>
      <c r="Y54">
        <v>0</v>
      </c>
      <c r="Z54">
        <v>0</v>
      </c>
      <c r="AA54" t="s">
        <v>2334</v>
      </c>
      <c r="AB54">
        <v>0</v>
      </c>
      <c r="AC54">
        <v>1</v>
      </c>
      <c r="AD54">
        <v>0</v>
      </c>
      <c r="AE54">
        <v>0</v>
      </c>
      <c r="AF54">
        <v>0</v>
      </c>
      <c r="AG54">
        <v>0</v>
      </c>
      <c r="AH54">
        <v>0</v>
      </c>
      <c r="AI54">
        <v>0</v>
      </c>
      <c r="AJ54">
        <v>1</v>
      </c>
      <c r="AK54">
        <v>10</v>
      </c>
      <c r="AL54">
        <v>6</v>
      </c>
      <c r="AM54">
        <v>1</v>
      </c>
      <c r="AN54">
        <v>0</v>
      </c>
      <c r="AO54">
        <v>0</v>
      </c>
      <c r="AP54">
        <v>0</v>
      </c>
      <c r="AQ54">
        <v>0</v>
      </c>
      <c r="AR54">
        <v>0</v>
      </c>
      <c r="AS54">
        <v>0</v>
      </c>
      <c r="AT54">
        <v>0</v>
      </c>
      <c r="AU54">
        <v>0</v>
      </c>
      <c r="AV54">
        <v>0</v>
      </c>
      <c r="AW54">
        <v>0</v>
      </c>
      <c r="AX54">
        <v>0</v>
      </c>
      <c r="AY54">
        <v>0</v>
      </c>
      <c r="AZ54">
        <v>1</v>
      </c>
      <c r="BA54">
        <v>4</v>
      </c>
      <c r="BB54">
        <v>17</v>
      </c>
      <c r="BC54">
        <v>1</v>
      </c>
      <c r="BD54">
        <v>0</v>
      </c>
      <c r="BE54">
        <v>0</v>
      </c>
      <c r="BF54">
        <v>0</v>
      </c>
      <c r="BG54">
        <v>0</v>
      </c>
      <c r="BH54">
        <v>0</v>
      </c>
      <c r="BI54">
        <v>0</v>
      </c>
      <c r="BJ54">
        <v>0</v>
      </c>
      <c r="BK54">
        <v>0</v>
      </c>
      <c r="BL54">
        <v>0</v>
      </c>
      <c r="BM54">
        <v>0</v>
      </c>
      <c r="BN54">
        <v>0</v>
      </c>
      <c r="BO54">
        <v>0</v>
      </c>
      <c r="BP54">
        <v>1</v>
      </c>
      <c r="BQ54">
        <v>10</v>
      </c>
      <c r="BR54">
        <v>8</v>
      </c>
      <c r="BS54">
        <v>1</v>
      </c>
      <c r="BT54">
        <v>0</v>
      </c>
      <c r="BU54">
        <v>0</v>
      </c>
      <c r="BV54">
        <v>0</v>
      </c>
      <c r="BW54">
        <v>0</v>
      </c>
      <c r="BX54">
        <v>0</v>
      </c>
      <c r="BY54">
        <v>1</v>
      </c>
      <c r="BZ54">
        <v>0</v>
      </c>
      <c r="CA54">
        <v>0</v>
      </c>
      <c r="CB54">
        <v>0</v>
      </c>
      <c r="CC54">
        <v>0</v>
      </c>
      <c r="CD54">
        <v>0</v>
      </c>
      <c r="CE54">
        <v>0</v>
      </c>
      <c r="CF54">
        <v>0</v>
      </c>
      <c r="CG54">
        <v>1</v>
      </c>
      <c r="CH54">
        <v>8</v>
      </c>
      <c r="CI54">
        <v>0</v>
      </c>
      <c r="CJ54">
        <v>0</v>
      </c>
      <c r="CK54">
        <v>0</v>
      </c>
      <c r="CL54">
        <v>0</v>
      </c>
      <c r="CM54">
        <v>0</v>
      </c>
    </row>
    <row r="55" spans="1:91" x14ac:dyDescent="0.15">
      <c r="A55" t="s">
        <v>2377</v>
      </c>
      <c r="B55">
        <v>12200</v>
      </c>
      <c r="C55">
        <v>250</v>
      </c>
      <c r="D55">
        <v>3300</v>
      </c>
      <c r="E55" s="407">
        <v>81.8</v>
      </c>
      <c r="F55" s="407">
        <v>2</v>
      </c>
      <c r="G55" s="407">
        <v>50.7</v>
      </c>
      <c r="H55" s="407">
        <v>1.1000000000000001</v>
      </c>
      <c r="I55" s="407">
        <v>2.7711257964372678E-2</v>
      </c>
      <c r="J55" s="407">
        <v>0.7</v>
      </c>
      <c r="K55">
        <v>0</v>
      </c>
      <c r="L55">
        <v>0</v>
      </c>
      <c r="M55">
        <v>0</v>
      </c>
      <c r="N55">
        <v>0</v>
      </c>
      <c r="O55">
        <v>0</v>
      </c>
      <c r="P55">
        <v>0</v>
      </c>
      <c r="Q55">
        <v>0</v>
      </c>
      <c r="R55">
        <v>1</v>
      </c>
      <c r="S55">
        <v>7</v>
      </c>
      <c r="T55">
        <v>33</v>
      </c>
      <c r="U55">
        <v>15</v>
      </c>
      <c r="V55">
        <v>11</v>
      </c>
      <c r="W55">
        <v>0</v>
      </c>
      <c r="X55">
        <v>0</v>
      </c>
      <c r="Y55">
        <v>0</v>
      </c>
      <c r="Z55">
        <v>2</v>
      </c>
      <c r="AA55" t="s">
        <v>2334</v>
      </c>
      <c r="AB55">
        <v>0</v>
      </c>
      <c r="AC55">
        <v>0</v>
      </c>
      <c r="AD55">
        <v>0</v>
      </c>
      <c r="AE55">
        <v>0</v>
      </c>
      <c r="AF55">
        <v>0</v>
      </c>
      <c r="AG55">
        <v>0</v>
      </c>
      <c r="AH55">
        <v>0</v>
      </c>
      <c r="AI55">
        <v>0</v>
      </c>
      <c r="AJ55">
        <v>3</v>
      </c>
      <c r="AK55">
        <v>0</v>
      </c>
      <c r="AL55">
        <v>0</v>
      </c>
      <c r="AM55">
        <v>7</v>
      </c>
      <c r="AN55">
        <v>0</v>
      </c>
      <c r="AO55">
        <v>0</v>
      </c>
      <c r="AP55">
        <v>0</v>
      </c>
      <c r="AQ55">
        <v>1</v>
      </c>
      <c r="AR55">
        <v>0</v>
      </c>
      <c r="AS55">
        <v>0</v>
      </c>
      <c r="AT55">
        <v>0</v>
      </c>
      <c r="AU55">
        <v>0</v>
      </c>
      <c r="AV55">
        <v>0</v>
      </c>
      <c r="AW55">
        <v>0</v>
      </c>
      <c r="AX55">
        <v>0</v>
      </c>
      <c r="AY55">
        <v>0</v>
      </c>
      <c r="AZ55">
        <v>0</v>
      </c>
      <c r="BA55">
        <v>1</v>
      </c>
      <c r="BB55">
        <v>7</v>
      </c>
      <c r="BC55">
        <v>0</v>
      </c>
      <c r="BD55">
        <v>0</v>
      </c>
      <c r="BE55">
        <v>0</v>
      </c>
      <c r="BF55">
        <v>0</v>
      </c>
      <c r="BG55">
        <v>0</v>
      </c>
      <c r="BH55">
        <v>0</v>
      </c>
      <c r="BI55">
        <v>0</v>
      </c>
      <c r="BJ55">
        <v>0</v>
      </c>
      <c r="BK55">
        <v>0</v>
      </c>
      <c r="BL55">
        <v>0</v>
      </c>
      <c r="BM55">
        <v>0</v>
      </c>
      <c r="BN55">
        <v>0</v>
      </c>
      <c r="BO55">
        <v>0</v>
      </c>
      <c r="BP55">
        <v>3</v>
      </c>
      <c r="BQ55">
        <v>1</v>
      </c>
      <c r="BR55">
        <v>0</v>
      </c>
      <c r="BS55">
        <v>1</v>
      </c>
      <c r="BT55">
        <v>0</v>
      </c>
      <c r="BU55">
        <v>0</v>
      </c>
      <c r="BV55">
        <v>0</v>
      </c>
      <c r="BW55">
        <v>0</v>
      </c>
      <c r="BX55">
        <v>0</v>
      </c>
      <c r="BY55">
        <v>0</v>
      </c>
      <c r="BZ55">
        <v>0</v>
      </c>
      <c r="CA55">
        <v>0</v>
      </c>
      <c r="CB55">
        <v>0</v>
      </c>
      <c r="CC55">
        <v>0</v>
      </c>
      <c r="CD55">
        <v>0</v>
      </c>
      <c r="CE55">
        <v>0</v>
      </c>
      <c r="CF55">
        <v>0</v>
      </c>
      <c r="CG55">
        <v>1</v>
      </c>
      <c r="CH55">
        <v>6</v>
      </c>
      <c r="CI55">
        <v>0</v>
      </c>
      <c r="CJ55">
        <v>0</v>
      </c>
      <c r="CK55">
        <v>0</v>
      </c>
      <c r="CL55">
        <v>0</v>
      </c>
      <c r="CM55">
        <v>0</v>
      </c>
    </row>
    <row r="56" spans="1:91" x14ac:dyDescent="0.15">
      <c r="A56" t="s">
        <v>2011</v>
      </c>
      <c r="B56">
        <v>805.2</v>
      </c>
      <c r="C56">
        <v>18.5</v>
      </c>
      <c r="D56">
        <v>671.6</v>
      </c>
      <c r="E56" s="407">
        <v>17.899999999999999</v>
      </c>
      <c r="F56" s="407">
        <v>0.5</v>
      </c>
      <c r="G56" s="407">
        <v>15.1</v>
      </c>
      <c r="H56" s="407">
        <v>0.6</v>
      </c>
      <c r="I56" s="407">
        <v>1.5340557150498585E-2</v>
      </c>
      <c r="J56" s="407">
        <v>0.5</v>
      </c>
      <c r="K56">
        <v>0</v>
      </c>
      <c r="L56">
        <v>0</v>
      </c>
      <c r="M56">
        <v>0</v>
      </c>
      <c r="N56">
        <v>0</v>
      </c>
      <c r="O56">
        <v>8</v>
      </c>
      <c r="P56">
        <v>0</v>
      </c>
      <c r="Q56">
        <v>1</v>
      </c>
      <c r="R56">
        <v>0</v>
      </c>
      <c r="S56">
        <v>6</v>
      </c>
      <c r="T56">
        <v>23</v>
      </c>
      <c r="U56">
        <v>19</v>
      </c>
      <c r="V56">
        <v>1</v>
      </c>
      <c r="W56">
        <v>0</v>
      </c>
      <c r="X56">
        <v>0</v>
      </c>
      <c r="Y56">
        <v>0</v>
      </c>
      <c r="Z56">
        <v>0</v>
      </c>
      <c r="AA56" t="s">
        <v>2334</v>
      </c>
      <c r="AB56">
        <v>0</v>
      </c>
      <c r="AC56">
        <v>0</v>
      </c>
      <c r="AD56">
        <v>0</v>
      </c>
      <c r="AE56">
        <v>0</v>
      </c>
      <c r="AF56">
        <v>0</v>
      </c>
      <c r="AG56">
        <v>0</v>
      </c>
      <c r="AH56">
        <v>0</v>
      </c>
      <c r="AI56">
        <v>0</v>
      </c>
      <c r="AJ56">
        <v>1</v>
      </c>
      <c r="AK56">
        <v>0</v>
      </c>
      <c r="AL56">
        <v>0</v>
      </c>
      <c r="AM56">
        <v>0</v>
      </c>
      <c r="AN56">
        <v>0</v>
      </c>
      <c r="AO56">
        <v>0</v>
      </c>
      <c r="AP56">
        <v>0</v>
      </c>
      <c r="AQ56">
        <v>0</v>
      </c>
      <c r="AR56">
        <v>0</v>
      </c>
      <c r="AS56">
        <v>0</v>
      </c>
      <c r="AT56">
        <v>0</v>
      </c>
      <c r="AU56">
        <v>0</v>
      </c>
      <c r="AV56">
        <v>0</v>
      </c>
      <c r="AW56">
        <v>0</v>
      </c>
      <c r="AX56">
        <v>0</v>
      </c>
      <c r="AY56">
        <v>0</v>
      </c>
      <c r="AZ56">
        <v>1</v>
      </c>
      <c r="BA56">
        <v>0</v>
      </c>
      <c r="BB56">
        <v>2</v>
      </c>
      <c r="BC56">
        <v>0</v>
      </c>
      <c r="BD56">
        <v>0</v>
      </c>
      <c r="BE56">
        <v>0</v>
      </c>
      <c r="BF56">
        <v>0</v>
      </c>
      <c r="BG56">
        <v>0</v>
      </c>
      <c r="BH56">
        <v>0</v>
      </c>
      <c r="BI56">
        <v>0</v>
      </c>
      <c r="BJ56">
        <v>0</v>
      </c>
      <c r="BK56">
        <v>0</v>
      </c>
      <c r="BL56">
        <v>0</v>
      </c>
      <c r="BM56">
        <v>0</v>
      </c>
      <c r="BN56">
        <v>0</v>
      </c>
      <c r="BO56">
        <v>0</v>
      </c>
      <c r="BP56">
        <v>0</v>
      </c>
      <c r="BQ56">
        <v>0</v>
      </c>
      <c r="BR56">
        <v>0</v>
      </c>
      <c r="BS56">
        <v>0</v>
      </c>
      <c r="BT56">
        <v>0</v>
      </c>
      <c r="BU56">
        <v>0</v>
      </c>
      <c r="BV56">
        <v>0</v>
      </c>
      <c r="BW56">
        <v>0</v>
      </c>
      <c r="BX56">
        <v>0</v>
      </c>
      <c r="BY56">
        <v>0</v>
      </c>
      <c r="BZ56">
        <v>0</v>
      </c>
      <c r="CA56">
        <v>0</v>
      </c>
      <c r="CB56">
        <v>2</v>
      </c>
      <c r="CC56">
        <v>0</v>
      </c>
      <c r="CD56">
        <v>0</v>
      </c>
      <c r="CE56">
        <v>0</v>
      </c>
      <c r="CF56">
        <v>0</v>
      </c>
      <c r="CG56">
        <v>0</v>
      </c>
      <c r="CH56">
        <v>6</v>
      </c>
      <c r="CI56">
        <v>0</v>
      </c>
      <c r="CJ56">
        <v>0</v>
      </c>
      <c r="CK56">
        <v>0</v>
      </c>
      <c r="CL56">
        <v>0</v>
      </c>
      <c r="CM56">
        <v>0</v>
      </c>
    </row>
    <row r="57" spans="1:91" x14ac:dyDescent="0.15">
      <c r="A57" t="s">
        <v>2389</v>
      </c>
      <c r="B57">
        <v>60</v>
      </c>
      <c r="D57">
        <v>800</v>
      </c>
      <c r="E57" s="407">
        <v>1</v>
      </c>
      <c r="F57" s="407">
        <v>0</v>
      </c>
      <c r="G57" s="407">
        <v>16.100000000000001</v>
      </c>
      <c r="H57" s="407">
        <v>2.7485955673593864E-2</v>
      </c>
      <c r="I57" s="407">
        <v>0</v>
      </c>
      <c r="J57" s="407">
        <v>0.5</v>
      </c>
      <c r="K57">
        <v>0</v>
      </c>
      <c r="L57">
        <v>8</v>
      </c>
      <c r="M57">
        <v>0</v>
      </c>
      <c r="N57">
        <v>0</v>
      </c>
      <c r="O57">
        <v>25</v>
      </c>
      <c r="P57">
        <v>0</v>
      </c>
      <c r="Q57">
        <v>17</v>
      </c>
      <c r="R57">
        <v>0</v>
      </c>
      <c r="S57">
        <v>0</v>
      </c>
      <c r="T57">
        <v>0</v>
      </c>
      <c r="U57">
        <v>0</v>
      </c>
      <c r="V57">
        <v>0</v>
      </c>
      <c r="W57">
        <v>0</v>
      </c>
      <c r="X57">
        <v>0</v>
      </c>
      <c r="Y57">
        <v>0</v>
      </c>
      <c r="Z57">
        <v>0</v>
      </c>
      <c r="AA57" t="s">
        <v>2334</v>
      </c>
      <c r="AB57">
        <v>0</v>
      </c>
      <c r="AC57">
        <v>0</v>
      </c>
      <c r="AD57">
        <v>0</v>
      </c>
      <c r="AE57">
        <v>0</v>
      </c>
      <c r="AF57">
        <v>1</v>
      </c>
      <c r="AG57">
        <v>0</v>
      </c>
      <c r="AH57">
        <v>1</v>
      </c>
      <c r="AI57">
        <v>0</v>
      </c>
      <c r="AJ57">
        <v>0</v>
      </c>
      <c r="AK57">
        <v>0</v>
      </c>
      <c r="AL57">
        <v>0</v>
      </c>
      <c r="AM57">
        <v>0</v>
      </c>
      <c r="AN57">
        <v>0</v>
      </c>
      <c r="AO57">
        <v>0</v>
      </c>
      <c r="AP57">
        <v>0</v>
      </c>
      <c r="AQ57">
        <v>0</v>
      </c>
      <c r="AR57">
        <v>0</v>
      </c>
      <c r="AS57">
        <v>2</v>
      </c>
      <c r="AT57">
        <v>0</v>
      </c>
      <c r="AU57">
        <v>0</v>
      </c>
      <c r="AV57">
        <v>0</v>
      </c>
      <c r="AW57">
        <v>0</v>
      </c>
      <c r="AX57">
        <v>0</v>
      </c>
      <c r="AY57">
        <v>0</v>
      </c>
      <c r="AZ57">
        <v>0</v>
      </c>
      <c r="BA57">
        <v>0</v>
      </c>
      <c r="BB57">
        <v>0</v>
      </c>
      <c r="BC57">
        <v>0</v>
      </c>
      <c r="BD57">
        <v>0</v>
      </c>
      <c r="BE57">
        <v>0</v>
      </c>
      <c r="BF57">
        <v>0</v>
      </c>
      <c r="BG57">
        <v>0</v>
      </c>
      <c r="BH57">
        <v>0</v>
      </c>
      <c r="BI57">
        <v>0</v>
      </c>
      <c r="BJ57">
        <v>0</v>
      </c>
      <c r="BK57">
        <v>0</v>
      </c>
      <c r="BL57">
        <v>6</v>
      </c>
      <c r="BM57">
        <v>0</v>
      </c>
      <c r="BN57">
        <v>1</v>
      </c>
      <c r="BO57">
        <v>0</v>
      </c>
      <c r="BP57">
        <v>0</v>
      </c>
      <c r="BQ57">
        <v>0</v>
      </c>
      <c r="BR57">
        <v>0</v>
      </c>
      <c r="BS57">
        <v>0</v>
      </c>
      <c r="BT57">
        <v>0</v>
      </c>
      <c r="BU57">
        <v>0</v>
      </c>
      <c r="BV57">
        <v>0</v>
      </c>
      <c r="BW57">
        <v>0</v>
      </c>
      <c r="BX57">
        <v>0</v>
      </c>
      <c r="BY57">
        <v>6</v>
      </c>
      <c r="BZ57">
        <v>0</v>
      </c>
      <c r="CA57">
        <v>0</v>
      </c>
      <c r="CB57">
        <v>1</v>
      </c>
      <c r="CC57">
        <v>0</v>
      </c>
      <c r="CD57">
        <v>0</v>
      </c>
      <c r="CE57">
        <v>0</v>
      </c>
      <c r="CF57">
        <v>0</v>
      </c>
      <c r="CG57">
        <v>0</v>
      </c>
      <c r="CH57">
        <v>0</v>
      </c>
      <c r="CI57">
        <v>0</v>
      </c>
      <c r="CJ57">
        <v>0</v>
      </c>
      <c r="CK57">
        <v>0</v>
      </c>
      <c r="CL57">
        <v>0</v>
      </c>
      <c r="CM57">
        <v>0</v>
      </c>
    </row>
    <row r="58" spans="1:91" x14ac:dyDescent="0.15">
      <c r="A58" t="s">
        <v>1890</v>
      </c>
      <c r="B58">
        <v>20</v>
      </c>
      <c r="D58">
        <v>900</v>
      </c>
      <c r="E58" s="407">
        <v>0.3</v>
      </c>
      <c r="F58" s="407">
        <v>0</v>
      </c>
      <c r="G58" s="407">
        <v>9.4</v>
      </c>
      <c r="H58" s="407">
        <v>1.2499999999999997E-2</v>
      </c>
      <c r="I58" s="407">
        <v>0</v>
      </c>
      <c r="J58" s="407">
        <v>0.4</v>
      </c>
      <c r="K58">
        <v>0</v>
      </c>
      <c r="L58">
        <v>18</v>
      </c>
      <c r="M58">
        <v>0</v>
      </c>
      <c r="N58">
        <v>0</v>
      </c>
      <c r="O58">
        <v>40</v>
      </c>
      <c r="P58">
        <v>0</v>
      </c>
      <c r="Q58">
        <v>0</v>
      </c>
      <c r="R58">
        <v>0</v>
      </c>
      <c r="S58">
        <v>0</v>
      </c>
      <c r="T58">
        <v>0</v>
      </c>
      <c r="U58">
        <v>0</v>
      </c>
      <c r="V58">
        <v>0</v>
      </c>
      <c r="W58">
        <v>0</v>
      </c>
      <c r="X58">
        <v>0</v>
      </c>
      <c r="Y58">
        <v>0</v>
      </c>
      <c r="Z58">
        <v>0</v>
      </c>
      <c r="AA58" t="s">
        <v>2334</v>
      </c>
      <c r="AB58">
        <v>0</v>
      </c>
      <c r="AC58">
        <v>0</v>
      </c>
      <c r="AD58">
        <v>0</v>
      </c>
      <c r="AE58">
        <v>0</v>
      </c>
      <c r="AF58">
        <v>9</v>
      </c>
      <c r="AG58">
        <v>0</v>
      </c>
      <c r="AH58">
        <v>0</v>
      </c>
      <c r="AI58">
        <v>0</v>
      </c>
      <c r="AJ58">
        <v>0</v>
      </c>
      <c r="AK58">
        <v>0</v>
      </c>
      <c r="AL58">
        <v>0</v>
      </c>
      <c r="AM58">
        <v>0</v>
      </c>
      <c r="AN58">
        <v>0</v>
      </c>
      <c r="AO58">
        <v>0</v>
      </c>
      <c r="AP58">
        <v>0</v>
      </c>
      <c r="AQ58">
        <v>0</v>
      </c>
      <c r="AR58">
        <v>0</v>
      </c>
      <c r="AS58">
        <v>8</v>
      </c>
      <c r="AT58">
        <v>0</v>
      </c>
      <c r="AU58">
        <v>0</v>
      </c>
      <c r="AV58">
        <v>0</v>
      </c>
      <c r="AW58">
        <v>0</v>
      </c>
      <c r="AX58">
        <v>2</v>
      </c>
      <c r="AY58">
        <v>0</v>
      </c>
      <c r="AZ58">
        <v>0</v>
      </c>
      <c r="BA58">
        <v>0</v>
      </c>
      <c r="BB58">
        <v>0</v>
      </c>
      <c r="BC58">
        <v>0</v>
      </c>
      <c r="BD58">
        <v>0</v>
      </c>
      <c r="BE58">
        <v>0</v>
      </c>
      <c r="BF58">
        <v>0</v>
      </c>
      <c r="BG58">
        <v>0</v>
      </c>
      <c r="BH58">
        <v>0</v>
      </c>
      <c r="BI58">
        <v>2</v>
      </c>
      <c r="BJ58">
        <v>0</v>
      </c>
      <c r="BK58">
        <v>0</v>
      </c>
      <c r="BL58">
        <v>5</v>
      </c>
      <c r="BM58">
        <v>0</v>
      </c>
      <c r="BN58">
        <v>2</v>
      </c>
      <c r="BO58">
        <v>0</v>
      </c>
      <c r="BP58">
        <v>0</v>
      </c>
      <c r="BQ58">
        <v>0</v>
      </c>
      <c r="BR58">
        <v>0</v>
      </c>
      <c r="BS58">
        <v>0</v>
      </c>
      <c r="BT58">
        <v>0</v>
      </c>
      <c r="BU58">
        <v>0</v>
      </c>
      <c r="BV58">
        <v>0</v>
      </c>
      <c r="BW58">
        <v>0</v>
      </c>
      <c r="BX58">
        <v>0</v>
      </c>
      <c r="BY58">
        <v>6</v>
      </c>
      <c r="BZ58">
        <v>0</v>
      </c>
      <c r="CA58">
        <v>0</v>
      </c>
      <c r="CB58">
        <v>2</v>
      </c>
      <c r="CC58">
        <v>0</v>
      </c>
      <c r="CD58">
        <v>0</v>
      </c>
      <c r="CE58">
        <v>0</v>
      </c>
      <c r="CF58">
        <v>0</v>
      </c>
      <c r="CG58">
        <v>0</v>
      </c>
      <c r="CH58">
        <v>0</v>
      </c>
      <c r="CI58">
        <v>0</v>
      </c>
      <c r="CJ58">
        <v>0</v>
      </c>
      <c r="CK58">
        <v>0</v>
      </c>
      <c r="CL58">
        <v>0</v>
      </c>
      <c r="CM58">
        <v>0</v>
      </c>
    </row>
    <row r="59" spans="1:91" x14ac:dyDescent="0.15">
      <c r="A59" t="s">
        <v>1828</v>
      </c>
      <c r="B59">
        <v>40</v>
      </c>
      <c r="D59">
        <v>1600</v>
      </c>
      <c r="E59" s="407">
        <v>0.7</v>
      </c>
      <c r="F59" s="407">
        <v>0</v>
      </c>
      <c r="G59" s="407">
        <v>22.4</v>
      </c>
      <c r="H59" s="407">
        <v>1.3239005903395537E-2</v>
      </c>
      <c r="I59" s="407">
        <v>0</v>
      </c>
      <c r="J59" s="407">
        <v>0.4</v>
      </c>
      <c r="K59">
        <v>0</v>
      </c>
      <c r="L59">
        <v>30</v>
      </c>
      <c r="M59">
        <v>0</v>
      </c>
      <c r="N59">
        <v>3</v>
      </c>
      <c r="O59">
        <v>52</v>
      </c>
      <c r="P59">
        <v>0</v>
      </c>
      <c r="Q59">
        <v>0</v>
      </c>
      <c r="R59">
        <v>0</v>
      </c>
      <c r="S59">
        <v>0</v>
      </c>
      <c r="T59">
        <v>0</v>
      </c>
      <c r="U59">
        <v>0</v>
      </c>
      <c r="V59">
        <v>0</v>
      </c>
      <c r="W59">
        <v>0</v>
      </c>
      <c r="X59">
        <v>0</v>
      </c>
      <c r="Y59">
        <v>0</v>
      </c>
      <c r="Z59">
        <v>0</v>
      </c>
      <c r="AA59" t="s">
        <v>2334</v>
      </c>
      <c r="AB59">
        <v>0</v>
      </c>
      <c r="AC59">
        <v>0</v>
      </c>
      <c r="AD59">
        <v>0</v>
      </c>
      <c r="AE59">
        <v>0</v>
      </c>
      <c r="AF59">
        <v>8</v>
      </c>
      <c r="AG59">
        <v>0</v>
      </c>
      <c r="AH59">
        <v>0</v>
      </c>
      <c r="AI59">
        <v>0</v>
      </c>
      <c r="AJ59">
        <v>0</v>
      </c>
      <c r="AK59">
        <v>0</v>
      </c>
      <c r="AL59">
        <v>0</v>
      </c>
      <c r="AM59">
        <v>0</v>
      </c>
      <c r="AN59">
        <v>0</v>
      </c>
      <c r="AO59">
        <v>0</v>
      </c>
      <c r="AP59">
        <v>0</v>
      </c>
      <c r="AQ59">
        <v>0</v>
      </c>
      <c r="AR59">
        <v>0</v>
      </c>
      <c r="AS59">
        <v>8</v>
      </c>
      <c r="AT59">
        <v>0</v>
      </c>
      <c r="AU59">
        <v>0</v>
      </c>
      <c r="AV59">
        <v>0</v>
      </c>
      <c r="AW59">
        <v>0</v>
      </c>
      <c r="AX59">
        <v>0</v>
      </c>
      <c r="AY59">
        <v>0</v>
      </c>
      <c r="AZ59">
        <v>0</v>
      </c>
      <c r="BA59">
        <v>0</v>
      </c>
      <c r="BB59">
        <v>0</v>
      </c>
      <c r="BC59">
        <v>0</v>
      </c>
      <c r="BD59">
        <v>0</v>
      </c>
      <c r="BE59">
        <v>0</v>
      </c>
      <c r="BF59">
        <v>0</v>
      </c>
      <c r="BG59">
        <v>0</v>
      </c>
      <c r="BH59">
        <v>0</v>
      </c>
      <c r="BI59">
        <v>0</v>
      </c>
      <c r="BJ59">
        <v>0</v>
      </c>
      <c r="BK59">
        <v>2</v>
      </c>
      <c r="BL59">
        <v>6</v>
      </c>
      <c r="BM59">
        <v>0</v>
      </c>
      <c r="BN59">
        <v>0</v>
      </c>
      <c r="BO59">
        <v>0</v>
      </c>
      <c r="BP59">
        <v>0</v>
      </c>
      <c r="BQ59">
        <v>0</v>
      </c>
      <c r="BR59">
        <v>0</v>
      </c>
      <c r="BS59">
        <v>0</v>
      </c>
      <c r="BT59">
        <v>0</v>
      </c>
      <c r="BU59">
        <v>0</v>
      </c>
      <c r="BV59">
        <v>0</v>
      </c>
      <c r="BW59">
        <v>0</v>
      </c>
      <c r="BX59">
        <v>0</v>
      </c>
      <c r="BY59">
        <v>6</v>
      </c>
      <c r="BZ59">
        <v>0</v>
      </c>
      <c r="CA59">
        <v>0</v>
      </c>
      <c r="CB59">
        <v>0</v>
      </c>
      <c r="CC59">
        <v>0</v>
      </c>
      <c r="CD59">
        <v>2</v>
      </c>
      <c r="CE59">
        <v>0</v>
      </c>
      <c r="CF59">
        <v>0</v>
      </c>
      <c r="CG59">
        <v>0</v>
      </c>
      <c r="CH59">
        <v>0</v>
      </c>
      <c r="CI59">
        <v>0</v>
      </c>
      <c r="CJ59">
        <v>0</v>
      </c>
      <c r="CK59">
        <v>0</v>
      </c>
      <c r="CL59">
        <v>0</v>
      </c>
      <c r="CM59">
        <v>0</v>
      </c>
    </row>
    <row r="60" spans="1:91" x14ac:dyDescent="0.15">
      <c r="A60" t="s">
        <v>2018</v>
      </c>
      <c r="B60">
        <v>1380</v>
      </c>
      <c r="C60">
        <v>48.5</v>
      </c>
      <c r="D60">
        <v>2600</v>
      </c>
      <c r="E60" s="407">
        <v>7.6</v>
      </c>
      <c r="F60" s="407">
        <v>0.2</v>
      </c>
      <c r="G60" s="407">
        <v>12.2</v>
      </c>
      <c r="H60" s="407">
        <v>0.2</v>
      </c>
      <c r="I60" s="407">
        <v>6.783036160364922E-3</v>
      </c>
      <c r="J60" s="407">
        <v>0.3</v>
      </c>
      <c r="K60">
        <v>0</v>
      </c>
      <c r="L60">
        <v>26</v>
      </c>
      <c r="M60">
        <v>0</v>
      </c>
      <c r="N60">
        <v>7</v>
      </c>
      <c r="O60">
        <v>75</v>
      </c>
      <c r="P60">
        <v>0</v>
      </c>
      <c r="Q60">
        <v>7</v>
      </c>
      <c r="R60">
        <v>0</v>
      </c>
      <c r="S60">
        <v>2</v>
      </c>
      <c r="T60">
        <v>4</v>
      </c>
      <c r="U60">
        <v>2</v>
      </c>
      <c r="V60">
        <v>16</v>
      </c>
      <c r="W60">
        <v>0</v>
      </c>
      <c r="X60">
        <v>0</v>
      </c>
      <c r="Y60">
        <v>0</v>
      </c>
      <c r="Z60">
        <v>0</v>
      </c>
      <c r="AA60" t="s">
        <v>2334</v>
      </c>
      <c r="AB60">
        <v>0</v>
      </c>
      <c r="AC60">
        <v>0</v>
      </c>
      <c r="AD60">
        <v>0</v>
      </c>
      <c r="AE60">
        <v>1</v>
      </c>
      <c r="AF60">
        <v>5</v>
      </c>
      <c r="AG60">
        <v>0</v>
      </c>
      <c r="AH60">
        <v>3</v>
      </c>
      <c r="AI60">
        <v>0</v>
      </c>
      <c r="AJ60">
        <v>0</v>
      </c>
      <c r="AK60">
        <v>0</v>
      </c>
      <c r="AL60">
        <v>0</v>
      </c>
      <c r="AM60">
        <v>3</v>
      </c>
      <c r="AN60">
        <v>0</v>
      </c>
      <c r="AO60">
        <v>0</v>
      </c>
      <c r="AP60">
        <v>0</v>
      </c>
      <c r="AQ60">
        <v>0</v>
      </c>
      <c r="AR60">
        <v>0</v>
      </c>
      <c r="AS60">
        <v>8</v>
      </c>
      <c r="AT60">
        <v>0</v>
      </c>
      <c r="AU60">
        <v>2</v>
      </c>
      <c r="AV60">
        <v>0</v>
      </c>
      <c r="AW60">
        <v>0</v>
      </c>
      <c r="AX60">
        <v>0</v>
      </c>
      <c r="AY60">
        <v>0</v>
      </c>
      <c r="AZ60">
        <v>2</v>
      </c>
      <c r="BA60">
        <v>0</v>
      </c>
      <c r="BB60">
        <v>0</v>
      </c>
      <c r="BC60">
        <v>1</v>
      </c>
      <c r="BD60">
        <v>0</v>
      </c>
      <c r="BE60">
        <v>0</v>
      </c>
      <c r="BF60">
        <v>0</v>
      </c>
      <c r="BG60">
        <v>0</v>
      </c>
      <c r="BH60">
        <v>0</v>
      </c>
      <c r="BI60">
        <v>0</v>
      </c>
      <c r="BJ60">
        <v>0</v>
      </c>
      <c r="BK60">
        <v>1</v>
      </c>
      <c r="BL60">
        <v>10</v>
      </c>
      <c r="BM60">
        <v>0</v>
      </c>
      <c r="BN60">
        <v>0</v>
      </c>
      <c r="BO60">
        <v>0</v>
      </c>
      <c r="BP60">
        <v>0</v>
      </c>
      <c r="BQ60">
        <v>0</v>
      </c>
      <c r="BR60">
        <v>0</v>
      </c>
      <c r="BS60">
        <v>1</v>
      </c>
      <c r="BT60">
        <v>0</v>
      </c>
      <c r="BU60">
        <v>0</v>
      </c>
      <c r="BV60">
        <v>0</v>
      </c>
      <c r="BW60">
        <v>0</v>
      </c>
      <c r="BX60">
        <v>0</v>
      </c>
      <c r="BY60">
        <v>8</v>
      </c>
      <c r="BZ60">
        <v>0</v>
      </c>
      <c r="CA60">
        <v>1</v>
      </c>
      <c r="CB60">
        <v>2</v>
      </c>
      <c r="CC60">
        <v>0</v>
      </c>
      <c r="CD60">
        <v>0</v>
      </c>
      <c r="CE60">
        <v>0</v>
      </c>
      <c r="CF60">
        <v>2</v>
      </c>
      <c r="CG60">
        <v>2</v>
      </c>
      <c r="CH60">
        <v>2</v>
      </c>
      <c r="CI60">
        <v>0</v>
      </c>
      <c r="CJ60">
        <v>0</v>
      </c>
      <c r="CK60">
        <v>0</v>
      </c>
      <c r="CL60">
        <v>0</v>
      </c>
      <c r="CM60">
        <v>0</v>
      </c>
    </row>
    <row r="61" spans="1:91" x14ac:dyDescent="0.15">
      <c r="A61" t="s">
        <v>1800</v>
      </c>
      <c r="B61">
        <v>32.200000000000003</v>
      </c>
      <c r="D61">
        <v>1369.7</v>
      </c>
      <c r="E61" s="407">
        <v>0.6</v>
      </c>
      <c r="F61" s="407">
        <v>0</v>
      </c>
      <c r="G61" s="407">
        <v>21.4</v>
      </c>
      <c r="H61" s="407">
        <v>1.2500000000000006E-2</v>
      </c>
      <c r="I61" s="407">
        <v>0</v>
      </c>
      <c r="J61" s="407">
        <v>0.5</v>
      </c>
      <c r="K61">
        <v>0</v>
      </c>
      <c r="L61">
        <v>19</v>
      </c>
      <c r="M61">
        <v>0</v>
      </c>
      <c r="N61">
        <v>0</v>
      </c>
      <c r="O61">
        <v>60</v>
      </c>
      <c r="P61">
        <v>0</v>
      </c>
      <c r="Q61">
        <v>3</v>
      </c>
      <c r="R61">
        <v>0</v>
      </c>
      <c r="S61">
        <v>0</v>
      </c>
      <c r="T61">
        <v>0</v>
      </c>
      <c r="U61">
        <v>0</v>
      </c>
      <c r="V61">
        <v>0</v>
      </c>
      <c r="W61">
        <v>0</v>
      </c>
      <c r="X61">
        <v>0</v>
      </c>
      <c r="Y61">
        <v>0</v>
      </c>
      <c r="Z61">
        <v>0</v>
      </c>
      <c r="AA61" t="s">
        <v>2334</v>
      </c>
      <c r="AB61">
        <v>0</v>
      </c>
      <c r="AC61">
        <v>0</v>
      </c>
      <c r="AD61">
        <v>0</v>
      </c>
      <c r="AE61">
        <v>0</v>
      </c>
      <c r="AF61">
        <v>10</v>
      </c>
      <c r="AG61">
        <v>0</v>
      </c>
      <c r="AH61">
        <v>2</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2</v>
      </c>
      <c r="BJ61">
        <v>0</v>
      </c>
      <c r="BK61">
        <v>0</v>
      </c>
      <c r="BL61">
        <v>6</v>
      </c>
      <c r="BM61">
        <v>0</v>
      </c>
      <c r="BN61">
        <v>1</v>
      </c>
      <c r="BO61">
        <v>0</v>
      </c>
      <c r="BP61">
        <v>0</v>
      </c>
      <c r="BQ61">
        <v>0</v>
      </c>
      <c r="BR61">
        <v>0</v>
      </c>
      <c r="BS61">
        <v>0</v>
      </c>
      <c r="BT61">
        <v>0</v>
      </c>
      <c r="BU61">
        <v>0</v>
      </c>
      <c r="BV61">
        <v>0</v>
      </c>
      <c r="BW61">
        <v>0</v>
      </c>
      <c r="BX61">
        <v>0</v>
      </c>
      <c r="BY61">
        <v>18</v>
      </c>
      <c r="BZ61">
        <v>0</v>
      </c>
      <c r="CA61">
        <v>0</v>
      </c>
      <c r="CB61">
        <v>2</v>
      </c>
      <c r="CC61">
        <v>0</v>
      </c>
      <c r="CD61">
        <v>0</v>
      </c>
      <c r="CE61">
        <v>0</v>
      </c>
      <c r="CF61">
        <v>0</v>
      </c>
      <c r="CG61">
        <v>0</v>
      </c>
      <c r="CH61">
        <v>0</v>
      </c>
      <c r="CI61">
        <v>0</v>
      </c>
      <c r="CJ61">
        <v>0</v>
      </c>
      <c r="CK61">
        <v>0</v>
      </c>
      <c r="CL61">
        <v>0</v>
      </c>
      <c r="CM61">
        <v>0</v>
      </c>
    </row>
    <row r="62" spans="1:91" x14ac:dyDescent="0.15">
      <c r="A62" t="s">
        <v>2351</v>
      </c>
      <c r="B62">
        <v>2980</v>
      </c>
      <c r="C62">
        <v>67</v>
      </c>
      <c r="D62">
        <v>3720</v>
      </c>
      <c r="E62" s="407">
        <v>23.2</v>
      </c>
      <c r="F62" s="407">
        <v>0.6</v>
      </c>
      <c r="G62" s="407">
        <v>32.299999999999997</v>
      </c>
      <c r="H62" s="407">
        <v>0.6</v>
      </c>
      <c r="I62" s="407">
        <v>1.5505593097303049E-2</v>
      </c>
      <c r="J62" s="407">
        <v>0.8</v>
      </c>
      <c r="K62">
        <v>0</v>
      </c>
      <c r="L62">
        <v>13</v>
      </c>
      <c r="M62">
        <v>0</v>
      </c>
      <c r="N62">
        <v>0</v>
      </c>
      <c r="O62">
        <v>3</v>
      </c>
      <c r="P62">
        <v>0</v>
      </c>
      <c r="Q62">
        <v>1</v>
      </c>
      <c r="R62">
        <v>1</v>
      </c>
      <c r="S62">
        <v>13</v>
      </c>
      <c r="T62">
        <v>70</v>
      </c>
      <c r="U62">
        <v>43</v>
      </c>
      <c r="V62">
        <v>16</v>
      </c>
      <c r="W62">
        <v>0</v>
      </c>
      <c r="X62">
        <v>0</v>
      </c>
      <c r="Y62">
        <v>0</v>
      </c>
      <c r="Z62">
        <v>0</v>
      </c>
      <c r="AA62" t="s">
        <v>2334</v>
      </c>
      <c r="AB62">
        <v>0</v>
      </c>
      <c r="AC62">
        <v>5</v>
      </c>
      <c r="AD62">
        <v>0</v>
      </c>
      <c r="AE62">
        <v>0</v>
      </c>
      <c r="AF62">
        <v>0</v>
      </c>
      <c r="AG62">
        <v>0</v>
      </c>
      <c r="AH62">
        <v>0</v>
      </c>
      <c r="AI62">
        <v>0</v>
      </c>
      <c r="AJ62">
        <v>7</v>
      </c>
      <c r="AK62">
        <v>2</v>
      </c>
      <c r="AL62">
        <v>0</v>
      </c>
      <c r="AM62">
        <v>5</v>
      </c>
      <c r="AN62">
        <v>0</v>
      </c>
      <c r="AO62">
        <v>0</v>
      </c>
      <c r="AP62">
        <v>0</v>
      </c>
      <c r="AQ62">
        <v>0</v>
      </c>
      <c r="AR62">
        <v>0</v>
      </c>
      <c r="AS62">
        <v>1</v>
      </c>
      <c r="AT62">
        <v>0</v>
      </c>
      <c r="AU62">
        <v>0</v>
      </c>
      <c r="AV62">
        <v>0</v>
      </c>
      <c r="AW62">
        <v>0</v>
      </c>
      <c r="AX62">
        <v>0</v>
      </c>
      <c r="AY62">
        <v>0</v>
      </c>
      <c r="AZ62">
        <v>0</v>
      </c>
      <c r="BA62">
        <v>2</v>
      </c>
      <c r="BB62">
        <v>15</v>
      </c>
      <c r="BC62">
        <v>0</v>
      </c>
      <c r="BD62">
        <v>0</v>
      </c>
      <c r="BE62">
        <v>0</v>
      </c>
      <c r="BF62">
        <v>0</v>
      </c>
      <c r="BG62">
        <v>0</v>
      </c>
      <c r="BH62">
        <v>0</v>
      </c>
      <c r="BI62">
        <v>0</v>
      </c>
      <c r="BJ62">
        <v>0</v>
      </c>
      <c r="BK62">
        <v>0</v>
      </c>
      <c r="BL62">
        <v>0</v>
      </c>
      <c r="BM62">
        <v>0</v>
      </c>
      <c r="BN62">
        <v>0</v>
      </c>
      <c r="BO62">
        <v>0</v>
      </c>
      <c r="BP62">
        <v>0</v>
      </c>
      <c r="BQ62">
        <v>4</v>
      </c>
      <c r="BR62">
        <v>0</v>
      </c>
      <c r="BS62">
        <v>5</v>
      </c>
      <c r="BT62">
        <v>0</v>
      </c>
      <c r="BU62">
        <v>0</v>
      </c>
      <c r="BV62">
        <v>0</v>
      </c>
      <c r="BW62">
        <v>0</v>
      </c>
      <c r="BX62">
        <v>0</v>
      </c>
      <c r="BY62">
        <v>0</v>
      </c>
      <c r="BZ62">
        <v>0</v>
      </c>
      <c r="CA62">
        <v>0</v>
      </c>
      <c r="CB62">
        <v>0</v>
      </c>
      <c r="CC62">
        <v>0</v>
      </c>
      <c r="CD62">
        <v>0</v>
      </c>
      <c r="CE62">
        <v>0</v>
      </c>
      <c r="CF62">
        <v>0</v>
      </c>
      <c r="CG62">
        <v>0</v>
      </c>
      <c r="CH62">
        <v>8</v>
      </c>
      <c r="CI62">
        <v>0</v>
      </c>
      <c r="CJ62">
        <v>0</v>
      </c>
      <c r="CK62">
        <v>0</v>
      </c>
      <c r="CL62">
        <v>0</v>
      </c>
      <c r="CM62">
        <v>0</v>
      </c>
    </row>
    <row r="63" spans="1:91" x14ac:dyDescent="0.15">
      <c r="A63" t="s">
        <v>2007</v>
      </c>
      <c r="B63">
        <v>66349.740000000005</v>
      </c>
      <c r="C63">
        <v>2316.4</v>
      </c>
      <c r="D63">
        <v>25635.26</v>
      </c>
      <c r="E63" s="407">
        <v>54</v>
      </c>
      <c r="F63" s="407">
        <v>2</v>
      </c>
      <c r="G63" s="407">
        <v>36.5</v>
      </c>
      <c r="H63" s="407">
        <v>1.3</v>
      </c>
      <c r="I63" s="407">
        <v>4.8295404641018162E-2</v>
      </c>
      <c r="J63" s="407">
        <v>0.9</v>
      </c>
      <c r="K63">
        <v>0</v>
      </c>
      <c r="L63">
        <v>52</v>
      </c>
      <c r="M63">
        <v>0</v>
      </c>
      <c r="N63">
        <v>3</v>
      </c>
      <c r="O63">
        <v>32</v>
      </c>
      <c r="P63">
        <v>0</v>
      </c>
      <c r="Q63">
        <v>17</v>
      </c>
      <c r="R63">
        <v>0</v>
      </c>
      <c r="S63">
        <v>102</v>
      </c>
      <c r="T63">
        <v>272</v>
      </c>
      <c r="U63">
        <v>109</v>
      </c>
      <c r="V63">
        <v>59</v>
      </c>
      <c r="W63">
        <v>0</v>
      </c>
      <c r="X63">
        <v>0</v>
      </c>
      <c r="Y63">
        <v>0</v>
      </c>
      <c r="Z63">
        <v>3</v>
      </c>
      <c r="AA63" t="s">
        <v>2334</v>
      </c>
      <c r="AB63">
        <v>0</v>
      </c>
      <c r="AC63">
        <v>1</v>
      </c>
      <c r="AD63">
        <v>0</v>
      </c>
      <c r="AE63">
        <v>0</v>
      </c>
      <c r="AF63">
        <v>1</v>
      </c>
      <c r="AG63">
        <v>0</v>
      </c>
      <c r="AH63">
        <v>2</v>
      </c>
      <c r="AI63">
        <v>0</v>
      </c>
      <c r="AJ63">
        <v>18</v>
      </c>
      <c r="AK63">
        <v>13</v>
      </c>
      <c r="AL63">
        <v>0</v>
      </c>
      <c r="AM63">
        <v>15</v>
      </c>
      <c r="AN63">
        <v>0</v>
      </c>
      <c r="AO63">
        <v>0</v>
      </c>
      <c r="AP63">
        <v>0</v>
      </c>
      <c r="AQ63">
        <v>3</v>
      </c>
      <c r="AR63">
        <v>0</v>
      </c>
      <c r="AS63">
        <v>3</v>
      </c>
      <c r="AT63">
        <v>0</v>
      </c>
      <c r="AU63">
        <v>0</v>
      </c>
      <c r="AV63">
        <v>2</v>
      </c>
      <c r="AW63">
        <v>0</v>
      </c>
      <c r="AX63">
        <v>0</v>
      </c>
      <c r="AY63">
        <v>0</v>
      </c>
      <c r="AZ63">
        <v>1</v>
      </c>
      <c r="BA63">
        <v>10</v>
      </c>
      <c r="BB63">
        <v>2</v>
      </c>
      <c r="BC63">
        <v>5</v>
      </c>
      <c r="BD63">
        <v>0</v>
      </c>
      <c r="BE63">
        <v>0</v>
      </c>
      <c r="BF63">
        <v>0</v>
      </c>
      <c r="BG63">
        <v>0</v>
      </c>
      <c r="BH63">
        <v>0</v>
      </c>
      <c r="BI63">
        <v>1</v>
      </c>
      <c r="BJ63">
        <v>0</v>
      </c>
      <c r="BK63">
        <v>3</v>
      </c>
      <c r="BL63">
        <v>8</v>
      </c>
      <c r="BM63">
        <v>0</v>
      </c>
      <c r="BN63">
        <v>6</v>
      </c>
      <c r="BO63">
        <v>0</v>
      </c>
      <c r="BP63">
        <v>2</v>
      </c>
      <c r="BQ63">
        <v>4</v>
      </c>
      <c r="BR63">
        <v>0</v>
      </c>
      <c r="BS63">
        <v>9</v>
      </c>
      <c r="BT63">
        <v>0</v>
      </c>
      <c r="BU63">
        <v>0</v>
      </c>
      <c r="BV63">
        <v>0</v>
      </c>
      <c r="BW63">
        <v>0</v>
      </c>
      <c r="BX63">
        <v>0</v>
      </c>
      <c r="BY63">
        <v>0</v>
      </c>
      <c r="BZ63">
        <v>0</v>
      </c>
      <c r="CA63">
        <v>0</v>
      </c>
      <c r="CB63">
        <v>8</v>
      </c>
      <c r="CC63">
        <v>1</v>
      </c>
      <c r="CD63">
        <v>5</v>
      </c>
      <c r="CE63">
        <v>0</v>
      </c>
      <c r="CF63">
        <v>7</v>
      </c>
      <c r="CG63">
        <v>7</v>
      </c>
      <c r="CH63">
        <v>7</v>
      </c>
      <c r="CI63">
        <v>3</v>
      </c>
      <c r="CJ63">
        <v>0</v>
      </c>
      <c r="CK63">
        <v>0</v>
      </c>
      <c r="CL63">
        <v>0</v>
      </c>
      <c r="CM63">
        <v>0</v>
      </c>
    </row>
    <row r="64" spans="1:91" x14ac:dyDescent="0.15">
      <c r="A64" t="s">
        <v>1973</v>
      </c>
      <c r="B64">
        <v>4330</v>
      </c>
      <c r="C64">
        <v>144</v>
      </c>
      <c r="D64">
        <v>2465</v>
      </c>
      <c r="E64" s="407">
        <v>37</v>
      </c>
      <c r="F64" s="407">
        <v>1.1000000000000001</v>
      </c>
      <c r="G64" s="407">
        <v>23.8</v>
      </c>
      <c r="H64" s="407">
        <v>1.5</v>
      </c>
      <c r="I64" s="407">
        <v>4.5443835231219996E-2</v>
      </c>
      <c r="J64" s="407">
        <v>1</v>
      </c>
      <c r="K64">
        <v>0</v>
      </c>
      <c r="L64">
        <v>0</v>
      </c>
      <c r="M64">
        <v>0</v>
      </c>
      <c r="N64">
        <v>0</v>
      </c>
      <c r="O64">
        <v>0</v>
      </c>
      <c r="P64">
        <v>0</v>
      </c>
      <c r="Q64">
        <v>0</v>
      </c>
      <c r="R64">
        <v>0</v>
      </c>
      <c r="S64">
        <v>6</v>
      </c>
      <c r="T64">
        <v>34</v>
      </c>
      <c r="U64">
        <v>9</v>
      </c>
      <c r="V64">
        <v>28</v>
      </c>
      <c r="W64">
        <v>0</v>
      </c>
      <c r="X64">
        <v>0</v>
      </c>
      <c r="Y64">
        <v>0</v>
      </c>
      <c r="Z64">
        <v>0</v>
      </c>
      <c r="AA64" t="s">
        <v>2334</v>
      </c>
      <c r="AB64">
        <v>0</v>
      </c>
      <c r="AC64">
        <v>0</v>
      </c>
      <c r="AD64">
        <v>0</v>
      </c>
      <c r="AE64">
        <v>0</v>
      </c>
      <c r="AF64">
        <v>0</v>
      </c>
      <c r="AG64">
        <v>0</v>
      </c>
      <c r="AH64">
        <v>0</v>
      </c>
      <c r="AI64">
        <v>0</v>
      </c>
      <c r="AJ64">
        <v>1</v>
      </c>
      <c r="AK64">
        <v>0</v>
      </c>
      <c r="AL64">
        <v>0</v>
      </c>
      <c r="AM64">
        <v>0</v>
      </c>
      <c r="AN64">
        <v>0</v>
      </c>
      <c r="AO64">
        <v>0</v>
      </c>
      <c r="AP64">
        <v>0</v>
      </c>
      <c r="AQ64">
        <v>0</v>
      </c>
      <c r="AR64">
        <v>0</v>
      </c>
      <c r="AS64">
        <v>0</v>
      </c>
      <c r="AT64">
        <v>0</v>
      </c>
      <c r="AU64">
        <v>0</v>
      </c>
      <c r="AV64">
        <v>0</v>
      </c>
      <c r="AW64">
        <v>0</v>
      </c>
      <c r="AX64">
        <v>0</v>
      </c>
      <c r="AY64">
        <v>0</v>
      </c>
      <c r="AZ64">
        <v>1</v>
      </c>
      <c r="BA64">
        <v>0</v>
      </c>
      <c r="BB64">
        <v>4</v>
      </c>
      <c r="BC64">
        <v>1</v>
      </c>
      <c r="BD64">
        <v>0</v>
      </c>
      <c r="BE64">
        <v>0</v>
      </c>
      <c r="BF64">
        <v>0</v>
      </c>
      <c r="BG64">
        <v>0</v>
      </c>
      <c r="BH64">
        <v>0</v>
      </c>
      <c r="BI64">
        <v>0</v>
      </c>
      <c r="BJ64">
        <v>0</v>
      </c>
      <c r="BK64">
        <v>0</v>
      </c>
      <c r="BL64">
        <v>0</v>
      </c>
      <c r="BM64">
        <v>0</v>
      </c>
      <c r="BN64">
        <v>0</v>
      </c>
      <c r="BO64">
        <v>0</v>
      </c>
      <c r="BP64">
        <v>1</v>
      </c>
      <c r="BQ64">
        <v>1</v>
      </c>
      <c r="BR64">
        <v>0</v>
      </c>
      <c r="BS64">
        <v>2</v>
      </c>
      <c r="BT64">
        <v>0</v>
      </c>
      <c r="BU64">
        <v>0</v>
      </c>
      <c r="BV64">
        <v>0</v>
      </c>
      <c r="BW64">
        <v>0</v>
      </c>
      <c r="BX64">
        <v>0</v>
      </c>
      <c r="BY64">
        <v>0</v>
      </c>
      <c r="BZ64">
        <v>0</v>
      </c>
      <c r="CA64">
        <v>0</v>
      </c>
      <c r="CB64">
        <v>0</v>
      </c>
      <c r="CC64">
        <v>0</v>
      </c>
      <c r="CD64">
        <v>0</v>
      </c>
      <c r="CE64">
        <v>0</v>
      </c>
      <c r="CF64">
        <v>0</v>
      </c>
      <c r="CG64">
        <v>0</v>
      </c>
      <c r="CH64">
        <v>4</v>
      </c>
      <c r="CI64">
        <v>0</v>
      </c>
      <c r="CJ64">
        <v>0</v>
      </c>
      <c r="CK64">
        <v>0</v>
      </c>
      <c r="CL64">
        <v>0</v>
      </c>
      <c r="CM64">
        <v>0</v>
      </c>
    </row>
    <row r="65" spans="1:91" x14ac:dyDescent="0.15">
      <c r="A65" t="s">
        <v>2193</v>
      </c>
      <c r="B65">
        <v>1120</v>
      </c>
      <c r="C65">
        <v>58</v>
      </c>
      <c r="D65">
        <v>420</v>
      </c>
      <c r="E65" s="407">
        <v>22.8</v>
      </c>
      <c r="F65" s="407">
        <v>1.1000000000000001</v>
      </c>
      <c r="G65" s="407">
        <v>9.5</v>
      </c>
      <c r="H65" s="407">
        <v>0.9</v>
      </c>
      <c r="I65" s="407">
        <v>4.0252787228855932E-2</v>
      </c>
      <c r="J65" s="407">
        <v>0.4</v>
      </c>
      <c r="K65">
        <v>0</v>
      </c>
      <c r="L65">
        <v>0</v>
      </c>
      <c r="M65">
        <v>0</v>
      </c>
      <c r="N65">
        <v>1</v>
      </c>
      <c r="O65">
        <v>3</v>
      </c>
      <c r="P65">
        <v>0</v>
      </c>
      <c r="Q65">
        <v>2</v>
      </c>
      <c r="R65">
        <v>2</v>
      </c>
      <c r="S65">
        <v>3</v>
      </c>
      <c r="T65">
        <v>11</v>
      </c>
      <c r="U65">
        <v>0</v>
      </c>
      <c r="V65">
        <v>21</v>
      </c>
      <c r="W65">
        <v>0</v>
      </c>
      <c r="X65">
        <v>0</v>
      </c>
      <c r="Y65">
        <v>0</v>
      </c>
      <c r="Z65">
        <v>3</v>
      </c>
      <c r="AA65" t="s">
        <v>2334</v>
      </c>
      <c r="AB65">
        <v>0</v>
      </c>
      <c r="AC65">
        <v>0</v>
      </c>
      <c r="AD65">
        <v>0</v>
      </c>
      <c r="AE65">
        <v>0</v>
      </c>
      <c r="AF65">
        <v>0</v>
      </c>
      <c r="AG65">
        <v>0</v>
      </c>
      <c r="AH65">
        <v>0</v>
      </c>
      <c r="AI65">
        <v>0</v>
      </c>
      <c r="AJ65">
        <v>0</v>
      </c>
      <c r="AK65">
        <v>0</v>
      </c>
      <c r="AL65">
        <v>0</v>
      </c>
      <c r="AM65">
        <v>2</v>
      </c>
      <c r="AN65">
        <v>0</v>
      </c>
      <c r="AO65">
        <v>0</v>
      </c>
      <c r="AP65">
        <v>0</v>
      </c>
      <c r="AQ65">
        <v>0</v>
      </c>
      <c r="AR65">
        <v>0</v>
      </c>
      <c r="AS65">
        <v>0</v>
      </c>
      <c r="AT65">
        <v>0</v>
      </c>
      <c r="AU65">
        <v>0</v>
      </c>
      <c r="AV65">
        <v>0</v>
      </c>
      <c r="AW65">
        <v>0</v>
      </c>
      <c r="AX65">
        <v>0</v>
      </c>
      <c r="AY65">
        <v>0</v>
      </c>
      <c r="AZ65">
        <v>0</v>
      </c>
      <c r="BA65">
        <v>2</v>
      </c>
      <c r="BB65">
        <v>2</v>
      </c>
      <c r="BC65">
        <v>0</v>
      </c>
      <c r="BD65">
        <v>0</v>
      </c>
      <c r="BE65">
        <v>0</v>
      </c>
      <c r="BF65">
        <v>0</v>
      </c>
      <c r="BG65">
        <v>0</v>
      </c>
      <c r="BH65">
        <v>0</v>
      </c>
      <c r="BI65">
        <v>0</v>
      </c>
      <c r="BJ65">
        <v>0</v>
      </c>
      <c r="BK65">
        <v>0</v>
      </c>
      <c r="BL65">
        <v>0</v>
      </c>
      <c r="BM65">
        <v>0</v>
      </c>
      <c r="BN65">
        <v>0</v>
      </c>
      <c r="BO65">
        <v>1</v>
      </c>
      <c r="BP65">
        <v>2</v>
      </c>
      <c r="BQ65">
        <v>0</v>
      </c>
      <c r="BR65">
        <v>0</v>
      </c>
      <c r="BS65">
        <v>1</v>
      </c>
      <c r="BT65">
        <v>0</v>
      </c>
      <c r="BU65">
        <v>0</v>
      </c>
      <c r="BV65">
        <v>0</v>
      </c>
      <c r="BW65">
        <v>0</v>
      </c>
      <c r="BX65">
        <v>0</v>
      </c>
      <c r="BY65">
        <v>0</v>
      </c>
      <c r="BZ65">
        <v>0</v>
      </c>
      <c r="CA65">
        <v>0</v>
      </c>
      <c r="CB65">
        <v>0</v>
      </c>
      <c r="CC65">
        <v>0</v>
      </c>
      <c r="CD65">
        <v>0</v>
      </c>
      <c r="CE65">
        <v>0</v>
      </c>
      <c r="CF65">
        <v>1</v>
      </c>
      <c r="CG65">
        <v>0</v>
      </c>
      <c r="CH65">
        <v>2</v>
      </c>
      <c r="CI65">
        <v>0</v>
      </c>
      <c r="CJ65">
        <v>0</v>
      </c>
      <c r="CK65">
        <v>0</v>
      </c>
      <c r="CL65">
        <v>0</v>
      </c>
      <c r="CM65">
        <v>0</v>
      </c>
    </row>
    <row r="66" spans="1:91" x14ac:dyDescent="0.15">
      <c r="A66" t="s">
        <v>1809</v>
      </c>
      <c r="B66">
        <v>10343</v>
      </c>
      <c r="C66">
        <v>254</v>
      </c>
      <c r="D66">
        <v>3052</v>
      </c>
      <c r="E66" s="407">
        <v>74.5</v>
      </c>
      <c r="F66" s="407">
        <v>2</v>
      </c>
      <c r="G66" s="407">
        <v>29</v>
      </c>
      <c r="H66" s="407">
        <v>1.6</v>
      </c>
      <c r="I66" s="407">
        <v>4.347554879036622E-2</v>
      </c>
      <c r="J66" s="407">
        <v>0.6</v>
      </c>
      <c r="K66">
        <v>0</v>
      </c>
      <c r="L66">
        <v>0</v>
      </c>
      <c r="M66">
        <v>0</v>
      </c>
      <c r="N66">
        <v>0</v>
      </c>
      <c r="O66">
        <v>0</v>
      </c>
      <c r="P66">
        <v>0</v>
      </c>
      <c r="Q66">
        <v>0</v>
      </c>
      <c r="R66">
        <v>7</v>
      </c>
      <c r="S66">
        <v>10</v>
      </c>
      <c r="T66">
        <v>53</v>
      </c>
      <c r="U66">
        <v>27</v>
      </c>
      <c r="V66">
        <v>25</v>
      </c>
      <c r="W66">
        <v>0</v>
      </c>
      <c r="X66">
        <v>0</v>
      </c>
      <c r="Y66">
        <v>0</v>
      </c>
      <c r="Z66">
        <v>12</v>
      </c>
      <c r="AA66" t="s">
        <v>2334</v>
      </c>
      <c r="AB66">
        <v>0</v>
      </c>
      <c r="AC66">
        <v>0</v>
      </c>
      <c r="AD66">
        <v>0</v>
      </c>
      <c r="AE66">
        <v>0</v>
      </c>
      <c r="AF66">
        <v>0</v>
      </c>
      <c r="AG66">
        <v>0</v>
      </c>
      <c r="AH66">
        <v>0</v>
      </c>
      <c r="AI66">
        <v>1</v>
      </c>
      <c r="AJ66">
        <v>3</v>
      </c>
      <c r="AK66">
        <v>0</v>
      </c>
      <c r="AL66">
        <v>0</v>
      </c>
      <c r="AM66">
        <v>4</v>
      </c>
      <c r="AN66">
        <v>0</v>
      </c>
      <c r="AO66">
        <v>0</v>
      </c>
      <c r="AP66">
        <v>0</v>
      </c>
      <c r="AQ66">
        <v>4</v>
      </c>
      <c r="AR66">
        <v>0</v>
      </c>
      <c r="AS66">
        <v>0</v>
      </c>
      <c r="AT66">
        <v>0</v>
      </c>
      <c r="AU66">
        <v>0</v>
      </c>
      <c r="AV66">
        <v>0</v>
      </c>
      <c r="AW66">
        <v>0</v>
      </c>
      <c r="AX66">
        <v>0</v>
      </c>
      <c r="AY66">
        <v>0</v>
      </c>
      <c r="AZ66">
        <v>0</v>
      </c>
      <c r="BA66">
        <v>0</v>
      </c>
      <c r="BB66">
        <v>4</v>
      </c>
      <c r="BC66">
        <v>0</v>
      </c>
      <c r="BD66">
        <v>0</v>
      </c>
      <c r="BE66">
        <v>0</v>
      </c>
      <c r="BF66">
        <v>0</v>
      </c>
      <c r="BG66">
        <v>0</v>
      </c>
      <c r="BH66">
        <v>0</v>
      </c>
      <c r="BI66">
        <v>0</v>
      </c>
      <c r="BJ66">
        <v>0</v>
      </c>
      <c r="BK66">
        <v>0</v>
      </c>
      <c r="BL66">
        <v>0</v>
      </c>
      <c r="BM66">
        <v>0</v>
      </c>
      <c r="BN66">
        <v>0</v>
      </c>
      <c r="BO66">
        <v>3</v>
      </c>
      <c r="BP66">
        <v>2</v>
      </c>
      <c r="BQ66">
        <v>0</v>
      </c>
      <c r="BR66">
        <v>0</v>
      </c>
      <c r="BS66">
        <v>1</v>
      </c>
      <c r="BT66">
        <v>0</v>
      </c>
      <c r="BU66">
        <v>0</v>
      </c>
      <c r="BV66">
        <v>0</v>
      </c>
      <c r="BW66">
        <v>0</v>
      </c>
      <c r="BX66">
        <v>0</v>
      </c>
      <c r="BY66">
        <v>0</v>
      </c>
      <c r="BZ66">
        <v>0</v>
      </c>
      <c r="CA66">
        <v>0</v>
      </c>
      <c r="CB66">
        <v>0</v>
      </c>
      <c r="CC66">
        <v>0</v>
      </c>
      <c r="CD66">
        <v>0</v>
      </c>
      <c r="CE66">
        <v>0</v>
      </c>
      <c r="CF66">
        <v>0</v>
      </c>
      <c r="CG66">
        <v>0</v>
      </c>
      <c r="CH66">
        <v>5</v>
      </c>
      <c r="CI66">
        <v>0</v>
      </c>
      <c r="CJ66">
        <v>0</v>
      </c>
      <c r="CK66">
        <v>0</v>
      </c>
      <c r="CL66">
        <v>0</v>
      </c>
      <c r="CM66">
        <v>0</v>
      </c>
    </row>
    <row r="67" spans="1:91" x14ac:dyDescent="0.15">
      <c r="A67" t="s">
        <v>1871</v>
      </c>
      <c r="B67">
        <v>5170</v>
      </c>
      <c r="C67">
        <v>109.6</v>
      </c>
      <c r="D67">
        <v>2361.6999999999998</v>
      </c>
      <c r="E67" s="407">
        <v>85.4</v>
      </c>
      <c r="F67" s="407">
        <v>1.8</v>
      </c>
      <c r="G67" s="407">
        <v>41.6</v>
      </c>
      <c r="H67" s="407">
        <v>1.5</v>
      </c>
      <c r="I67" s="407">
        <v>3.2612211245209966E-2</v>
      </c>
      <c r="J67" s="407">
        <v>0.7</v>
      </c>
      <c r="K67">
        <v>0</v>
      </c>
      <c r="L67">
        <v>3</v>
      </c>
      <c r="M67">
        <v>0</v>
      </c>
      <c r="N67">
        <v>0</v>
      </c>
      <c r="O67">
        <v>1</v>
      </c>
      <c r="P67">
        <v>0</v>
      </c>
      <c r="Q67">
        <v>0</v>
      </c>
      <c r="R67">
        <v>0</v>
      </c>
      <c r="S67">
        <v>5</v>
      </c>
      <c r="T67">
        <v>34</v>
      </c>
      <c r="U67">
        <v>16</v>
      </c>
      <c r="V67">
        <v>3</v>
      </c>
      <c r="W67">
        <v>0</v>
      </c>
      <c r="X67">
        <v>0</v>
      </c>
      <c r="Y67">
        <v>0</v>
      </c>
      <c r="Z67">
        <v>0</v>
      </c>
      <c r="AA67" t="s">
        <v>2334</v>
      </c>
      <c r="AB67">
        <v>0</v>
      </c>
      <c r="AC67">
        <v>0</v>
      </c>
      <c r="AD67">
        <v>0</v>
      </c>
      <c r="AE67">
        <v>0</v>
      </c>
      <c r="AF67">
        <v>0</v>
      </c>
      <c r="AG67">
        <v>0</v>
      </c>
      <c r="AH67">
        <v>0</v>
      </c>
      <c r="AI67">
        <v>0</v>
      </c>
      <c r="AJ67">
        <v>0</v>
      </c>
      <c r="AK67">
        <v>1</v>
      </c>
      <c r="AL67">
        <v>0</v>
      </c>
      <c r="AM67">
        <v>0</v>
      </c>
      <c r="AN67">
        <v>0</v>
      </c>
      <c r="AO67">
        <v>0</v>
      </c>
      <c r="AP67">
        <v>0</v>
      </c>
      <c r="AQ67">
        <v>0</v>
      </c>
      <c r="AR67">
        <v>0</v>
      </c>
      <c r="AS67">
        <v>0</v>
      </c>
      <c r="AT67">
        <v>0</v>
      </c>
      <c r="AU67">
        <v>0</v>
      </c>
      <c r="AV67">
        <v>0</v>
      </c>
      <c r="AW67">
        <v>0</v>
      </c>
      <c r="AX67">
        <v>0</v>
      </c>
      <c r="AY67">
        <v>0</v>
      </c>
      <c r="AZ67">
        <v>0</v>
      </c>
      <c r="BA67">
        <v>0</v>
      </c>
      <c r="BB67">
        <v>2</v>
      </c>
      <c r="BC67">
        <v>0</v>
      </c>
      <c r="BD67">
        <v>0</v>
      </c>
      <c r="BE67">
        <v>0</v>
      </c>
      <c r="BF67">
        <v>0</v>
      </c>
      <c r="BG67">
        <v>0</v>
      </c>
      <c r="BH67">
        <v>0</v>
      </c>
      <c r="BI67">
        <v>0</v>
      </c>
      <c r="BJ67">
        <v>0</v>
      </c>
      <c r="BK67">
        <v>0</v>
      </c>
      <c r="BL67">
        <v>0</v>
      </c>
      <c r="BM67">
        <v>0</v>
      </c>
      <c r="BN67">
        <v>0</v>
      </c>
      <c r="BO67">
        <v>0</v>
      </c>
      <c r="BP67">
        <v>1</v>
      </c>
      <c r="BQ67">
        <v>1</v>
      </c>
      <c r="BR67">
        <v>0</v>
      </c>
      <c r="BS67">
        <v>0</v>
      </c>
      <c r="BT67">
        <v>0</v>
      </c>
      <c r="BU67">
        <v>0</v>
      </c>
      <c r="BV67">
        <v>0</v>
      </c>
      <c r="BW67">
        <v>0</v>
      </c>
      <c r="BX67">
        <v>0</v>
      </c>
      <c r="BY67">
        <v>0</v>
      </c>
      <c r="BZ67">
        <v>0</v>
      </c>
      <c r="CA67">
        <v>0</v>
      </c>
      <c r="CB67">
        <v>0</v>
      </c>
      <c r="CC67">
        <v>0</v>
      </c>
      <c r="CD67">
        <v>0</v>
      </c>
      <c r="CE67">
        <v>0</v>
      </c>
      <c r="CF67">
        <v>0</v>
      </c>
      <c r="CG67">
        <v>0</v>
      </c>
      <c r="CH67">
        <v>2</v>
      </c>
      <c r="CI67">
        <v>0</v>
      </c>
      <c r="CJ67">
        <v>0</v>
      </c>
      <c r="CK67">
        <v>0</v>
      </c>
      <c r="CL67">
        <v>0</v>
      </c>
      <c r="CM67">
        <v>0</v>
      </c>
    </row>
    <row r="68" spans="1:91" x14ac:dyDescent="0.15">
      <c r="A68" t="s">
        <v>1893</v>
      </c>
      <c r="B68">
        <v>6300</v>
      </c>
      <c r="C68">
        <v>190</v>
      </c>
      <c r="D68">
        <v>2200</v>
      </c>
      <c r="E68" s="407">
        <v>106.5</v>
      </c>
      <c r="F68" s="407">
        <v>3.2</v>
      </c>
      <c r="G68" s="407">
        <v>48.5</v>
      </c>
      <c r="H68" s="407">
        <v>1.6</v>
      </c>
      <c r="I68" s="407">
        <v>4.7301624860326609E-2</v>
      </c>
      <c r="J68" s="407">
        <v>0.7</v>
      </c>
      <c r="K68">
        <v>0</v>
      </c>
      <c r="L68">
        <v>0</v>
      </c>
      <c r="M68">
        <v>0</v>
      </c>
      <c r="N68">
        <v>0</v>
      </c>
      <c r="O68">
        <v>0</v>
      </c>
      <c r="P68">
        <v>0</v>
      </c>
      <c r="Q68">
        <v>0</v>
      </c>
      <c r="R68">
        <v>6</v>
      </c>
      <c r="S68">
        <v>4</v>
      </c>
      <c r="T68">
        <v>19</v>
      </c>
      <c r="U68">
        <v>12</v>
      </c>
      <c r="V68">
        <v>10</v>
      </c>
      <c r="W68">
        <v>0</v>
      </c>
      <c r="X68">
        <v>0</v>
      </c>
      <c r="Y68">
        <v>0</v>
      </c>
      <c r="Z68">
        <v>4</v>
      </c>
      <c r="AA68" t="s">
        <v>2334</v>
      </c>
      <c r="AB68">
        <v>0</v>
      </c>
      <c r="AC68">
        <v>0</v>
      </c>
      <c r="AD68">
        <v>0</v>
      </c>
      <c r="AE68">
        <v>0</v>
      </c>
      <c r="AF68">
        <v>0</v>
      </c>
      <c r="AG68">
        <v>0</v>
      </c>
      <c r="AH68">
        <v>0</v>
      </c>
      <c r="AI68">
        <v>1</v>
      </c>
      <c r="AJ68">
        <v>1</v>
      </c>
      <c r="AK68">
        <v>2</v>
      </c>
      <c r="AL68">
        <v>0</v>
      </c>
      <c r="AM68">
        <v>1</v>
      </c>
      <c r="AN68">
        <v>0</v>
      </c>
      <c r="AO68">
        <v>0</v>
      </c>
      <c r="AP68">
        <v>0</v>
      </c>
      <c r="AQ68">
        <v>0</v>
      </c>
      <c r="AR68">
        <v>0</v>
      </c>
      <c r="AS68">
        <v>0</v>
      </c>
      <c r="AT68">
        <v>0</v>
      </c>
      <c r="AU68">
        <v>0</v>
      </c>
      <c r="AV68">
        <v>0</v>
      </c>
      <c r="AW68">
        <v>0</v>
      </c>
      <c r="AX68">
        <v>0</v>
      </c>
      <c r="AY68">
        <v>0</v>
      </c>
      <c r="AZ68">
        <v>0</v>
      </c>
      <c r="BA68">
        <v>0</v>
      </c>
      <c r="BB68">
        <v>4</v>
      </c>
      <c r="BC68">
        <v>0</v>
      </c>
      <c r="BD68">
        <v>0</v>
      </c>
      <c r="BE68">
        <v>0</v>
      </c>
      <c r="BF68">
        <v>0</v>
      </c>
      <c r="BG68">
        <v>0</v>
      </c>
      <c r="BH68">
        <v>0</v>
      </c>
      <c r="BI68">
        <v>0</v>
      </c>
      <c r="BJ68">
        <v>0</v>
      </c>
      <c r="BK68">
        <v>0</v>
      </c>
      <c r="BL68">
        <v>0</v>
      </c>
      <c r="BM68">
        <v>0</v>
      </c>
      <c r="BN68">
        <v>0</v>
      </c>
      <c r="BO68">
        <v>1</v>
      </c>
      <c r="BP68">
        <v>0</v>
      </c>
      <c r="BQ68">
        <v>1</v>
      </c>
      <c r="BR68">
        <v>0</v>
      </c>
      <c r="BS68">
        <v>1</v>
      </c>
      <c r="BT68">
        <v>0</v>
      </c>
      <c r="BU68">
        <v>0</v>
      </c>
      <c r="BV68">
        <v>0</v>
      </c>
      <c r="BW68">
        <v>1</v>
      </c>
      <c r="BX68">
        <v>0</v>
      </c>
      <c r="BY68">
        <v>0</v>
      </c>
      <c r="BZ68">
        <v>0</v>
      </c>
      <c r="CA68">
        <v>0</v>
      </c>
      <c r="CB68">
        <v>0</v>
      </c>
      <c r="CC68">
        <v>0</v>
      </c>
      <c r="CD68">
        <v>0</v>
      </c>
      <c r="CE68">
        <v>0</v>
      </c>
      <c r="CF68">
        <v>0</v>
      </c>
      <c r="CG68">
        <v>1</v>
      </c>
      <c r="CH68">
        <v>2</v>
      </c>
      <c r="CI68">
        <v>0</v>
      </c>
      <c r="CJ68">
        <v>0</v>
      </c>
      <c r="CK68">
        <v>0</v>
      </c>
      <c r="CL68">
        <v>0</v>
      </c>
      <c r="CM68">
        <v>0</v>
      </c>
    </row>
    <row r="69" spans="1:91" x14ac:dyDescent="0.15">
      <c r="A69" t="s">
        <v>2342</v>
      </c>
      <c r="B69">
        <v>5700</v>
      </c>
      <c r="C69">
        <v>125</v>
      </c>
      <c r="D69">
        <v>2450</v>
      </c>
      <c r="E69" s="407">
        <v>70.2</v>
      </c>
      <c r="F69" s="407">
        <v>1.8</v>
      </c>
      <c r="G69" s="407">
        <v>42</v>
      </c>
      <c r="H69" s="407">
        <v>1.2</v>
      </c>
      <c r="I69" s="407">
        <v>3.0046034073789019E-2</v>
      </c>
      <c r="J69" s="407">
        <v>0.7</v>
      </c>
      <c r="K69">
        <v>0</v>
      </c>
      <c r="L69">
        <v>0</v>
      </c>
      <c r="M69">
        <v>0</v>
      </c>
      <c r="N69">
        <v>0</v>
      </c>
      <c r="O69">
        <v>0</v>
      </c>
      <c r="P69">
        <v>0</v>
      </c>
      <c r="Q69">
        <v>0</v>
      </c>
      <c r="R69">
        <v>11</v>
      </c>
      <c r="S69">
        <v>1</v>
      </c>
      <c r="T69">
        <v>24</v>
      </c>
      <c r="U69">
        <v>20</v>
      </c>
      <c r="V69">
        <v>1</v>
      </c>
      <c r="W69">
        <v>0</v>
      </c>
      <c r="X69">
        <v>0</v>
      </c>
      <c r="Y69">
        <v>0</v>
      </c>
      <c r="Z69">
        <v>0</v>
      </c>
      <c r="AA69" t="s">
        <v>2334</v>
      </c>
      <c r="AB69">
        <v>0</v>
      </c>
      <c r="AC69">
        <v>0</v>
      </c>
      <c r="AD69">
        <v>0</v>
      </c>
      <c r="AE69">
        <v>0</v>
      </c>
      <c r="AF69">
        <v>0</v>
      </c>
      <c r="AG69">
        <v>0</v>
      </c>
      <c r="AH69">
        <v>0</v>
      </c>
      <c r="AI69">
        <v>4</v>
      </c>
      <c r="AJ69">
        <v>0</v>
      </c>
      <c r="AK69">
        <v>0</v>
      </c>
      <c r="AL69">
        <v>0</v>
      </c>
      <c r="AM69">
        <v>0</v>
      </c>
      <c r="AN69">
        <v>0</v>
      </c>
      <c r="AO69">
        <v>0</v>
      </c>
      <c r="AP69">
        <v>0</v>
      </c>
      <c r="AQ69">
        <v>0</v>
      </c>
      <c r="AR69">
        <v>0</v>
      </c>
      <c r="AS69">
        <v>0</v>
      </c>
      <c r="AT69">
        <v>0</v>
      </c>
      <c r="AU69">
        <v>0</v>
      </c>
      <c r="AV69">
        <v>0</v>
      </c>
      <c r="AW69">
        <v>0</v>
      </c>
      <c r="AX69">
        <v>0</v>
      </c>
      <c r="AY69">
        <v>0</v>
      </c>
      <c r="AZ69">
        <v>0</v>
      </c>
      <c r="BA69">
        <v>0</v>
      </c>
      <c r="BB69">
        <v>4</v>
      </c>
      <c r="BC69">
        <v>0</v>
      </c>
      <c r="BD69">
        <v>0</v>
      </c>
      <c r="BE69">
        <v>0</v>
      </c>
      <c r="BF69">
        <v>0</v>
      </c>
      <c r="BG69">
        <v>0</v>
      </c>
      <c r="BH69">
        <v>0</v>
      </c>
      <c r="BI69">
        <v>0</v>
      </c>
      <c r="BJ69">
        <v>0</v>
      </c>
      <c r="BK69">
        <v>0</v>
      </c>
      <c r="BL69">
        <v>0</v>
      </c>
      <c r="BM69">
        <v>0</v>
      </c>
      <c r="BN69">
        <v>0</v>
      </c>
      <c r="BO69">
        <v>6</v>
      </c>
      <c r="BP69">
        <v>0</v>
      </c>
      <c r="BQ69">
        <v>0</v>
      </c>
      <c r="BR69">
        <v>0</v>
      </c>
      <c r="BS69">
        <v>1</v>
      </c>
      <c r="BT69">
        <v>0</v>
      </c>
      <c r="BU69">
        <v>0</v>
      </c>
      <c r="BV69">
        <v>0</v>
      </c>
      <c r="BW69">
        <v>0</v>
      </c>
      <c r="BX69">
        <v>0</v>
      </c>
      <c r="BY69">
        <v>0</v>
      </c>
      <c r="BZ69">
        <v>0</v>
      </c>
      <c r="CA69">
        <v>0</v>
      </c>
      <c r="CB69">
        <v>0</v>
      </c>
      <c r="CC69">
        <v>0</v>
      </c>
      <c r="CD69">
        <v>0</v>
      </c>
      <c r="CE69">
        <v>0</v>
      </c>
      <c r="CF69">
        <v>0</v>
      </c>
      <c r="CG69">
        <v>0</v>
      </c>
      <c r="CH69">
        <v>7</v>
      </c>
      <c r="CI69">
        <v>0</v>
      </c>
      <c r="CJ69">
        <v>0</v>
      </c>
      <c r="CK69">
        <v>0</v>
      </c>
      <c r="CL69">
        <v>0</v>
      </c>
      <c r="CM69">
        <v>0</v>
      </c>
    </row>
    <row r="70" spans="1:91" x14ac:dyDescent="0.15">
      <c r="A70" t="s">
        <v>2118</v>
      </c>
      <c r="B70">
        <v>200</v>
      </c>
      <c r="C70">
        <v>5</v>
      </c>
      <c r="D70">
        <v>200</v>
      </c>
      <c r="E70" s="407">
        <v>5.3</v>
      </c>
      <c r="F70" s="407">
        <v>0.1</v>
      </c>
      <c r="G70" s="407">
        <v>5.4</v>
      </c>
      <c r="H70" s="407">
        <v>0.5</v>
      </c>
      <c r="I70" s="407">
        <v>1.3070166395496408E-2</v>
      </c>
      <c r="J70" s="407">
        <v>0.5</v>
      </c>
      <c r="K70">
        <v>0</v>
      </c>
      <c r="L70">
        <v>0</v>
      </c>
      <c r="M70">
        <v>0</v>
      </c>
      <c r="N70">
        <v>0</v>
      </c>
      <c r="O70">
        <v>0</v>
      </c>
      <c r="P70">
        <v>0</v>
      </c>
      <c r="Q70">
        <v>1</v>
      </c>
      <c r="R70">
        <v>0</v>
      </c>
      <c r="S70">
        <v>11</v>
      </c>
      <c r="T70">
        <v>14</v>
      </c>
      <c r="U70">
        <v>2</v>
      </c>
      <c r="V70">
        <v>9</v>
      </c>
      <c r="W70">
        <v>0</v>
      </c>
      <c r="X70">
        <v>0</v>
      </c>
      <c r="Y70">
        <v>0</v>
      </c>
      <c r="Z70">
        <v>0</v>
      </c>
      <c r="AA70" t="s">
        <v>2334</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1</v>
      </c>
      <c r="BB70">
        <v>0</v>
      </c>
      <c r="BC70">
        <v>0</v>
      </c>
      <c r="BD70">
        <v>0</v>
      </c>
      <c r="BE70">
        <v>0</v>
      </c>
      <c r="BF70">
        <v>0</v>
      </c>
      <c r="BG70">
        <v>0</v>
      </c>
      <c r="BH70">
        <v>0</v>
      </c>
      <c r="BI70">
        <v>0</v>
      </c>
      <c r="BJ70">
        <v>0</v>
      </c>
      <c r="BK70">
        <v>0</v>
      </c>
      <c r="BL70">
        <v>0</v>
      </c>
      <c r="BM70">
        <v>0</v>
      </c>
      <c r="BN70">
        <v>0</v>
      </c>
      <c r="BO70">
        <v>0</v>
      </c>
      <c r="BP70">
        <v>1</v>
      </c>
      <c r="BQ70">
        <v>0</v>
      </c>
      <c r="BR70">
        <v>0</v>
      </c>
      <c r="BS70">
        <v>0</v>
      </c>
      <c r="BT70">
        <v>0</v>
      </c>
      <c r="BU70">
        <v>0</v>
      </c>
      <c r="BV70">
        <v>0</v>
      </c>
      <c r="BW70">
        <v>0</v>
      </c>
      <c r="BX70">
        <v>0</v>
      </c>
      <c r="BY70">
        <v>0</v>
      </c>
      <c r="BZ70">
        <v>0</v>
      </c>
      <c r="CA70">
        <v>0</v>
      </c>
      <c r="CB70">
        <v>0</v>
      </c>
      <c r="CC70">
        <v>0</v>
      </c>
      <c r="CD70">
        <v>0</v>
      </c>
      <c r="CE70">
        <v>0</v>
      </c>
      <c r="CF70">
        <v>0</v>
      </c>
      <c r="CG70">
        <v>0</v>
      </c>
      <c r="CH70">
        <v>4</v>
      </c>
      <c r="CI70">
        <v>0</v>
      </c>
      <c r="CJ70">
        <v>0</v>
      </c>
      <c r="CK70">
        <v>0</v>
      </c>
      <c r="CL70">
        <v>0</v>
      </c>
      <c r="CM70">
        <v>0</v>
      </c>
    </row>
    <row r="71" spans="1:91" x14ac:dyDescent="0.15">
      <c r="A71" t="s">
        <v>2111</v>
      </c>
      <c r="B71">
        <v>500</v>
      </c>
      <c r="C71">
        <v>10</v>
      </c>
      <c r="D71">
        <v>350</v>
      </c>
      <c r="E71" s="407">
        <v>8.9</v>
      </c>
      <c r="F71" s="407">
        <v>0.2</v>
      </c>
      <c r="G71" s="407">
        <v>7.5</v>
      </c>
      <c r="H71" s="407">
        <v>0.5</v>
      </c>
      <c r="I71" s="407">
        <v>1.085987128060301E-2</v>
      </c>
      <c r="J71" s="407">
        <v>0.4</v>
      </c>
      <c r="K71">
        <v>0</v>
      </c>
      <c r="L71">
        <v>8</v>
      </c>
      <c r="M71">
        <v>1</v>
      </c>
      <c r="N71">
        <v>3</v>
      </c>
      <c r="O71">
        <v>17</v>
      </c>
      <c r="P71">
        <v>1</v>
      </c>
      <c r="Q71">
        <v>1</v>
      </c>
      <c r="R71">
        <v>0</v>
      </c>
      <c r="S71">
        <v>3</v>
      </c>
      <c r="T71">
        <v>17</v>
      </c>
      <c r="U71">
        <v>6</v>
      </c>
      <c r="V71">
        <v>1</v>
      </c>
      <c r="W71">
        <v>0</v>
      </c>
      <c r="X71">
        <v>0</v>
      </c>
      <c r="Y71">
        <v>0</v>
      </c>
      <c r="Z71">
        <v>0</v>
      </c>
      <c r="AA71" t="s">
        <v>2334</v>
      </c>
      <c r="AB71">
        <v>0</v>
      </c>
      <c r="AC71">
        <v>0</v>
      </c>
      <c r="AD71">
        <v>0</v>
      </c>
      <c r="AE71">
        <v>0</v>
      </c>
      <c r="AF71">
        <v>0</v>
      </c>
      <c r="AG71">
        <v>0</v>
      </c>
      <c r="AH71">
        <v>0</v>
      </c>
      <c r="AI71">
        <v>0</v>
      </c>
      <c r="AJ71">
        <v>0</v>
      </c>
      <c r="AK71">
        <v>0</v>
      </c>
      <c r="AL71">
        <v>0</v>
      </c>
      <c r="AM71">
        <v>0</v>
      </c>
      <c r="AN71">
        <v>0</v>
      </c>
      <c r="AO71">
        <v>0</v>
      </c>
      <c r="AP71">
        <v>0</v>
      </c>
      <c r="AQ71">
        <v>0</v>
      </c>
      <c r="AR71">
        <v>0</v>
      </c>
      <c r="AS71">
        <v>0</v>
      </c>
      <c r="AT71">
        <v>0</v>
      </c>
      <c r="AU71">
        <v>1</v>
      </c>
      <c r="AV71">
        <v>1</v>
      </c>
      <c r="AW71">
        <v>0</v>
      </c>
      <c r="AX71">
        <v>0</v>
      </c>
      <c r="AY71">
        <v>0</v>
      </c>
      <c r="AZ71">
        <v>0</v>
      </c>
      <c r="BA71">
        <v>0</v>
      </c>
      <c r="BB71">
        <v>2</v>
      </c>
      <c r="BC71">
        <v>0</v>
      </c>
      <c r="BD71">
        <v>0</v>
      </c>
      <c r="BE71">
        <v>0</v>
      </c>
      <c r="BF71">
        <v>0</v>
      </c>
      <c r="BG71">
        <v>0</v>
      </c>
      <c r="BH71">
        <v>0</v>
      </c>
      <c r="BI71">
        <v>0</v>
      </c>
      <c r="BJ71">
        <v>0</v>
      </c>
      <c r="BK71">
        <v>0</v>
      </c>
      <c r="BL71">
        <v>4</v>
      </c>
      <c r="BM71">
        <v>0</v>
      </c>
      <c r="BN71">
        <v>0</v>
      </c>
      <c r="BO71">
        <v>0</v>
      </c>
      <c r="BP71">
        <v>1</v>
      </c>
      <c r="BQ71">
        <v>0</v>
      </c>
      <c r="BR71">
        <v>0</v>
      </c>
      <c r="BS71">
        <v>1</v>
      </c>
      <c r="BT71">
        <v>0</v>
      </c>
      <c r="BU71">
        <v>0</v>
      </c>
      <c r="BV71">
        <v>0</v>
      </c>
      <c r="BW71">
        <v>0</v>
      </c>
      <c r="BX71">
        <v>0</v>
      </c>
      <c r="BY71">
        <v>0</v>
      </c>
      <c r="BZ71">
        <v>0</v>
      </c>
      <c r="CA71">
        <v>1</v>
      </c>
      <c r="CB71">
        <v>0</v>
      </c>
      <c r="CC71">
        <v>0</v>
      </c>
      <c r="CD71">
        <v>0</v>
      </c>
      <c r="CE71">
        <v>0</v>
      </c>
      <c r="CF71">
        <v>0</v>
      </c>
      <c r="CG71">
        <v>0</v>
      </c>
      <c r="CH71">
        <v>0</v>
      </c>
      <c r="CI71">
        <v>0</v>
      </c>
      <c r="CJ71">
        <v>0</v>
      </c>
      <c r="CK71">
        <v>0</v>
      </c>
      <c r="CL71">
        <v>0</v>
      </c>
      <c r="CM71">
        <v>0</v>
      </c>
    </row>
    <row r="72" spans="1:91" x14ac:dyDescent="0.15">
      <c r="A72" t="s">
        <v>1844</v>
      </c>
      <c r="B72">
        <v>2500</v>
      </c>
      <c r="C72">
        <v>65</v>
      </c>
      <c r="D72">
        <v>1200</v>
      </c>
      <c r="E72" s="407">
        <v>59</v>
      </c>
      <c r="F72" s="407">
        <v>1.4</v>
      </c>
      <c r="G72" s="407">
        <v>25.2</v>
      </c>
      <c r="H72" s="407">
        <v>1.6</v>
      </c>
      <c r="I72" s="407">
        <v>3.71382046566196E-2</v>
      </c>
      <c r="J72" s="407">
        <v>0.7</v>
      </c>
      <c r="K72">
        <v>0</v>
      </c>
      <c r="L72">
        <v>0</v>
      </c>
      <c r="M72">
        <v>0</v>
      </c>
      <c r="N72">
        <v>0</v>
      </c>
      <c r="O72">
        <v>0</v>
      </c>
      <c r="P72">
        <v>0</v>
      </c>
      <c r="Q72">
        <v>0</v>
      </c>
      <c r="R72">
        <v>6</v>
      </c>
      <c r="S72">
        <v>16</v>
      </c>
      <c r="T72">
        <v>8</v>
      </c>
      <c r="U72">
        <v>10</v>
      </c>
      <c r="V72">
        <v>4</v>
      </c>
      <c r="W72">
        <v>0</v>
      </c>
      <c r="X72">
        <v>0</v>
      </c>
      <c r="Y72">
        <v>0</v>
      </c>
      <c r="Z72">
        <v>2</v>
      </c>
      <c r="AA72" t="s">
        <v>2334</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2</v>
      </c>
      <c r="BP72">
        <v>3</v>
      </c>
      <c r="BQ72">
        <v>1</v>
      </c>
      <c r="BR72">
        <v>0</v>
      </c>
      <c r="BS72">
        <v>0</v>
      </c>
      <c r="BT72">
        <v>0</v>
      </c>
      <c r="BU72">
        <v>0</v>
      </c>
      <c r="BV72">
        <v>0</v>
      </c>
      <c r="BW72">
        <v>0</v>
      </c>
      <c r="BX72">
        <v>0</v>
      </c>
      <c r="BY72">
        <v>0</v>
      </c>
      <c r="BZ72">
        <v>0</v>
      </c>
      <c r="CA72">
        <v>0</v>
      </c>
      <c r="CB72">
        <v>0</v>
      </c>
      <c r="CC72">
        <v>0</v>
      </c>
      <c r="CD72">
        <v>0</v>
      </c>
      <c r="CE72">
        <v>0</v>
      </c>
      <c r="CF72">
        <v>0</v>
      </c>
      <c r="CG72">
        <v>0</v>
      </c>
      <c r="CH72">
        <v>2</v>
      </c>
      <c r="CI72">
        <v>0</v>
      </c>
      <c r="CJ72">
        <v>0</v>
      </c>
      <c r="CK72">
        <v>0</v>
      </c>
      <c r="CL72">
        <v>0</v>
      </c>
      <c r="CM72">
        <v>0</v>
      </c>
    </row>
    <row r="73" spans="1:91" x14ac:dyDescent="0.15">
      <c r="A73" t="s">
        <v>2058</v>
      </c>
      <c r="B73">
        <v>24156.9</v>
      </c>
      <c r="C73">
        <v>806.6</v>
      </c>
      <c r="D73">
        <v>10204.5</v>
      </c>
      <c r="E73" s="407">
        <v>82.8</v>
      </c>
      <c r="F73" s="407">
        <v>2.8</v>
      </c>
      <c r="G73" s="407">
        <v>42.4</v>
      </c>
      <c r="H73" s="407">
        <v>2.1</v>
      </c>
      <c r="I73" s="407">
        <v>0.1</v>
      </c>
      <c r="J73" s="407">
        <v>1.1000000000000001</v>
      </c>
      <c r="K73">
        <v>0</v>
      </c>
      <c r="L73">
        <v>0</v>
      </c>
      <c r="M73">
        <v>0</v>
      </c>
      <c r="N73">
        <v>5</v>
      </c>
      <c r="O73">
        <v>1</v>
      </c>
      <c r="P73">
        <v>0</v>
      </c>
      <c r="Q73">
        <v>1</v>
      </c>
      <c r="R73">
        <v>4</v>
      </c>
      <c r="S73">
        <v>38</v>
      </c>
      <c r="T73">
        <v>92</v>
      </c>
      <c r="U73">
        <v>37</v>
      </c>
      <c r="V73">
        <v>154</v>
      </c>
      <c r="W73">
        <v>0</v>
      </c>
      <c r="X73">
        <v>0</v>
      </c>
      <c r="Y73">
        <v>0</v>
      </c>
      <c r="Z73">
        <v>100</v>
      </c>
      <c r="AA73" t="s">
        <v>2334</v>
      </c>
      <c r="AB73">
        <v>0</v>
      </c>
      <c r="AC73">
        <v>0</v>
      </c>
      <c r="AD73">
        <v>0</v>
      </c>
      <c r="AE73">
        <v>0</v>
      </c>
      <c r="AF73">
        <v>0</v>
      </c>
      <c r="AG73">
        <v>0</v>
      </c>
      <c r="AH73">
        <v>0</v>
      </c>
      <c r="AI73">
        <v>0</v>
      </c>
      <c r="AJ73">
        <v>0</v>
      </c>
      <c r="AK73">
        <v>0</v>
      </c>
      <c r="AL73">
        <v>0</v>
      </c>
      <c r="AM73">
        <v>3</v>
      </c>
      <c r="AN73">
        <v>0</v>
      </c>
      <c r="AO73">
        <v>0</v>
      </c>
      <c r="AP73">
        <v>0</v>
      </c>
      <c r="AQ73">
        <v>2</v>
      </c>
      <c r="AR73">
        <v>0</v>
      </c>
      <c r="AS73">
        <v>0</v>
      </c>
      <c r="AT73">
        <v>0</v>
      </c>
      <c r="AU73">
        <v>0</v>
      </c>
      <c r="AV73">
        <v>0</v>
      </c>
      <c r="AW73">
        <v>0</v>
      </c>
      <c r="AX73">
        <v>0</v>
      </c>
      <c r="AY73">
        <v>0</v>
      </c>
      <c r="AZ73">
        <v>0</v>
      </c>
      <c r="BA73">
        <v>0</v>
      </c>
      <c r="BB73">
        <v>0</v>
      </c>
      <c r="BC73">
        <v>2</v>
      </c>
      <c r="BD73">
        <v>0</v>
      </c>
      <c r="BE73">
        <v>0</v>
      </c>
      <c r="BF73">
        <v>0</v>
      </c>
      <c r="BG73">
        <v>2</v>
      </c>
      <c r="BH73">
        <v>0</v>
      </c>
      <c r="BI73">
        <v>0</v>
      </c>
      <c r="BJ73">
        <v>0</v>
      </c>
      <c r="BK73">
        <v>0</v>
      </c>
      <c r="BL73">
        <v>0</v>
      </c>
      <c r="BM73">
        <v>0</v>
      </c>
      <c r="BN73">
        <v>0</v>
      </c>
      <c r="BO73">
        <v>0</v>
      </c>
      <c r="BP73">
        <v>0</v>
      </c>
      <c r="BQ73">
        <v>0</v>
      </c>
      <c r="BR73">
        <v>0</v>
      </c>
      <c r="BS73">
        <v>1</v>
      </c>
      <c r="BT73">
        <v>0</v>
      </c>
      <c r="BU73">
        <v>0</v>
      </c>
      <c r="BV73">
        <v>0</v>
      </c>
      <c r="BW73">
        <v>1</v>
      </c>
      <c r="BX73">
        <v>0</v>
      </c>
      <c r="BY73">
        <v>0</v>
      </c>
      <c r="BZ73">
        <v>0</v>
      </c>
      <c r="CA73">
        <v>0</v>
      </c>
      <c r="CB73">
        <v>0</v>
      </c>
      <c r="CC73">
        <v>0</v>
      </c>
      <c r="CD73">
        <v>0</v>
      </c>
      <c r="CE73">
        <v>0</v>
      </c>
      <c r="CF73">
        <v>0</v>
      </c>
      <c r="CG73">
        <v>0</v>
      </c>
      <c r="CH73">
        <v>0</v>
      </c>
      <c r="CI73">
        <v>0</v>
      </c>
      <c r="CJ73">
        <v>0</v>
      </c>
      <c r="CK73">
        <v>0</v>
      </c>
      <c r="CL73">
        <v>0</v>
      </c>
      <c r="CM73">
        <v>0</v>
      </c>
    </row>
    <row r="74" spans="1:91" x14ac:dyDescent="0.15">
      <c r="A74" t="s">
        <v>2385</v>
      </c>
      <c r="B74">
        <v>60</v>
      </c>
      <c r="D74">
        <v>600</v>
      </c>
      <c r="E74" s="407">
        <v>1</v>
      </c>
      <c r="F74" s="407">
        <v>0</v>
      </c>
      <c r="G74" s="407">
        <v>10.9</v>
      </c>
      <c r="H74" s="407">
        <v>4.522743425728501E-2</v>
      </c>
      <c r="I74" s="407">
        <v>0</v>
      </c>
      <c r="J74" s="407">
        <v>0.5</v>
      </c>
      <c r="K74">
        <v>0</v>
      </c>
      <c r="L74">
        <v>2</v>
      </c>
      <c r="M74">
        <v>0</v>
      </c>
      <c r="N74">
        <v>6</v>
      </c>
      <c r="O74">
        <v>0</v>
      </c>
      <c r="P74">
        <v>0</v>
      </c>
      <c r="Q74">
        <v>53</v>
      </c>
      <c r="R74">
        <v>0</v>
      </c>
      <c r="S74">
        <v>0</v>
      </c>
      <c r="T74">
        <v>0</v>
      </c>
      <c r="U74">
        <v>0</v>
      </c>
      <c r="V74">
        <v>0</v>
      </c>
      <c r="W74">
        <v>0</v>
      </c>
      <c r="X74">
        <v>0</v>
      </c>
      <c r="Y74">
        <v>0</v>
      </c>
      <c r="Z74">
        <v>0</v>
      </c>
      <c r="AA74" t="s">
        <v>2334</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v>0</v>
      </c>
      <c r="BR74">
        <v>0</v>
      </c>
      <c r="BS74">
        <v>0</v>
      </c>
      <c r="BT74">
        <v>0</v>
      </c>
      <c r="BU74">
        <v>0</v>
      </c>
      <c r="BV74">
        <v>0</v>
      </c>
      <c r="BW74">
        <v>0</v>
      </c>
      <c r="BX74">
        <v>0</v>
      </c>
      <c r="BY74">
        <v>0</v>
      </c>
      <c r="BZ74">
        <v>0</v>
      </c>
      <c r="CA74">
        <v>0</v>
      </c>
      <c r="CB74">
        <v>0</v>
      </c>
      <c r="CC74">
        <v>0</v>
      </c>
      <c r="CD74">
        <v>0</v>
      </c>
      <c r="CE74">
        <v>0</v>
      </c>
      <c r="CF74">
        <v>0</v>
      </c>
      <c r="CG74">
        <v>0</v>
      </c>
      <c r="CH74">
        <v>0</v>
      </c>
      <c r="CI74">
        <v>0</v>
      </c>
      <c r="CJ74">
        <v>0</v>
      </c>
      <c r="CK74">
        <v>0</v>
      </c>
      <c r="CL74">
        <v>0</v>
      </c>
      <c r="CM74">
        <v>0</v>
      </c>
    </row>
    <row r="75" spans="1:91" x14ac:dyDescent="0.15">
      <c r="A75" t="s">
        <v>2062</v>
      </c>
      <c r="B75">
        <v>8759</v>
      </c>
      <c r="C75">
        <v>187.4</v>
      </c>
      <c r="D75">
        <v>9848.9</v>
      </c>
      <c r="E75" s="407">
        <v>6.4</v>
      </c>
      <c r="F75" s="407">
        <v>0.1</v>
      </c>
      <c r="G75" s="407">
        <v>10</v>
      </c>
      <c r="H75" s="407">
        <v>0.3</v>
      </c>
      <c r="I75" s="407">
        <v>7.8208463774159295E-3</v>
      </c>
      <c r="J75" s="407">
        <v>0.5</v>
      </c>
      <c r="K75">
        <v>34</v>
      </c>
      <c r="L75">
        <v>102</v>
      </c>
      <c r="M75">
        <v>0</v>
      </c>
      <c r="N75">
        <v>24</v>
      </c>
      <c r="O75">
        <v>0</v>
      </c>
      <c r="P75">
        <v>0</v>
      </c>
      <c r="Q75">
        <v>0</v>
      </c>
      <c r="R75">
        <v>15</v>
      </c>
      <c r="S75">
        <v>135</v>
      </c>
      <c r="T75">
        <v>508</v>
      </c>
      <c r="U75">
        <v>118</v>
      </c>
      <c r="V75">
        <v>40</v>
      </c>
      <c r="W75">
        <v>0</v>
      </c>
      <c r="X75">
        <v>0</v>
      </c>
      <c r="Y75">
        <v>0</v>
      </c>
      <c r="Z75">
        <v>4</v>
      </c>
      <c r="AA75" t="s">
        <v>2334</v>
      </c>
      <c r="AB75">
        <v>21</v>
      </c>
      <c r="AC75">
        <v>0</v>
      </c>
      <c r="AD75">
        <v>0</v>
      </c>
      <c r="AE75">
        <v>0</v>
      </c>
      <c r="AF75">
        <v>0</v>
      </c>
      <c r="AG75">
        <v>0</v>
      </c>
      <c r="AH75">
        <v>0</v>
      </c>
      <c r="AI75">
        <v>11</v>
      </c>
      <c r="AJ75">
        <v>12</v>
      </c>
      <c r="AK75">
        <v>34</v>
      </c>
      <c r="AL75">
        <v>0</v>
      </c>
      <c r="AM75">
        <v>29</v>
      </c>
      <c r="AN75">
        <v>0</v>
      </c>
      <c r="AO75">
        <v>0</v>
      </c>
      <c r="AP75">
        <v>0</v>
      </c>
      <c r="AQ75">
        <v>4</v>
      </c>
      <c r="AR75">
        <v>0</v>
      </c>
      <c r="AS75">
        <v>21</v>
      </c>
      <c r="AT75">
        <v>0</v>
      </c>
      <c r="AU75">
        <v>0</v>
      </c>
      <c r="AV75">
        <v>0</v>
      </c>
      <c r="AW75">
        <v>0</v>
      </c>
      <c r="AX75">
        <v>0</v>
      </c>
      <c r="AY75">
        <v>0</v>
      </c>
      <c r="AZ75">
        <v>0</v>
      </c>
      <c r="BA75">
        <v>27</v>
      </c>
      <c r="BB75">
        <v>57</v>
      </c>
      <c r="BC75">
        <v>0</v>
      </c>
      <c r="BD75">
        <v>0</v>
      </c>
      <c r="BE75">
        <v>0</v>
      </c>
      <c r="BF75">
        <v>0</v>
      </c>
      <c r="BG75">
        <v>0</v>
      </c>
      <c r="BH75">
        <v>0</v>
      </c>
      <c r="BI75">
        <v>1</v>
      </c>
      <c r="BJ75">
        <v>0</v>
      </c>
      <c r="BK75">
        <v>0</v>
      </c>
      <c r="BL75">
        <v>0</v>
      </c>
      <c r="BM75">
        <v>0</v>
      </c>
      <c r="BN75">
        <v>0</v>
      </c>
      <c r="BO75">
        <v>1</v>
      </c>
      <c r="BP75">
        <v>47</v>
      </c>
      <c r="BQ75">
        <v>29</v>
      </c>
      <c r="BR75">
        <v>0</v>
      </c>
      <c r="BS75">
        <v>8</v>
      </c>
      <c r="BT75">
        <v>0</v>
      </c>
      <c r="BU75">
        <v>0</v>
      </c>
      <c r="BV75">
        <v>0</v>
      </c>
      <c r="BW75">
        <v>0</v>
      </c>
      <c r="BX75">
        <v>0</v>
      </c>
      <c r="BY75">
        <v>1</v>
      </c>
      <c r="BZ75">
        <v>0</v>
      </c>
      <c r="CA75">
        <v>0</v>
      </c>
      <c r="CB75">
        <v>0</v>
      </c>
      <c r="CC75">
        <v>0</v>
      </c>
      <c r="CD75">
        <v>1</v>
      </c>
      <c r="CE75">
        <v>1</v>
      </c>
      <c r="CF75">
        <v>9</v>
      </c>
      <c r="CG75">
        <v>6</v>
      </c>
      <c r="CH75">
        <v>83</v>
      </c>
      <c r="CI75">
        <v>0</v>
      </c>
      <c r="CJ75">
        <v>0</v>
      </c>
      <c r="CK75">
        <v>0</v>
      </c>
      <c r="CL75">
        <v>0</v>
      </c>
      <c r="CM75">
        <v>0</v>
      </c>
    </row>
    <row r="76" spans="1:91" x14ac:dyDescent="0.15">
      <c r="A76" t="s">
        <v>2133</v>
      </c>
      <c r="B76">
        <v>650</v>
      </c>
      <c r="C76">
        <v>17</v>
      </c>
      <c r="D76">
        <v>300</v>
      </c>
      <c r="E76" s="407">
        <v>13.4</v>
      </c>
      <c r="F76" s="407">
        <v>0.4</v>
      </c>
      <c r="G76" s="407">
        <v>7.4</v>
      </c>
      <c r="H76" s="407">
        <v>0.7</v>
      </c>
      <c r="I76" s="407">
        <v>1.873261960957729E-2</v>
      </c>
      <c r="J76" s="407">
        <v>0.4</v>
      </c>
      <c r="K76">
        <v>0</v>
      </c>
      <c r="L76">
        <v>1</v>
      </c>
      <c r="M76">
        <v>0</v>
      </c>
      <c r="N76">
        <v>0</v>
      </c>
      <c r="O76">
        <v>0</v>
      </c>
      <c r="P76">
        <v>0</v>
      </c>
      <c r="Q76">
        <v>0</v>
      </c>
      <c r="R76">
        <v>1</v>
      </c>
      <c r="S76">
        <v>1</v>
      </c>
      <c r="T76">
        <v>8</v>
      </c>
      <c r="U76">
        <v>5</v>
      </c>
      <c r="V76">
        <v>14</v>
      </c>
      <c r="W76">
        <v>0</v>
      </c>
      <c r="X76">
        <v>0</v>
      </c>
      <c r="Y76">
        <v>0</v>
      </c>
      <c r="Z76">
        <v>3</v>
      </c>
      <c r="AA76" t="s">
        <v>2334</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J76">
        <v>0</v>
      </c>
      <c r="BK76">
        <v>0</v>
      </c>
      <c r="BL76">
        <v>0</v>
      </c>
      <c r="BM76">
        <v>0</v>
      </c>
      <c r="BN76">
        <v>0</v>
      </c>
      <c r="BO76">
        <v>1</v>
      </c>
      <c r="BP76">
        <v>1</v>
      </c>
      <c r="BQ76">
        <v>0</v>
      </c>
      <c r="BR76">
        <v>0</v>
      </c>
      <c r="BS76">
        <v>2</v>
      </c>
      <c r="BT76">
        <v>0</v>
      </c>
      <c r="BU76">
        <v>0</v>
      </c>
      <c r="BV76">
        <v>0</v>
      </c>
      <c r="BW76">
        <v>1</v>
      </c>
      <c r="BX76">
        <v>0</v>
      </c>
      <c r="BY76">
        <v>0</v>
      </c>
      <c r="BZ76">
        <v>0</v>
      </c>
      <c r="CA76">
        <v>0</v>
      </c>
      <c r="CB76">
        <v>0</v>
      </c>
      <c r="CC76">
        <v>0</v>
      </c>
      <c r="CD76">
        <v>0</v>
      </c>
      <c r="CE76">
        <v>0</v>
      </c>
      <c r="CF76">
        <v>0</v>
      </c>
      <c r="CG76">
        <v>1</v>
      </c>
      <c r="CH76">
        <v>3</v>
      </c>
      <c r="CI76">
        <v>0</v>
      </c>
      <c r="CJ76">
        <v>0</v>
      </c>
      <c r="CK76">
        <v>0</v>
      </c>
      <c r="CL76">
        <v>0</v>
      </c>
      <c r="CM76">
        <v>0</v>
      </c>
    </row>
    <row r="77" spans="1:91" x14ac:dyDescent="0.15">
      <c r="A77" t="s">
        <v>2386</v>
      </c>
      <c r="B77">
        <v>813</v>
      </c>
      <c r="C77">
        <v>20</v>
      </c>
      <c r="D77">
        <v>750</v>
      </c>
      <c r="E77" s="407">
        <v>10.6</v>
      </c>
      <c r="F77" s="407">
        <v>0.3</v>
      </c>
      <c r="G77" s="407">
        <v>10.6</v>
      </c>
      <c r="H77" s="407">
        <v>0.6</v>
      </c>
      <c r="I77" s="407">
        <v>1.5147702848748817E-2</v>
      </c>
      <c r="J77" s="407">
        <v>0.6</v>
      </c>
      <c r="K77">
        <v>0</v>
      </c>
      <c r="L77">
        <v>0</v>
      </c>
      <c r="M77">
        <v>0</v>
      </c>
      <c r="N77">
        <v>0</v>
      </c>
      <c r="O77">
        <v>0</v>
      </c>
      <c r="P77">
        <v>0</v>
      </c>
      <c r="Q77">
        <v>0</v>
      </c>
      <c r="R77">
        <v>3</v>
      </c>
      <c r="S77">
        <v>10</v>
      </c>
      <c r="T77">
        <v>31</v>
      </c>
      <c r="U77">
        <v>6</v>
      </c>
      <c r="V77">
        <v>9</v>
      </c>
      <c r="W77">
        <v>0</v>
      </c>
      <c r="X77">
        <v>0</v>
      </c>
      <c r="Y77">
        <v>0</v>
      </c>
      <c r="Z77">
        <v>4</v>
      </c>
      <c r="AA77" t="s">
        <v>2334</v>
      </c>
      <c r="AB77">
        <v>0</v>
      </c>
      <c r="AC77">
        <v>0</v>
      </c>
      <c r="AD77">
        <v>0</v>
      </c>
      <c r="AE77">
        <v>0</v>
      </c>
      <c r="AF77">
        <v>0</v>
      </c>
      <c r="AG77">
        <v>0</v>
      </c>
      <c r="AH77">
        <v>0</v>
      </c>
      <c r="AI77">
        <v>0</v>
      </c>
      <c r="AJ77">
        <v>0</v>
      </c>
      <c r="AK77">
        <v>0</v>
      </c>
      <c r="AL77">
        <v>0</v>
      </c>
      <c r="AM77">
        <v>1</v>
      </c>
      <c r="AN77">
        <v>0</v>
      </c>
      <c r="AO77">
        <v>0</v>
      </c>
      <c r="AP77">
        <v>0</v>
      </c>
      <c r="AQ77">
        <v>1</v>
      </c>
      <c r="AR77">
        <v>0</v>
      </c>
      <c r="AS77">
        <v>0</v>
      </c>
      <c r="AT77">
        <v>0</v>
      </c>
      <c r="AU77">
        <v>0</v>
      </c>
      <c r="AV77">
        <v>0</v>
      </c>
      <c r="AW77">
        <v>0</v>
      </c>
      <c r="AX77">
        <v>0</v>
      </c>
      <c r="AY77">
        <v>0</v>
      </c>
      <c r="AZ77">
        <v>0</v>
      </c>
      <c r="BA77">
        <v>0</v>
      </c>
      <c r="BB77">
        <v>1</v>
      </c>
      <c r="BC77">
        <v>0</v>
      </c>
      <c r="BD77">
        <v>0</v>
      </c>
      <c r="BE77">
        <v>0</v>
      </c>
      <c r="BF77">
        <v>0</v>
      </c>
      <c r="BG77">
        <v>0</v>
      </c>
      <c r="BH77">
        <v>0</v>
      </c>
      <c r="BI77">
        <v>0</v>
      </c>
      <c r="BJ77">
        <v>0</v>
      </c>
      <c r="BK77">
        <v>0</v>
      </c>
      <c r="BL77">
        <v>0</v>
      </c>
      <c r="BM77">
        <v>0</v>
      </c>
      <c r="BN77">
        <v>0</v>
      </c>
      <c r="BO77">
        <v>1</v>
      </c>
      <c r="BP77">
        <v>2</v>
      </c>
      <c r="BQ77">
        <v>0</v>
      </c>
      <c r="BR77">
        <v>0</v>
      </c>
      <c r="BS77">
        <v>0</v>
      </c>
      <c r="BT77">
        <v>0</v>
      </c>
      <c r="BU77">
        <v>0</v>
      </c>
      <c r="BV77">
        <v>0</v>
      </c>
      <c r="BW77">
        <v>0</v>
      </c>
      <c r="BX77">
        <v>0</v>
      </c>
      <c r="BY77">
        <v>0</v>
      </c>
      <c r="BZ77">
        <v>0</v>
      </c>
      <c r="CA77">
        <v>0</v>
      </c>
      <c r="CB77">
        <v>0</v>
      </c>
      <c r="CC77">
        <v>0</v>
      </c>
      <c r="CD77">
        <v>0</v>
      </c>
      <c r="CE77">
        <v>0</v>
      </c>
      <c r="CF77">
        <v>0</v>
      </c>
      <c r="CG77">
        <v>0</v>
      </c>
      <c r="CH77">
        <v>3</v>
      </c>
      <c r="CI77">
        <v>0</v>
      </c>
      <c r="CJ77">
        <v>0</v>
      </c>
      <c r="CK77">
        <v>0</v>
      </c>
      <c r="CL77">
        <v>0</v>
      </c>
      <c r="CM77">
        <v>0</v>
      </c>
    </row>
    <row r="78" spans="1:91" x14ac:dyDescent="0.15">
      <c r="A78" t="s">
        <v>2156</v>
      </c>
      <c r="B78">
        <v>2350</v>
      </c>
      <c r="C78">
        <v>76</v>
      </c>
      <c r="D78">
        <v>725</v>
      </c>
      <c r="E78" s="407">
        <v>53.2</v>
      </c>
      <c r="F78" s="407">
        <v>1.7</v>
      </c>
      <c r="G78" s="407">
        <v>22.7</v>
      </c>
      <c r="H78" s="407">
        <v>1.2</v>
      </c>
      <c r="I78" s="407">
        <v>3.7998576841814603E-2</v>
      </c>
      <c r="J78" s="407">
        <v>0.5</v>
      </c>
      <c r="K78">
        <v>0</v>
      </c>
      <c r="L78">
        <v>0</v>
      </c>
      <c r="M78">
        <v>0</v>
      </c>
      <c r="N78">
        <v>0</v>
      </c>
      <c r="O78">
        <v>2</v>
      </c>
      <c r="P78">
        <v>0</v>
      </c>
      <c r="Q78">
        <v>0</v>
      </c>
      <c r="R78">
        <v>1</v>
      </c>
      <c r="S78">
        <v>4</v>
      </c>
      <c r="T78">
        <v>12</v>
      </c>
      <c r="U78">
        <v>6</v>
      </c>
      <c r="V78">
        <v>8</v>
      </c>
      <c r="W78">
        <v>0</v>
      </c>
      <c r="X78">
        <v>0</v>
      </c>
      <c r="Y78">
        <v>0</v>
      </c>
      <c r="Z78">
        <v>0</v>
      </c>
      <c r="AA78" t="s">
        <v>2334</v>
      </c>
      <c r="AB78">
        <v>0</v>
      </c>
      <c r="AC78">
        <v>0</v>
      </c>
      <c r="AD78">
        <v>0</v>
      </c>
      <c r="AE78">
        <v>0</v>
      </c>
      <c r="AF78">
        <v>0</v>
      </c>
      <c r="AG78">
        <v>0</v>
      </c>
      <c r="AH78">
        <v>0</v>
      </c>
      <c r="AI78">
        <v>1</v>
      </c>
      <c r="AJ78">
        <v>1</v>
      </c>
      <c r="AK78">
        <v>1</v>
      </c>
      <c r="AL78">
        <v>0</v>
      </c>
      <c r="AM78">
        <v>1</v>
      </c>
      <c r="AN78">
        <v>0</v>
      </c>
      <c r="AO78">
        <v>0</v>
      </c>
      <c r="AP78">
        <v>0</v>
      </c>
      <c r="AQ78">
        <v>0</v>
      </c>
      <c r="AR78">
        <v>0</v>
      </c>
      <c r="AS78">
        <v>0</v>
      </c>
      <c r="AT78">
        <v>0</v>
      </c>
      <c r="AU78">
        <v>0</v>
      </c>
      <c r="AV78">
        <v>0</v>
      </c>
      <c r="AW78">
        <v>0</v>
      </c>
      <c r="AX78">
        <v>0</v>
      </c>
      <c r="AY78">
        <v>0</v>
      </c>
      <c r="AZ78">
        <v>0</v>
      </c>
      <c r="BA78">
        <v>1</v>
      </c>
      <c r="BB78">
        <v>4</v>
      </c>
      <c r="BC78">
        <v>0</v>
      </c>
      <c r="BD78">
        <v>0</v>
      </c>
      <c r="BE78">
        <v>0</v>
      </c>
      <c r="BF78">
        <v>0</v>
      </c>
      <c r="BG78">
        <v>0</v>
      </c>
      <c r="BH78">
        <v>0</v>
      </c>
      <c r="BI78">
        <v>0</v>
      </c>
      <c r="BJ78">
        <v>0</v>
      </c>
      <c r="BK78">
        <v>0</v>
      </c>
      <c r="BL78">
        <v>0</v>
      </c>
      <c r="BM78">
        <v>0</v>
      </c>
      <c r="BN78">
        <v>0</v>
      </c>
      <c r="BO78">
        <v>0</v>
      </c>
      <c r="BP78">
        <v>2</v>
      </c>
      <c r="BQ78">
        <v>1</v>
      </c>
      <c r="BR78">
        <v>0</v>
      </c>
      <c r="BS78">
        <v>2</v>
      </c>
      <c r="BT78">
        <v>0</v>
      </c>
      <c r="BU78">
        <v>0</v>
      </c>
      <c r="BV78">
        <v>0</v>
      </c>
      <c r="BW78">
        <v>0</v>
      </c>
      <c r="BX78">
        <v>0</v>
      </c>
      <c r="BY78">
        <v>0</v>
      </c>
      <c r="BZ78">
        <v>0</v>
      </c>
      <c r="CA78">
        <v>0</v>
      </c>
      <c r="CB78">
        <v>0</v>
      </c>
      <c r="CC78">
        <v>0</v>
      </c>
      <c r="CD78">
        <v>0</v>
      </c>
      <c r="CE78">
        <v>0</v>
      </c>
      <c r="CF78">
        <v>0</v>
      </c>
      <c r="CG78">
        <v>2</v>
      </c>
      <c r="CH78">
        <v>2</v>
      </c>
      <c r="CI78">
        <v>0</v>
      </c>
      <c r="CJ78">
        <v>0</v>
      </c>
      <c r="CK78">
        <v>0</v>
      </c>
      <c r="CL78">
        <v>0</v>
      </c>
      <c r="CM78">
        <v>0</v>
      </c>
    </row>
    <row r="79" spans="1:91" x14ac:dyDescent="0.15">
      <c r="A79" t="s">
        <v>1855</v>
      </c>
      <c r="B79">
        <v>3265</v>
      </c>
      <c r="C79">
        <v>72</v>
      </c>
      <c r="D79">
        <v>1566</v>
      </c>
      <c r="E79" s="407">
        <v>54.4</v>
      </c>
      <c r="F79" s="407">
        <v>1.4</v>
      </c>
      <c r="G79" s="407">
        <v>38.299999999999997</v>
      </c>
      <c r="H79" s="407">
        <v>1</v>
      </c>
      <c r="I79" s="407">
        <v>2.6699169953597428E-2</v>
      </c>
      <c r="J79" s="407">
        <v>0.7</v>
      </c>
      <c r="K79">
        <v>0</v>
      </c>
      <c r="L79">
        <v>2</v>
      </c>
      <c r="M79">
        <v>0</v>
      </c>
      <c r="N79">
        <v>0</v>
      </c>
      <c r="O79">
        <v>4</v>
      </c>
      <c r="P79">
        <v>0</v>
      </c>
      <c r="Q79">
        <v>1</v>
      </c>
      <c r="R79">
        <v>1</v>
      </c>
      <c r="S79">
        <v>6</v>
      </c>
      <c r="T79">
        <v>17</v>
      </c>
      <c r="U79">
        <v>17</v>
      </c>
      <c r="V79">
        <v>4</v>
      </c>
      <c r="W79">
        <v>0</v>
      </c>
      <c r="X79">
        <v>0</v>
      </c>
      <c r="Y79">
        <v>0</v>
      </c>
      <c r="Z79">
        <v>0</v>
      </c>
      <c r="AA79" t="s">
        <v>2334</v>
      </c>
      <c r="AB79">
        <v>0</v>
      </c>
      <c r="AC79">
        <v>0</v>
      </c>
      <c r="AD79">
        <v>0</v>
      </c>
      <c r="AE79">
        <v>0</v>
      </c>
      <c r="AF79">
        <v>0</v>
      </c>
      <c r="AG79">
        <v>0</v>
      </c>
      <c r="AH79">
        <v>0</v>
      </c>
      <c r="AI79">
        <v>1</v>
      </c>
      <c r="AJ79">
        <v>0</v>
      </c>
      <c r="AK79">
        <v>0</v>
      </c>
      <c r="AL79">
        <v>1</v>
      </c>
      <c r="AM79">
        <v>1</v>
      </c>
      <c r="AN79">
        <v>0</v>
      </c>
      <c r="AO79">
        <v>0</v>
      </c>
      <c r="AP79">
        <v>0</v>
      </c>
      <c r="AQ79">
        <v>0</v>
      </c>
      <c r="AR79">
        <v>0</v>
      </c>
      <c r="AS79">
        <v>0</v>
      </c>
      <c r="AT79">
        <v>0</v>
      </c>
      <c r="AU79">
        <v>0</v>
      </c>
      <c r="AV79">
        <v>0</v>
      </c>
      <c r="AW79">
        <v>0</v>
      </c>
      <c r="AX79">
        <v>0</v>
      </c>
      <c r="AY79">
        <v>0</v>
      </c>
      <c r="AZ79">
        <v>0</v>
      </c>
      <c r="BA79">
        <v>1</v>
      </c>
      <c r="BB79">
        <v>3</v>
      </c>
      <c r="BC79">
        <v>0</v>
      </c>
      <c r="BD79">
        <v>0</v>
      </c>
      <c r="BE79">
        <v>0</v>
      </c>
      <c r="BF79">
        <v>0</v>
      </c>
      <c r="BG79">
        <v>0</v>
      </c>
      <c r="BH79">
        <v>0</v>
      </c>
      <c r="BI79">
        <v>1</v>
      </c>
      <c r="BJ79">
        <v>0</v>
      </c>
      <c r="BK79">
        <v>0</v>
      </c>
      <c r="BL79">
        <v>1</v>
      </c>
      <c r="BM79">
        <v>0</v>
      </c>
      <c r="BN79">
        <v>0</v>
      </c>
      <c r="BO79">
        <v>0</v>
      </c>
      <c r="BP79">
        <v>3</v>
      </c>
      <c r="BQ79">
        <v>1</v>
      </c>
      <c r="BR79">
        <v>0</v>
      </c>
      <c r="BS79">
        <v>1</v>
      </c>
      <c r="BT79">
        <v>0</v>
      </c>
      <c r="BU79">
        <v>0</v>
      </c>
      <c r="BV79">
        <v>0</v>
      </c>
      <c r="BW79">
        <v>0</v>
      </c>
      <c r="BX79">
        <v>0</v>
      </c>
      <c r="BY79">
        <v>1</v>
      </c>
      <c r="BZ79">
        <v>0</v>
      </c>
      <c r="CA79">
        <v>0</v>
      </c>
      <c r="CB79">
        <v>0</v>
      </c>
      <c r="CC79">
        <v>0</v>
      </c>
      <c r="CD79">
        <v>0</v>
      </c>
      <c r="CE79">
        <v>0</v>
      </c>
      <c r="CF79">
        <v>0</v>
      </c>
      <c r="CG79">
        <v>0</v>
      </c>
      <c r="CH79">
        <v>2</v>
      </c>
      <c r="CI79">
        <v>0</v>
      </c>
      <c r="CJ79">
        <v>0</v>
      </c>
      <c r="CK79">
        <v>0</v>
      </c>
      <c r="CL79">
        <v>0</v>
      </c>
      <c r="CM79">
        <v>0</v>
      </c>
    </row>
    <row r="80" spans="1:91" x14ac:dyDescent="0.15">
      <c r="A80" t="s">
        <v>2514</v>
      </c>
      <c r="B80">
        <v>1598</v>
      </c>
      <c r="C80">
        <v>32.299999999999997</v>
      </c>
      <c r="D80">
        <v>846</v>
      </c>
      <c r="E80" s="407"/>
      <c r="F80" s="407"/>
      <c r="G80" s="407"/>
      <c r="H80" s="407"/>
      <c r="I80" s="407"/>
      <c r="J80" s="407"/>
      <c r="K80">
        <v>0</v>
      </c>
      <c r="L80">
        <v>0</v>
      </c>
      <c r="M80">
        <v>0</v>
      </c>
      <c r="N80">
        <v>0</v>
      </c>
      <c r="O80">
        <v>0</v>
      </c>
      <c r="P80">
        <v>0</v>
      </c>
      <c r="Q80">
        <v>0</v>
      </c>
      <c r="R80">
        <v>0</v>
      </c>
      <c r="S80">
        <v>4</v>
      </c>
      <c r="T80">
        <v>19</v>
      </c>
      <c r="U80">
        <v>8</v>
      </c>
      <c r="V80">
        <v>1</v>
      </c>
      <c r="W80">
        <v>0</v>
      </c>
      <c r="X80">
        <v>0</v>
      </c>
      <c r="Y80">
        <v>0</v>
      </c>
      <c r="Z80">
        <v>0</v>
      </c>
      <c r="AA80" t="s">
        <v>2334</v>
      </c>
      <c r="AB80">
        <v>0</v>
      </c>
      <c r="AC80">
        <v>0</v>
      </c>
      <c r="AD80">
        <v>0</v>
      </c>
      <c r="AE80">
        <v>0</v>
      </c>
      <c r="AF80">
        <v>0</v>
      </c>
      <c r="AG80">
        <v>0</v>
      </c>
      <c r="AH80">
        <v>0</v>
      </c>
      <c r="AI80">
        <v>0</v>
      </c>
      <c r="AJ80">
        <v>2</v>
      </c>
      <c r="AK80">
        <v>1</v>
      </c>
      <c r="AL80">
        <v>0</v>
      </c>
      <c r="AM80">
        <v>1</v>
      </c>
      <c r="AN80">
        <v>0</v>
      </c>
      <c r="AO80">
        <v>0</v>
      </c>
      <c r="AP80">
        <v>0</v>
      </c>
      <c r="AQ80">
        <v>0</v>
      </c>
      <c r="AR80">
        <v>0</v>
      </c>
      <c r="AS80">
        <v>0</v>
      </c>
      <c r="AT80">
        <v>0</v>
      </c>
      <c r="AU80">
        <v>0</v>
      </c>
      <c r="AV80">
        <v>0</v>
      </c>
      <c r="AW80">
        <v>0</v>
      </c>
      <c r="AX80">
        <v>0</v>
      </c>
      <c r="AY80">
        <v>0</v>
      </c>
      <c r="AZ80">
        <v>0</v>
      </c>
      <c r="BA80">
        <v>1</v>
      </c>
      <c r="BB80">
        <v>1</v>
      </c>
      <c r="BC80">
        <v>0</v>
      </c>
      <c r="BD80">
        <v>0</v>
      </c>
      <c r="BE80">
        <v>0</v>
      </c>
      <c r="BF80">
        <v>0</v>
      </c>
      <c r="BG80">
        <v>0</v>
      </c>
    </row>
    <row r="81" spans="1:91" x14ac:dyDescent="0.15">
      <c r="A81" t="s">
        <v>2515</v>
      </c>
      <c r="B81">
        <v>2330.5</v>
      </c>
      <c r="C81">
        <v>51.5</v>
      </c>
      <c r="D81">
        <v>1345</v>
      </c>
      <c r="K81">
        <v>0</v>
      </c>
      <c r="L81">
        <v>0</v>
      </c>
      <c r="M81">
        <v>0</v>
      </c>
      <c r="N81">
        <v>0</v>
      </c>
      <c r="O81">
        <v>0</v>
      </c>
      <c r="P81">
        <v>0</v>
      </c>
      <c r="Q81">
        <v>0</v>
      </c>
      <c r="R81">
        <v>0</v>
      </c>
      <c r="S81">
        <v>5</v>
      </c>
      <c r="T81">
        <v>13</v>
      </c>
      <c r="U81">
        <v>13</v>
      </c>
      <c r="V81">
        <v>0</v>
      </c>
      <c r="W81">
        <v>0</v>
      </c>
      <c r="X81">
        <v>0</v>
      </c>
      <c r="Y81">
        <v>0</v>
      </c>
      <c r="Z81">
        <v>0</v>
      </c>
      <c r="AA81" t="s">
        <v>2334</v>
      </c>
    </row>
    <row r="82" spans="1:91" x14ac:dyDescent="0.15">
      <c r="A82" t="s">
        <v>1961</v>
      </c>
      <c r="B82">
        <v>3700</v>
      </c>
      <c r="C82">
        <v>115</v>
      </c>
      <c r="D82">
        <v>1919</v>
      </c>
      <c r="E82" s="407">
        <v>36.4</v>
      </c>
      <c r="F82" s="407">
        <v>0.9</v>
      </c>
      <c r="G82" s="407">
        <v>22.7</v>
      </c>
      <c r="H82" s="407">
        <v>1.4</v>
      </c>
      <c r="I82" s="407">
        <v>3.4324975287527155E-2</v>
      </c>
      <c r="J82" s="407">
        <v>0.8</v>
      </c>
      <c r="K82">
        <v>0</v>
      </c>
      <c r="L82">
        <v>3</v>
      </c>
      <c r="M82">
        <v>0</v>
      </c>
      <c r="N82">
        <v>0</v>
      </c>
      <c r="O82">
        <v>0</v>
      </c>
      <c r="P82">
        <v>0</v>
      </c>
      <c r="Q82">
        <v>3</v>
      </c>
      <c r="R82">
        <v>1</v>
      </c>
      <c r="S82">
        <v>11</v>
      </c>
      <c r="T82">
        <v>38</v>
      </c>
      <c r="U82">
        <v>8</v>
      </c>
      <c r="V82">
        <v>12</v>
      </c>
      <c r="W82">
        <v>0</v>
      </c>
      <c r="X82">
        <v>0</v>
      </c>
      <c r="Y82">
        <v>0</v>
      </c>
      <c r="Z82">
        <v>8</v>
      </c>
      <c r="AA82" t="s">
        <v>2334</v>
      </c>
      <c r="AB82">
        <v>0</v>
      </c>
      <c r="AC82">
        <v>0</v>
      </c>
      <c r="AD82">
        <v>0</v>
      </c>
      <c r="AE82">
        <v>0</v>
      </c>
      <c r="AF82">
        <v>0</v>
      </c>
      <c r="AG82">
        <v>0</v>
      </c>
      <c r="AH82">
        <v>1</v>
      </c>
      <c r="AI82">
        <v>0</v>
      </c>
      <c r="AJ82">
        <v>2</v>
      </c>
      <c r="AK82">
        <v>7</v>
      </c>
      <c r="AL82">
        <v>0</v>
      </c>
      <c r="AM82">
        <v>1</v>
      </c>
      <c r="AN82">
        <v>0</v>
      </c>
      <c r="AO82">
        <v>0</v>
      </c>
      <c r="AP82">
        <v>0</v>
      </c>
      <c r="AQ82">
        <v>1</v>
      </c>
      <c r="AR82">
        <v>0</v>
      </c>
      <c r="AS82">
        <v>0</v>
      </c>
      <c r="AT82">
        <v>0</v>
      </c>
      <c r="AU82">
        <v>0</v>
      </c>
      <c r="AV82">
        <v>0</v>
      </c>
      <c r="AW82">
        <v>0</v>
      </c>
      <c r="AX82">
        <v>1</v>
      </c>
      <c r="AY82">
        <v>0</v>
      </c>
      <c r="AZ82">
        <v>0</v>
      </c>
      <c r="BA82">
        <v>0</v>
      </c>
      <c r="BB82">
        <v>2</v>
      </c>
      <c r="BC82">
        <v>0</v>
      </c>
      <c r="BD82">
        <v>0</v>
      </c>
      <c r="BE82">
        <v>0</v>
      </c>
      <c r="BF82">
        <v>0</v>
      </c>
      <c r="BG82">
        <v>0</v>
      </c>
      <c r="BH82">
        <v>0</v>
      </c>
      <c r="BI82">
        <v>0</v>
      </c>
      <c r="BJ82">
        <v>0</v>
      </c>
      <c r="BK82">
        <v>0</v>
      </c>
      <c r="BL82">
        <v>0</v>
      </c>
      <c r="BM82">
        <v>0</v>
      </c>
      <c r="BN82">
        <v>1</v>
      </c>
      <c r="BO82">
        <v>0</v>
      </c>
      <c r="BP82">
        <v>0</v>
      </c>
      <c r="BQ82">
        <v>4</v>
      </c>
      <c r="BR82">
        <v>0</v>
      </c>
      <c r="BS82">
        <v>2</v>
      </c>
      <c r="BT82">
        <v>0</v>
      </c>
      <c r="BU82">
        <v>0</v>
      </c>
      <c r="BV82">
        <v>0</v>
      </c>
      <c r="BW82">
        <v>0</v>
      </c>
      <c r="BX82">
        <v>0</v>
      </c>
      <c r="BY82">
        <v>0</v>
      </c>
      <c r="BZ82">
        <v>0</v>
      </c>
      <c r="CA82">
        <v>0</v>
      </c>
      <c r="CB82">
        <v>0</v>
      </c>
      <c r="CC82">
        <v>0</v>
      </c>
      <c r="CD82">
        <v>0</v>
      </c>
      <c r="CE82">
        <v>0</v>
      </c>
      <c r="CF82">
        <v>0</v>
      </c>
      <c r="CG82">
        <v>0</v>
      </c>
      <c r="CH82">
        <v>5</v>
      </c>
      <c r="CI82">
        <v>0</v>
      </c>
      <c r="CJ82">
        <v>0</v>
      </c>
      <c r="CK82">
        <v>0</v>
      </c>
      <c r="CL82">
        <v>0</v>
      </c>
      <c r="CM82">
        <v>0</v>
      </c>
    </row>
    <row r="83" spans="1:91" x14ac:dyDescent="0.15">
      <c r="A83" t="s">
        <v>1820</v>
      </c>
      <c r="B83">
        <v>3226.2</v>
      </c>
      <c r="C83">
        <v>70.599999999999994</v>
      </c>
      <c r="D83">
        <v>2619.1999999999998</v>
      </c>
      <c r="E83" s="407">
        <v>78.8</v>
      </c>
      <c r="F83" s="407">
        <v>1.8</v>
      </c>
      <c r="G83" s="407">
        <v>55.5</v>
      </c>
      <c r="H83" s="407">
        <v>0.9</v>
      </c>
      <c r="I83" s="407">
        <v>2.1218294619412936E-2</v>
      </c>
      <c r="J83" s="407">
        <v>0.7</v>
      </c>
      <c r="K83">
        <v>0</v>
      </c>
      <c r="L83">
        <v>2</v>
      </c>
      <c r="M83">
        <v>0</v>
      </c>
      <c r="N83">
        <v>0</v>
      </c>
      <c r="O83">
        <v>1</v>
      </c>
      <c r="P83">
        <v>0</v>
      </c>
      <c r="Q83">
        <v>0</v>
      </c>
      <c r="R83">
        <v>4</v>
      </c>
      <c r="S83">
        <v>6</v>
      </c>
      <c r="T83">
        <v>33</v>
      </c>
      <c r="U83">
        <v>15</v>
      </c>
      <c r="V83">
        <v>0</v>
      </c>
      <c r="W83">
        <v>0</v>
      </c>
      <c r="X83">
        <v>0</v>
      </c>
      <c r="Y83">
        <v>0</v>
      </c>
      <c r="Z83">
        <v>0</v>
      </c>
      <c r="AA83" t="s">
        <v>2334</v>
      </c>
      <c r="AB83">
        <v>0</v>
      </c>
      <c r="AC83">
        <v>0</v>
      </c>
      <c r="AD83">
        <v>0</v>
      </c>
      <c r="AE83">
        <v>0</v>
      </c>
      <c r="AF83">
        <v>0</v>
      </c>
      <c r="AG83">
        <v>0</v>
      </c>
      <c r="AH83">
        <v>0</v>
      </c>
      <c r="AI83">
        <v>0</v>
      </c>
      <c r="AJ83">
        <v>2</v>
      </c>
      <c r="AK83">
        <v>0</v>
      </c>
      <c r="AL83">
        <v>0</v>
      </c>
      <c r="AM83">
        <v>0</v>
      </c>
      <c r="AN83">
        <v>0</v>
      </c>
      <c r="AO83">
        <v>0</v>
      </c>
      <c r="AP83">
        <v>0</v>
      </c>
      <c r="AQ83">
        <v>0</v>
      </c>
      <c r="AR83">
        <v>0</v>
      </c>
      <c r="AS83">
        <v>0</v>
      </c>
      <c r="AT83">
        <v>0</v>
      </c>
      <c r="AU83">
        <v>0</v>
      </c>
      <c r="AV83">
        <v>0</v>
      </c>
      <c r="AW83">
        <v>0</v>
      </c>
      <c r="AX83">
        <v>0</v>
      </c>
      <c r="AY83">
        <v>0</v>
      </c>
      <c r="AZ83">
        <v>0</v>
      </c>
      <c r="BA83">
        <v>0</v>
      </c>
      <c r="BB83">
        <v>2</v>
      </c>
      <c r="BC83">
        <v>0</v>
      </c>
      <c r="BD83">
        <v>0</v>
      </c>
      <c r="BE83">
        <v>0</v>
      </c>
      <c r="BF83">
        <v>0</v>
      </c>
      <c r="BG83">
        <v>0</v>
      </c>
      <c r="BH83">
        <v>0</v>
      </c>
      <c r="BI83">
        <v>0</v>
      </c>
      <c r="BJ83">
        <v>0</v>
      </c>
      <c r="BK83">
        <v>0</v>
      </c>
      <c r="BL83">
        <v>0</v>
      </c>
      <c r="BM83">
        <v>0</v>
      </c>
      <c r="BN83">
        <v>0</v>
      </c>
      <c r="BO83">
        <v>1</v>
      </c>
      <c r="BP83">
        <v>0</v>
      </c>
      <c r="BQ83">
        <v>1</v>
      </c>
      <c r="BS83">
        <v>0</v>
      </c>
      <c r="BT83">
        <v>0</v>
      </c>
      <c r="BU83">
        <v>0</v>
      </c>
      <c r="BV83">
        <v>0</v>
      </c>
      <c r="BW83">
        <v>0</v>
      </c>
      <c r="BX83">
        <v>0</v>
      </c>
      <c r="BY83">
        <v>0</v>
      </c>
      <c r="BZ83">
        <v>0</v>
      </c>
      <c r="CA83">
        <v>0</v>
      </c>
      <c r="CB83">
        <v>0</v>
      </c>
      <c r="CC83">
        <v>0</v>
      </c>
      <c r="CD83">
        <v>0</v>
      </c>
      <c r="CE83">
        <v>0</v>
      </c>
      <c r="CF83">
        <v>0</v>
      </c>
      <c r="CG83">
        <v>2</v>
      </c>
      <c r="CI83">
        <v>0</v>
      </c>
      <c r="CJ83">
        <v>0</v>
      </c>
      <c r="CK83">
        <v>0</v>
      </c>
      <c r="CL83">
        <v>0</v>
      </c>
      <c r="CM83">
        <v>0</v>
      </c>
    </row>
    <row r="84" spans="1:91" x14ac:dyDescent="0.15">
      <c r="A84" t="s">
        <v>1999</v>
      </c>
      <c r="B84">
        <v>5892.4</v>
      </c>
      <c r="C84">
        <v>246.7</v>
      </c>
      <c r="D84">
        <v>1798.8</v>
      </c>
      <c r="E84" s="407">
        <v>102.9</v>
      </c>
      <c r="F84" s="407">
        <v>4.5</v>
      </c>
      <c r="G84" s="407">
        <v>35.299999999999997</v>
      </c>
      <c r="H84" s="407">
        <v>2</v>
      </c>
      <c r="I84" s="407">
        <v>0.1</v>
      </c>
      <c r="J84" s="407">
        <v>0.7</v>
      </c>
      <c r="K84">
        <v>0</v>
      </c>
      <c r="L84">
        <v>0</v>
      </c>
      <c r="M84">
        <v>0</v>
      </c>
      <c r="N84">
        <v>0</v>
      </c>
      <c r="O84">
        <v>2</v>
      </c>
      <c r="P84">
        <v>0</v>
      </c>
      <c r="Q84">
        <v>0</v>
      </c>
      <c r="R84">
        <v>0</v>
      </c>
      <c r="S84">
        <v>4</v>
      </c>
      <c r="T84">
        <v>36</v>
      </c>
      <c r="U84">
        <v>2</v>
      </c>
      <c r="V84">
        <v>24</v>
      </c>
      <c r="W84">
        <v>0</v>
      </c>
      <c r="X84">
        <v>0</v>
      </c>
      <c r="Y84">
        <v>0</v>
      </c>
      <c r="Z84">
        <v>15</v>
      </c>
      <c r="AA84" t="s">
        <v>2334</v>
      </c>
      <c r="AB84">
        <v>0</v>
      </c>
      <c r="AC84">
        <v>0</v>
      </c>
      <c r="AD84">
        <v>0</v>
      </c>
      <c r="AE84">
        <v>0</v>
      </c>
      <c r="AF84">
        <v>1</v>
      </c>
      <c r="AG84">
        <v>0</v>
      </c>
      <c r="AH84">
        <v>0</v>
      </c>
      <c r="AI84">
        <v>0</v>
      </c>
      <c r="AJ84">
        <v>0</v>
      </c>
      <c r="AK84">
        <v>6</v>
      </c>
      <c r="AL84">
        <v>0</v>
      </c>
      <c r="AM84">
        <v>6</v>
      </c>
      <c r="AN84">
        <v>0</v>
      </c>
      <c r="AO84">
        <v>0</v>
      </c>
      <c r="AP84">
        <v>0</v>
      </c>
      <c r="AQ84">
        <v>4</v>
      </c>
      <c r="AR84">
        <v>0</v>
      </c>
      <c r="AS84">
        <v>0</v>
      </c>
      <c r="AT84">
        <v>0</v>
      </c>
      <c r="AU84">
        <v>0</v>
      </c>
      <c r="AV84">
        <v>0</v>
      </c>
      <c r="AW84">
        <v>0</v>
      </c>
      <c r="AX84">
        <v>0</v>
      </c>
      <c r="AY84">
        <v>0</v>
      </c>
      <c r="AZ84">
        <v>1</v>
      </c>
      <c r="BA84">
        <v>1</v>
      </c>
      <c r="BB84">
        <v>0</v>
      </c>
      <c r="BC84">
        <v>5</v>
      </c>
      <c r="BD84">
        <v>0</v>
      </c>
      <c r="BE84">
        <v>0</v>
      </c>
      <c r="BF84">
        <v>0</v>
      </c>
      <c r="BG84">
        <v>3</v>
      </c>
      <c r="BH84">
        <v>0</v>
      </c>
      <c r="BI84">
        <v>0</v>
      </c>
      <c r="BJ84">
        <v>0</v>
      </c>
      <c r="BK84">
        <v>0</v>
      </c>
      <c r="BL84">
        <v>0</v>
      </c>
      <c r="BM84">
        <v>0</v>
      </c>
      <c r="BN84">
        <v>0</v>
      </c>
      <c r="BO84">
        <v>0</v>
      </c>
      <c r="BP84">
        <v>1</v>
      </c>
      <c r="BQ84">
        <v>2</v>
      </c>
      <c r="BR84">
        <v>0</v>
      </c>
      <c r="BS84">
        <v>1</v>
      </c>
      <c r="BT84">
        <v>0</v>
      </c>
      <c r="BU84">
        <v>0</v>
      </c>
      <c r="BV84">
        <v>0</v>
      </c>
      <c r="BW84">
        <v>1</v>
      </c>
      <c r="BX84">
        <v>0</v>
      </c>
      <c r="BY84">
        <v>0</v>
      </c>
      <c r="BZ84">
        <v>0</v>
      </c>
      <c r="CA84">
        <v>0</v>
      </c>
      <c r="CB84">
        <v>0</v>
      </c>
      <c r="CC84">
        <v>0</v>
      </c>
      <c r="CD84">
        <v>0</v>
      </c>
      <c r="CE84">
        <v>0</v>
      </c>
      <c r="CF84">
        <v>0</v>
      </c>
      <c r="CG84">
        <v>1</v>
      </c>
      <c r="CH84">
        <v>1</v>
      </c>
      <c r="CI84">
        <v>2</v>
      </c>
      <c r="CJ84">
        <v>0</v>
      </c>
      <c r="CK84">
        <v>0</v>
      </c>
      <c r="CL84">
        <v>0</v>
      </c>
      <c r="CM84">
        <v>1</v>
      </c>
    </row>
    <row r="85" spans="1:91" x14ac:dyDescent="0.15">
      <c r="A85" t="s">
        <v>1840</v>
      </c>
      <c r="B85">
        <v>7000</v>
      </c>
      <c r="C85">
        <v>140</v>
      </c>
      <c r="D85">
        <v>1750</v>
      </c>
      <c r="E85" s="407">
        <v>132</v>
      </c>
      <c r="F85" s="407">
        <v>2.8</v>
      </c>
      <c r="G85" s="407">
        <v>42.5</v>
      </c>
      <c r="H85" s="407">
        <v>2.2999999999999998</v>
      </c>
      <c r="I85" s="407">
        <v>4.8135241258126946E-2</v>
      </c>
      <c r="J85" s="407">
        <v>0.7</v>
      </c>
      <c r="K85">
        <v>0</v>
      </c>
      <c r="L85">
        <v>0</v>
      </c>
      <c r="M85">
        <v>0</v>
      </c>
      <c r="N85">
        <v>0</v>
      </c>
      <c r="O85">
        <v>2</v>
      </c>
      <c r="P85">
        <v>0</v>
      </c>
      <c r="Q85">
        <v>0</v>
      </c>
      <c r="R85">
        <v>7</v>
      </c>
      <c r="S85">
        <v>3</v>
      </c>
      <c r="T85">
        <v>17</v>
      </c>
      <c r="U85">
        <v>9</v>
      </c>
      <c r="V85">
        <v>11</v>
      </c>
      <c r="W85">
        <v>0</v>
      </c>
      <c r="X85">
        <v>0</v>
      </c>
      <c r="Y85">
        <v>0</v>
      </c>
      <c r="Z85">
        <v>0</v>
      </c>
      <c r="AA85" t="s">
        <v>2334</v>
      </c>
      <c r="AB85">
        <v>0</v>
      </c>
      <c r="AC85">
        <v>0</v>
      </c>
      <c r="AD85">
        <v>0</v>
      </c>
      <c r="AE85">
        <v>0</v>
      </c>
      <c r="AF85">
        <v>0</v>
      </c>
      <c r="AG85">
        <v>0</v>
      </c>
      <c r="AH85">
        <v>0</v>
      </c>
      <c r="AI85">
        <v>2</v>
      </c>
      <c r="AJ85">
        <v>0</v>
      </c>
      <c r="AK85">
        <v>1</v>
      </c>
      <c r="AL85">
        <v>0</v>
      </c>
      <c r="AM85">
        <v>3</v>
      </c>
      <c r="AN85">
        <v>0</v>
      </c>
      <c r="AO85">
        <v>0</v>
      </c>
      <c r="AP85">
        <v>0</v>
      </c>
      <c r="AQ85">
        <v>0</v>
      </c>
      <c r="AR85">
        <v>0</v>
      </c>
      <c r="AS85">
        <v>0</v>
      </c>
      <c r="AT85">
        <v>0</v>
      </c>
      <c r="AU85">
        <v>0</v>
      </c>
      <c r="AV85">
        <v>0</v>
      </c>
      <c r="AW85">
        <v>0</v>
      </c>
      <c r="AX85">
        <v>0</v>
      </c>
      <c r="AY85">
        <v>0</v>
      </c>
      <c r="AZ85">
        <v>0</v>
      </c>
      <c r="BA85">
        <v>0</v>
      </c>
      <c r="BB85">
        <v>3</v>
      </c>
      <c r="BC85">
        <v>0</v>
      </c>
      <c r="BD85">
        <v>0</v>
      </c>
      <c r="BE85">
        <v>0</v>
      </c>
      <c r="BF85">
        <v>0</v>
      </c>
      <c r="BG85">
        <v>0</v>
      </c>
      <c r="BH85">
        <v>0</v>
      </c>
      <c r="BI85">
        <v>0</v>
      </c>
      <c r="BJ85">
        <v>0</v>
      </c>
      <c r="BK85">
        <v>0</v>
      </c>
      <c r="BL85">
        <v>0</v>
      </c>
      <c r="BM85">
        <v>0</v>
      </c>
      <c r="BN85">
        <v>0</v>
      </c>
      <c r="BO85">
        <v>0</v>
      </c>
      <c r="BP85">
        <v>0</v>
      </c>
      <c r="BQ85">
        <v>0</v>
      </c>
      <c r="BR85">
        <v>0</v>
      </c>
      <c r="BS85">
        <v>1</v>
      </c>
      <c r="BT85">
        <v>0</v>
      </c>
      <c r="BU85">
        <v>0</v>
      </c>
      <c r="BV85">
        <v>0</v>
      </c>
      <c r="BW85">
        <v>0</v>
      </c>
      <c r="BX85">
        <v>0</v>
      </c>
      <c r="BY85">
        <v>0</v>
      </c>
      <c r="BZ85">
        <v>0</v>
      </c>
      <c r="CA85">
        <v>0</v>
      </c>
      <c r="CB85">
        <v>0</v>
      </c>
      <c r="CC85">
        <v>0</v>
      </c>
      <c r="CD85">
        <v>0</v>
      </c>
      <c r="CE85">
        <v>0</v>
      </c>
      <c r="CF85">
        <v>0</v>
      </c>
      <c r="CG85">
        <v>0</v>
      </c>
      <c r="CH85">
        <v>2</v>
      </c>
      <c r="CI85">
        <v>0</v>
      </c>
      <c r="CJ85">
        <v>0</v>
      </c>
      <c r="CK85">
        <v>0</v>
      </c>
      <c r="CL85">
        <v>0</v>
      </c>
      <c r="CM85">
        <v>0</v>
      </c>
    </row>
    <row r="86" spans="1:91" x14ac:dyDescent="0.15">
      <c r="A86" t="s">
        <v>1850</v>
      </c>
      <c r="B86">
        <v>10623.1</v>
      </c>
      <c r="C86">
        <v>220.5</v>
      </c>
      <c r="D86">
        <v>4564.1000000000004</v>
      </c>
      <c r="E86" s="407">
        <v>59.6</v>
      </c>
      <c r="F86" s="407">
        <v>1.3</v>
      </c>
      <c r="G86" s="407">
        <v>29.8</v>
      </c>
      <c r="H86" s="407">
        <v>1.7</v>
      </c>
      <c r="I86" s="407">
        <v>3.6786181264873742E-2</v>
      </c>
      <c r="J86" s="407">
        <v>0.8</v>
      </c>
      <c r="K86">
        <v>0</v>
      </c>
      <c r="L86">
        <v>5</v>
      </c>
      <c r="M86">
        <v>0</v>
      </c>
      <c r="N86">
        <v>9</v>
      </c>
      <c r="O86">
        <v>33</v>
      </c>
      <c r="P86">
        <v>0</v>
      </c>
      <c r="Q86">
        <v>5</v>
      </c>
      <c r="R86">
        <v>0</v>
      </c>
      <c r="S86">
        <v>8</v>
      </c>
      <c r="T86">
        <v>71</v>
      </c>
      <c r="U86">
        <v>19</v>
      </c>
      <c r="V86">
        <v>2</v>
      </c>
      <c r="W86">
        <v>0</v>
      </c>
      <c r="X86">
        <v>0</v>
      </c>
      <c r="Y86">
        <v>0</v>
      </c>
      <c r="Z86">
        <v>0</v>
      </c>
      <c r="AA86" t="s">
        <v>2334</v>
      </c>
      <c r="AB86">
        <v>0</v>
      </c>
      <c r="AC86">
        <v>0</v>
      </c>
      <c r="AD86">
        <v>0</v>
      </c>
      <c r="AE86">
        <v>0</v>
      </c>
      <c r="AF86">
        <v>0</v>
      </c>
      <c r="AG86">
        <v>0</v>
      </c>
      <c r="AH86">
        <v>0</v>
      </c>
      <c r="AI86">
        <v>0</v>
      </c>
      <c r="AJ86">
        <v>0</v>
      </c>
      <c r="AK86">
        <v>1</v>
      </c>
      <c r="AL86">
        <v>0</v>
      </c>
      <c r="AM86">
        <v>2</v>
      </c>
      <c r="AN86">
        <v>0</v>
      </c>
      <c r="AO86">
        <v>0</v>
      </c>
      <c r="AP86">
        <v>0</v>
      </c>
      <c r="AQ86">
        <v>0</v>
      </c>
      <c r="AR86">
        <v>0</v>
      </c>
      <c r="AS86">
        <v>1</v>
      </c>
      <c r="AT86">
        <v>0</v>
      </c>
      <c r="AU86">
        <v>0</v>
      </c>
      <c r="AV86">
        <v>2</v>
      </c>
      <c r="AW86">
        <v>0</v>
      </c>
      <c r="AX86">
        <v>0</v>
      </c>
      <c r="AY86">
        <v>0</v>
      </c>
      <c r="AZ86">
        <v>0</v>
      </c>
      <c r="BA86">
        <v>1</v>
      </c>
      <c r="BB86">
        <v>0</v>
      </c>
      <c r="BC86">
        <v>0</v>
      </c>
      <c r="BD86">
        <v>0</v>
      </c>
      <c r="BE86">
        <v>0</v>
      </c>
      <c r="BF86">
        <v>0</v>
      </c>
      <c r="BG86">
        <v>0</v>
      </c>
      <c r="BH86">
        <v>0</v>
      </c>
      <c r="BI86">
        <v>0</v>
      </c>
      <c r="BJ86">
        <v>0</v>
      </c>
      <c r="BK86">
        <v>1</v>
      </c>
      <c r="BL86">
        <v>1</v>
      </c>
      <c r="BM86">
        <v>0</v>
      </c>
      <c r="BN86">
        <v>0</v>
      </c>
      <c r="BO86">
        <v>0</v>
      </c>
      <c r="BP86">
        <v>8</v>
      </c>
      <c r="BQ86">
        <v>3</v>
      </c>
      <c r="BR86">
        <v>1</v>
      </c>
      <c r="BS86">
        <v>0</v>
      </c>
      <c r="BT86">
        <v>0</v>
      </c>
      <c r="BU86">
        <v>0</v>
      </c>
      <c r="BV86">
        <v>0</v>
      </c>
      <c r="BW86">
        <v>0</v>
      </c>
      <c r="BX86">
        <v>0</v>
      </c>
      <c r="BY86">
        <v>0</v>
      </c>
      <c r="BZ86">
        <v>0</v>
      </c>
      <c r="CA86">
        <v>0</v>
      </c>
      <c r="CB86">
        <v>3</v>
      </c>
      <c r="CC86">
        <v>0</v>
      </c>
      <c r="CD86">
        <v>0</v>
      </c>
      <c r="CE86">
        <v>0</v>
      </c>
      <c r="CF86">
        <v>0</v>
      </c>
      <c r="CG86">
        <v>0</v>
      </c>
      <c r="CH86">
        <v>9</v>
      </c>
      <c r="CI86">
        <v>0</v>
      </c>
      <c r="CJ86">
        <v>0</v>
      </c>
      <c r="CK86">
        <v>0</v>
      </c>
      <c r="CL86">
        <v>0</v>
      </c>
      <c r="CM86">
        <v>0</v>
      </c>
    </row>
    <row r="87" spans="1:91" x14ac:dyDescent="0.15">
      <c r="A87" t="s">
        <v>1859</v>
      </c>
      <c r="B87">
        <v>10</v>
      </c>
      <c r="D87">
        <v>400</v>
      </c>
      <c r="E87" s="407">
        <v>0.4</v>
      </c>
      <c r="F87" s="407">
        <v>0</v>
      </c>
      <c r="G87" s="407">
        <v>11.8</v>
      </c>
      <c r="H87" s="407">
        <v>1.2500000000000001E-2</v>
      </c>
      <c r="I87" s="407">
        <v>0</v>
      </c>
      <c r="J87" s="407">
        <v>0.4</v>
      </c>
      <c r="K87">
        <v>0</v>
      </c>
      <c r="L87">
        <v>12</v>
      </c>
      <c r="M87">
        <v>0</v>
      </c>
      <c r="N87">
        <v>0</v>
      </c>
      <c r="O87">
        <v>29</v>
      </c>
      <c r="P87">
        <v>0</v>
      </c>
      <c r="Q87">
        <v>0</v>
      </c>
      <c r="R87">
        <v>0</v>
      </c>
      <c r="S87">
        <v>0</v>
      </c>
      <c r="T87">
        <v>0</v>
      </c>
      <c r="U87">
        <v>0</v>
      </c>
      <c r="V87">
        <v>0</v>
      </c>
      <c r="W87">
        <v>0</v>
      </c>
      <c r="X87">
        <v>0</v>
      </c>
      <c r="Y87">
        <v>0</v>
      </c>
      <c r="Z87">
        <v>0</v>
      </c>
      <c r="AA87" t="s">
        <v>2334</v>
      </c>
      <c r="AB87">
        <v>0</v>
      </c>
      <c r="AC87">
        <v>0</v>
      </c>
      <c r="AD87">
        <v>0</v>
      </c>
      <c r="AE87">
        <v>0</v>
      </c>
      <c r="AF87">
        <v>2</v>
      </c>
      <c r="AG87">
        <v>0</v>
      </c>
      <c r="AH87">
        <v>0</v>
      </c>
      <c r="AI87">
        <v>0</v>
      </c>
      <c r="AJ87">
        <v>0</v>
      </c>
      <c r="AK87">
        <v>0</v>
      </c>
      <c r="AL87">
        <v>0</v>
      </c>
      <c r="AM87">
        <v>0</v>
      </c>
      <c r="AN87">
        <v>0</v>
      </c>
      <c r="AO87">
        <v>0</v>
      </c>
      <c r="AP87">
        <v>0</v>
      </c>
      <c r="AQ87">
        <v>0</v>
      </c>
      <c r="AR87">
        <v>0</v>
      </c>
      <c r="AS87">
        <v>2</v>
      </c>
      <c r="AT87">
        <v>0</v>
      </c>
      <c r="AU87">
        <v>0</v>
      </c>
      <c r="AV87">
        <v>0</v>
      </c>
      <c r="AW87">
        <v>0</v>
      </c>
      <c r="AX87">
        <v>0</v>
      </c>
      <c r="AY87">
        <v>0</v>
      </c>
      <c r="AZ87">
        <v>0</v>
      </c>
      <c r="BA87">
        <v>0</v>
      </c>
      <c r="BB87">
        <v>0</v>
      </c>
      <c r="BC87">
        <v>0</v>
      </c>
      <c r="BD87">
        <v>0</v>
      </c>
      <c r="BE87">
        <v>0</v>
      </c>
      <c r="BF87">
        <v>0</v>
      </c>
      <c r="BG87">
        <v>0</v>
      </c>
      <c r="BH87">
        <v>0</v>
      </c>
      <c r="BI87">
        <v>0</v>
      </c>
      <c r="BJ87">
        <v>0</v>
      </c>
      <c r="BK87">
        <v>0</v>
      </c>
      <c r="BL87">
        <v>3</v>
      </c>
      <c r="BM87">
        <v>0</v>
      </c>
      <c r="BN87">
        <v>0</v>
      </c>
      <c r="BO87">
        <v>0</v>
      </c>
      <c r="BP87">
        <v>0</v>
      </c>
      <c r="BQ87">
        <v>0</v>
      </c>
      <c r="BR87">
        <v>0</v>
      </c>
      <c r="BS87">
        <v>0</v>
      </c>
      <c r="BT87">
        <v>0</v>
      </c>
      <c r="BU87">
        <v>0</v>
      </c>
      <c r="BV87">
        <v>0</v>
      </c>
      <c r="BW87">
        <v>0</v>
      </c>
      <c r="BX87">
        <v>0</v>
      </c>
      <c r="BY87">
        <v>5</v>
      </c>
      <c r="BZ87">
        <v>0</v>
      </c>
      <c r="CA87">
        <v>0</v>
      </c>
      <c r="CB87">
        <v>0</v>
      </c>
      <c r="CC87">
        <v>0</v>
      </c>
      <c r="CD87">
        <v>0</v>
      </c>
      <c r="CE87">
        <v>0</v>
      </c>
      <c r="CF87">
        <v>0</v>
      </c>
      <c r="CG87">
        <v>0</v>
      </c>
      <c r="CH87">
        <v>0</v>
      </c>
      <c r="CI87">
        <v>0</v>
      </c>
      <c r="CJ87">
        <v>0</v>
      </c>
      <c r="CK87">
        <v>0</v>
      </c>
      <c r="CL87">
        <v>0</v>
      </c>
      <c r="CM87">
        <v>0</v>
      </c>
    </row>
    <row r="88" spans="1:91" x14ac:dyDescent="0.15">
      <c r="A88" t="s">
        <v>1933</v>
      </c>
      <c r="B88">
        <v>1010</v>
      </c>
      <c r="C88">
        <v>25.5</v>
      </c>
      <c r="D88">
        <v>699</v>
      </c>
      <c r="E88" s="407">
        <v>30.6</v>
      </c>
      <c r="F88" s="407">
        <v>0.7</v>
      </c>
      <c r="G88" s="407">
        <v>20.2</v>
      </c>
      <c r="H88" s="407">
        <v>0.8</v>
      </c>
      <c r="I88" s="407">
        <v>1.7336258071917337E-2</v>
      </c>
      <c r="J88" s="407">
        <v>0.5</v>
      </c>
      <c r="K88">
        <v>0</v>
      </c>
      <c r="L88">
        <v>1</v>
      </c>
      <c r="M88">
        <v>0</v>
      </c>
      <c r="N88">
        <v>0</v>
      </c>
      <c r="O88">
        <v>1</v>
      </c>
      <c r="P88">
        <v>0</v>
      </c>
      <c r="Q88">
        <v>0</v>
      </c>
      <c r="R88">
        <v>0</v>
      </c>
      <c r="S88">
        <v>7</v>
      </c>
      <c r="T88">
        <v>14</v>
      </c>
      <c r="U88">
        <v>12</v>
      </c>
      <c r="V88">
        <v>7</v>
      </c>
      <c r="W88">
        <v>0</v>
      </c>
      <c r="X88">
        <v>0</v>
      </c>
      <c r="Y88">
        <v>0</v>
      </c>
      <c r="Z88">
        <v>1</v>
      </c>
      <c r="AA88" t="s">
        <v>2334</v>
      </c>
      <c r="AB88">
        <v>0</v>
      </c>
      <c r="AC88">
        <v>0</v>
      </c>
      <c r="AD88">
        <v>0</v>
      </c>
      <c r="AE88">
        <v>0</v>
      </c>
      <c r="AF88">
        <v>0</v>
      </c>
      <c r="AG88">
        <v>0</v>
      </c>
      <c r="AH88">
        <v>0</v>
      </c>
      <c r="AI88">
        <v>0</v>
      </c>
      <c r="AJ88">
        <v>1</v>
      </c>
      <c r="AK88">
        <v>0</v>
      </c>
      <c r="AL88">
        <v>0</v>
      </c>
      <c r="AM88">
        <v>4</v>
      </c>
      <c r="AN88">
        <v>0</v>
      </c>
      <c r="AO88">
        <v>0</v>
      </c>
      <c r="AP88">
        <v>0</v>
      </c>
      <c r="AQ88">
        <v>0</v>
      </c>
      <c r="AR88">
        <v>0</v>
      </c>
      <c r="AS88">
        <v>0</v>
      </c>
      <c r="AT88">
        <v>0</v>
      </c>
      <c r="AU88">
        <v>0</v>
      </c>
      <c r="AV88">
        <v>0</v>
      </c>
      <c r="AW88">
        <v>0</v>
      </c>
      <c r="AX88">
        <v>0</v>
      </c>
      <c r="AY88">
        <v>0</v>
      </c>
      <c r="AZ88">
        <v>0</v>
      </c>
      <c r="BA88">
        <v>0</v>
      </c>
      <c r="BB88">
        <v>5</v>
      </c>
      <c r="BC88">
        <v>0</v>
      </c>
      <c r="BD88">
        <v>0</v>
      </c>
      <c r="BE88">
        <v>0</v>
      </c>
      <c r="BF88">
        <v>0</v>
      </c>
      <c r="BG88">
        <v>0</v>
      </c>
      <c r="BH88">
        <v>0</v>
      </c>
      <c r="BI88">
        <v>0</v>
      </c>
      <c r="BJ88">
        <v>0</v>
      </c>
      <c r="BK88">
        <v>0</v>
      </c>
      <c r="BL88">
        <v>0</v>
      </c>
      <c r="BM88">
        <v>0</v>
      </c>
      <c r="BN88">
        <v>0</v>
      </c>
      <c r="BO88">
        <v>0</v>
      </c>
      <c r="BP88">
        <v>2</v>
      </c>
      <c r="BQ88">
        <v>0</v>
      </c>
      <c r="BR88">
        <v>0</v>
      </c>
      <c r="BS88">
        <v>1</v>
      </c>
      <c r="BT88">
        <v>0</v>
      </c>
      <c r="BU88">
        <v>0</v>
      </c>
      <c r="BV88">
        <v>0</v>
      </c>
      <c r="BW88">
        <v>1</v>
      </c>
      <c r="BX88">
        <v>0</v>
      </c>
      <c r="BY88">
        <v>0</v>
      </c>
      <c r="BZ88">
        <v>0</v>
      </c>
      <c r="CA88">
        <v>0</v>
      </c>
      <c r="CB88">
        <v>0</v>
      </c>
      <c r="CC88">
        <v>0</v>
      </c>
      <c r="CD88">
        <v>0</v>
      </c>
      <c r="CE88">
        <v>0</v>
      </c>
      <c r="CF88">
        <v>0</v>
      </c>
      <c r="CG88">
        <v>0</v>
      </c>
      <c r="CH88">
        <v>1</v>
      </c>
      <c r="CI88">
        <v>0</v>
      </c>
      <c r="CJ88">
        <v>0</v>
      </c>
      <c r="CK88">
        <v>0</v>
      </c>
      <c r="CL88">
        <v>0</v>
      </c>
      <c r="CM88">
        <v>0</v>
      </c>
    </row>
    <row r="89" spans="1:91" x14ac:dyDescent="0.15">
      <c r="A89" t="s">
        <v>1829</v>
      </c>
      <c r="B89">
        <v>3500</v>
      </c>
      <c r="C89">
        <v>95</v>
      </c>
      <c r="D89">
        <v>1750</v>
      </c>
      <c r="E89" s="407">
        <v>30.5</v>
      </c>
      <c r="F89" s="407">
        <v>0.6</v>
      </c>
      <c r="G89" s="407">
        <v>20.8</v>
      </c>
      <c r="H89" s="407">
        <v>0.7</v>
      </c>
      <c r="I89" s="407">
        <v>1.4912016772808135E-2</v>
      </c>
      <c r="J89" s="407">
        <v>0.5</v>
      </c>
      <c r="K89">
        <v>0</v>
      </c>
      <c r="L89">
        <v>2</v>
      </c>
      <c r="M89">
        <v>0</v>
      </c>
      <c r="N89">
        <v>0</v>
      </c>
      <c r="O89">
        <v>4</v>
      </c>
      <c r="P89">
        <v>0</v>
      </c>
      <c r="Q89">
        <v>1</v>
      </c>
      <c r="R89">
        <v>3</v>
      </c>
      <c r="S89">
        <v>19</v>
      </c>
      <c r="T89">
        <v>32</v>
      </c>
      <c r="U89">
        <v>16</v>
      </c>
      <c r="V89">
        <v>13</v>
      </c>
      <c r="W89">
        <v>0</v>
      </c>
      <c r="X89">
        <v>0</v>
      </c>
      <c r="Y89">
        <v>0</v>
      </c>
      <c r="Z89">
        <v>2</v>
      </c>
      <c r="AA89" t="s">
        <v>2334</v>
      </c>
      <c r="AB89">
        <v>0</v>
      </c>
      <c r="AC89">
        <v>0</v>
      </c>
      <c r="AD89">
        <v>0</v>
      </c>
      <c r="AE89">
        <v>0</v>
      </c>
      <c r="AF89">
        <v>0</v>
      </c>
      <c r="AG89">
        <v>0</v>
      </c>
      <c r="AH89">
        <v>0</v>
      </c>
      <c r="AI89">
        <v>0</v>
      </c>
      <c r="AJ89">
        <v>2</v>
      </c>
      <c r="AK89">
        <v>1</v>
      </c>
      <c r="AL89">
        <v>0</v>
      </c>
      <c r="AM89">
        <v>3</v>
      </c>
      <c r="AN89">
        <v>0</v>
      </c>
      <c r="AO89">
        <v>0</v>
      </c>
      <c r="AP89">
        <v>0</v>
      </c>
      <c r="AQ89">
        <v>1</v>
      </c>
      <c r="AR89">
        <v>0</v>
      </c>
      <c r="AS89">
        <v>0</v>
      </c>
      <c r="AT89">
        <v>0</v>
      </c>
      <c r="AU89">
        <v>0</v>
      </c>
      <c r="AV89">
        <v>0</v>
      </c>
      <c r="AW89">
        <v>0</v>
      </c>
      <c r="AX89">
        <v>0</v>
      </c>
      <c r="AY89">
        <v>0</v>
      </c>
      <c r="AZ89">
        <v>0</v>
      </c>
      <c r="BA89">
        <v>0</v>
      </c>
      <c r="BB89">
        <v>5</v>
      </c>
      <c r="BC89">
        <v>0</v>
      </c>
      <c r="BD89">
        <v>0</v>
      </c>
      <c r="BE89">
        <v>0</v>
      </c>
      <c r="BF89">
        <v>0</v>
      </c>
      <c r="BG89">
        <v>0</v>
      </c>
      <c r="BH89">
        <v>0</v>
      </c>
      <c r="BI89">
        <v>0</v>
      </c>
      <c r="BJ89">
        <v>0</v>
      </c>
      <c r="BK89">
        <v>0</v>
      </c>
      <c r="BL89">
        <v>0</v>
      </c>
      <c r="BM89">
        <v>0</v>
      </c>
      <c r="BN89">
        <v>0</v>
      </c>
      <c r="BO89">
        <v>0</v>
      </c>
      <c r="BP89">
        <v>2</v>
      </c>
      <c r="BQ89">
        <v>0</v>
      </c>
      <c r="BR89">
        <v>0</v>
      </c>
      <c r="BS89">
        <v>0</v>
      </c>
      <c r="BT89">
        <v>0</v>
      </c>
      <c r="BU89">
        <v>0</v>
      </c>
      <c r="BV89">
        <v>0</v>
      </c>
      <c r="BW89">
        <v>0</v>
      </c>
      <c r="BX89">
        <v>0</v>
      </c>
      <c r="BY89">
        <v>0</v>
      </c>
      <c r="BZ89">
        <v>0</v>
      </c>
      <c r="CA89">
        <v>0</v>
      </c>
      <c r="CB89">
        <v>0</v>
      </c>
      <c r="CC89">
        <v>0</v>
      </c>
      <c r="CD89">
        <v>0</v>
      </c>
      <c r="CE89">
        <v>0</v>
      </c>
      <c r="CF89">
        <v>0</v>
      </c>
      <c r="CG89">
        <v>0</v>
      </c>
      <c r="CH89">
        <v>4</v>
      </c>
      <c r="CI89">
        <v>0</v>
      </c>
      <c r="CJ89">
        <v>0</v>
      </c>
      <c r="CK89">
        <v>0</v>
      </c>
      <c r="CL89">
        <v>0</v>
      </c>
      <c r="CM89">
        <v>0</v>
      </c>
    </row>
    <row r="90" spans="1:91" x14ac:dyDescent="0.15">
      <c r="A90" t="s">
        <v>2117</v>
      </c>
      <c r="B90">
        <v>26</v>
      </c>
      <c r="D90">
        <v>550</v>
      </c>
      <c r="E90" s="407">
        <v>0.5</v>
      </c>
      <c r="F90" s="407">
        <v>0</v>
      </c>
      <c r="G90" s="407">
        <v>15.1</v>
      </c>
      <c r="H90" s="407">
        <v>1.4364644484067988E-2</v>
      </c>
      <c r="I90" s="407">
        <v>0</v>
      </c>
      <c r="J90" s="407">
        <v>0.4</v>
      </c>
      <c r="K90">
        <v>0</v>
      </c>
      <c r="L90">
        <v>9</v>
      </c>
      <c r="M90">
        <v>0</v>
      </c>
      <c r="N90">
        <v>0</v>
      </c>
      <c r="O90">
        <v>21</v>
      </c>
      <c r="P90">
        <v>0</v>
      </c>
      <c r="Q90">
        <v>11</v>
      </c>
      <c r="R90">
        <v>0</v>
      </c>
      <c r="S90">
        <v>0</v>
      </c>
      <c r="T90">
        <v>0</v>
      </c>
      <c r="U90">
        <v>0</v>
      </c>
      <c r="V90">
        <v>0</v>
      </c>
      <c r="W90">
        <v>0</v>
      </c>
      <c r="X90">
        <v>0</v>
      </c>
      <c r="Y90">
        <v>0</v>
      </c>
      <c r="Z90">
        <v>0</v>
      </c>
      <c r="AA90" t="s">
        <v>2334</v>
      </c>
      <c r="AB90">
        <v>0</v>
      </c>
      <c r="AC90">
        <v>0</v>
      </c>
      <c r="AD90">
        <v>0</v>
      </c>
      <c r="AE90">
        <v>0</v>
      </c>
      <c r="AF90">
        <v>1</v>
      </c>
      <c r="AG90">
        <v>0</v>
      </c>
      <c r="AH90">
        <v>4</v>
      </c>
      <c r="AI90">
        <v>0</v>
      </c>
      <c r="AJ90">
        <v>0</v>
      </c>
      <c r="AK90">
        <v>0</v>
      </c>
      <c r="AL90">
        <v>0</v>
      </c>
      <c r="AM90">
        <v>0</v>
      </c>
      <c r="AN90">
        <v>0</v>
      </c>
      <c r="AO90">
        <v>0</v>
      </c>
      <c r="AP90">
        <v>0</v>
      </c>
      <c r="AQ90">
        <v>0</v>
      </c>
      <c r="AR90">
        <v>0</v>
      </c>
      <c r="AS90">
        <v>3</v>
      </c>
      <c r="AT90">
        <v>0</v>
      </c>
      <c r="AU90">
        <v>0</v>
      </c>
      <c r="AV90">
        <v>2</v>
      </c>
      <c r="AW90">
        <v>0</v>
      </c>
      <c r="AX90">
        <v>0</v>
      </c>
      <c r="AY90">
        <v>0</v>
      </c>
      <c r="AZ90">
        <v>0</v>
      </c>
      <c r="BA90">
        <v>0</v>
      </c>
      <c r="BB90">
        <v>0</v>
      </c>
      <c r="BC90">
        <v>0</v>
      </c>
      <c r="BD90">
        <v>0</v>
      </c>
      <c r="BE90">
        <v>0</v>
      </c>
      <c r="BF90">
        <v>0</v>
      </c>
      <c r="BG90">
        <v>0</v>
      </c>
      <c r="BH90">
        <v>0</v>
      </c>
      <c r="BI90">
        <v>0</v>
      </c>
      <c r="BJ90">
        <v>0</v>
      </c>
      <c r="BK90">
        <v>0</v>
      </c>
      <c r="BL90">
        <v>1</v>
      </c>
      <c r="BM90">
        <v>0</v>
      </c>
      <c r="BN90">
        <v>3</v>
      </c>
      <c r="BO90">
        <v>0</v>
      </c>
      <c r="BP90">
        <v>0</v>
      </c>
      <c r="BQ90">
        <v>0</v>
      </c>
      <c r="BR90">
        <v>0</v>
      </c>
      <c r="BS90">
        <v>0</v>
      </c>
      <c r="BT90">
        <v>0</v>
      </c>
      <c r="BU90">
        <v>0</v>
      </c>
      <c r="BV90">
        <v>0</v>
      </c>
      <c r="BW90">
        <v>0</v>
      </c>
      <c r="BX90">
        <v>0</v>
      </c>
      <c r="BY90">
        <v>3</v>
      </c>
      <c r="BZ90">
        <v>0</v>
      </c>
      <c r="CA90">
        <v>0</v>
      </c>
      <c r="CB90">
        <v>1</v>
      </c>
      <c r="CC90">
        <v>0</v>
      </c>
      <c r="CD90">
        <v>0</v>
      </c>
      <c r="CE90">
        <v>0</v>
      </c>
      <c r="CF90">
        <v>0</v>
      </c>
      <c r="CG90">
        <v>0</v>
      </c>
      <c r="CH90">
        <v>0</v>
      </c>
      <c r="CI90">
        <v>0</v>
      </c>
      <c r="CJ90">
        <v>0</v>
      </c>
      <c r="CK90">
        <v>0</v>
      </c>
      <c r="CL90">
        <v>0</v>
      </c>
      <c r="CM90">
        <v>0</v>
      </c>
    </row>
    <row r="91" spans="1:91" x14ac:dyDescent="0.15">
      <c r="A91" t="s">
        <v>1976</v>
      </c>
      <c r="B91">
        <v>2066</v>
      </c>
      <c r="C91">
        <v>42</v>
      </c>
      <c r="D91">
        <v>2399</v>
      </c>
      <c r="E91" s="407">
        <v>13.4</v>
      </c>
      <c r="F91" s="407">
        <v>0.3</v>
      </c>
      <c r="G91" s="407">
        <v>18.2</v>
      </c>
      <c r="H91" s="407">
        <v>0.3</v>
      </c>
      <c r="I91" s="407">
        <v>7.9629755246162382E-3</v>
      </c>
      <c r="J91" s="407">
        <v>0.5</v>
      </c>
      <c r="K91">
        <v>0</v>
      </c>
      <c r="L91">
        <v>0</v>
      </c>
      <c r="M91">
        <v>0</v>
      </c>
      <c r="N91">
        <v>0</v>
      </c>
      <c r="O91">
        <v>0</v>
      </c>
      <c r="P91">
        <v>0</v>
      </c>
      <c r="Q91">
        <v>0</v>
      </c>
      <c r="R91">
        <v>1</v>
      </c>
      <c r="S91">
        <v>14</v>
      </c>
      <c r="T91">
        <v>124</v>
      </c>
      <c r="U91">
        <v>24</v>
      </c>
      <c r="V91">
        <v>1</v>
      </c>
      <c r="W91">
        <v>0</v>
      </c>
      <c r="X91">
        <v>0</v>
      </c>
      <c r="Y91">
        <v>0</v>
      </c>
      <c r="Z91">
        <v>0</v>
      </c>
      <c r="AA91" t="s">
        <v>2334</v>
      </c>
      <c r="AB91">
        <v>0</v>
      </c>
      <c r="AC91">
        <v>0</v>
      </c>
      <c r="AD91">
        <v>0</v>
      </c>
      <c r="AE91">
        <v>0</v>
      </c>
      <c r="AF91">
        <v>0</v>
      </c>
      <c r="AG91">
        <v>0</v>
      </c>
      <c r="AH91">
        <v>0</v>
      </c>
      <c r="AI91">
        <v>0</v>
      </c>
      <c r="AJ91">
        <v>2</v>
      </c>
      <c r="AK91">
        <v>20</v>
      </c>
      <c r="AL91">
        <v>0</v>
      </c>
      <c r="AM91">
        <v>0</v>
      </c>
      <c r="AN91">
        <v>0</v>
      </c>
      <c r="AO91">
        <v>0</v>
      </c>
      <c r="AP91">
        <v>0</v>
      </c>
      <c r="AQ91">
        <v>0</v>
      </c>
      <c r="AR91">
        <v>0</v>
      </c>
      <c r="AS91">
        <v>0</v>
      </c>
      <c r="AT91">
        <v>0</v>
      </c>
      <c r="AU91">
        <v>2</v>
      </c>
      <c r="AV91">
        <v>0</v>
      </c>
      <c r="AW91">
        <v>0</v>
      </c>
      <c r="AX91">
        <v>0</v>
      </c>
      <c r="AY91">
        <v>0</v>
      </c>
      <c r="AZ91">
        <v>0</v>
      </c>
      <c r="BA91">
        <v>4</v>
      </c>
      <c r="BB91">
        <v>6</v>
      </c>
      <c r="BC91">
        <v>0</v>
      </c>
      <c r="BD91">
        <v>0</v>
      </c>
      <c r="BE91">
        <v>0</v>
      </c>
      <c r="BF91">
        <v>0</v>
      </c>
      <c r="BG91">
        <v>0</v>
      </c>
      <c r="BH91">
        <v>0</v>
      </c>
      <c r="BI91">
        <v>0</v>
      </c>
      <c r="BJ91">
        <v>0</v>
      </c>
      <c r="BK91">
        <v>1</v>
      </c>
      <c r="BL91">
        <v>0</v>
      </c>
      <c r="BM91">
        <v>0</v>
      </c>
      <c r="BN91">
        <v>0</v>
      </c>
      <c r="BO91">
        <v>0</v>
      </c>
      <c r="BP91">
        <v>7</v>
      </c>
      <c r="BQ91">
        <v>8</v>
      </c>
      <c r="BR91">
        <v>2</v>
      </c>
      <c r="BS91">
        <v>0</v>
      </c>
      <c r="BT91">
        <v>0</v>
      </c>
      <c r="BU91">
        <v>0</v>
      </c>
      <c r="BV91">
        <v>0</v>
      </c>
      <c r="BW91">
        <v>0</v>
      </c>
      <c r="BX91">
        <v>0</v>
      </c>
      <c r="BY91">
        <v>0</v>
      </c>
      <c r="BZ91">
        <v>0</v>
      </c>
      <c r="CA91">
        <v>1</v>
      </c>
      <c r="CB91">
        <v>0</v>
      </c>
      <c r="CC91">
        <v>0</v>
      </c>
      <c r="CD91">
        <v>0</v>
      </c>
      <c r="CE91">
        <v>0</v>
      </c>
      <c r="CF91">
        <v>0</v>
      </c>
      <c r="CG91">
        <v>6</v>
      </c>
      <c r="CH91">
        <v>17</v>
      </c>
      <c r="CI91">
        <v>0</v>
      </c>
      <c r="CJ91">
        <v>0</v>
      </c>
      <c r="CK91">
        <v>0</v>
      </c>
      <c r="CL91">
        <v>0</v>
      </c>
      <c r="CM91">
        <v>0</v>
      </c>
    </row>
    <row r="92" spans="1:91" x14ac:dyDescent="0.15">
      <c r="A92" t="s">
        <v>1991</v>
      </c>
      <c r="B92">
        <v>3500</v>
      </c>
      <c r="C92">
        <v>104</v>
      </c>
      <c r="D92">
        <v>1150</v>
      </c>
      <c r="E92" s="407">
        <v>68.099999999999994</v>
      </c>
      <c r="F92" s="407">
        <v>1.6</v>
      </c>
      <c r="G92" s="407">
        <v>25.6</v>
      </c>
      <c r="H92" s="407">
        <v>1.4</v>
      </c>
      <c r="I92" s="407">
        <v>3.1979188566162664E-2</v>
      </c>
      <c r="J92" s="407">
        <v>0.5</v>
      </c>
      <c r="K92">
        <v>8</v>
      </c>
      <c r="L92">
        <v>0</v>
      </c>
      <c r="M92">
        <v>0</v>
      </c>
      <c r="N92">
        <v>0</v>
      </c>
      <c r="O92">
        <v>0</v>
      </c>
      <c r="P92">
        <v>0</v>
      </c>
      <c r="Q92">
        <v>0</v>
      </c>
      <c r="R92">
        <v>2</v>
      </c>
      <c r="S92">
        <v>26</v>
      </c>
      <c r="T92">
        <v>10</v>
      </c>
      <c r="U92">
        <v>5</v>
      </c>
      <c r="V92">
        <v>15</v>
      </c>
      <c r="W92">
        <v>0</v>
      </c>
      <c r="X92">
        <v>0</v>
      </c>
      <c r="Y92">
        <v>0</v>
      </c>
      <c r="Z92">
        <v>6</v>
      </c>
      <c r="AA92" t="s">
        <v>2334</v>
      </c>
      <c r="AB92">
        <v>0</v>
      </c>
      <c r="AC92">
        <v>0</v>
      </c>
      <c r="AD92">
        <v>0</v>
      </c>
      <c r="AE92">
        <v>0</v>
      </c>
      <c r="AF92">
        <v>0</v>
      </c>
      <c r="AG92">
        <v>0</v>
      </c>
      <c r="AH92">
        <v>0</v>
      </c>
      <c r="AI92">
        <v>0</v>
      </c>
      <c r="AJ92">
        <v>2</v>
      </c>
      <c r="AK92">
        <v>1</v>
      </c>
      <c r="AL92">
        <v>0</v>
      </c>
      <c r="AM92">
        <v>4</v>
      </c>
      <c r="AN92">
        <v>0</v>
      </c>
      <c r="AO92">
        <v>0</v>
      </c>
      <c r="AP92">
        <v>0</v>
      </c>
      <c r="AQ92">
        <v>2</v>
      </c>
      <c r="AR92">
        <v>0</v>
      </c>
      <c r="AS92">
        <v>0</v>
      </c>
      <c r="AT92">
        <v>0</v>
      </c>
      <c r="AU92">
        <v>0</v>
      </c>
      <c r="AV92">
        <v>0</v>
      </c>
      <c r="AW92">
        <v>0</v>
      </c>
      <c r="AX92">
        <v>0</v>
      </c>
      <c r="AY92">
        <v>0</v>
      </c>
      <c r="AZ92">
        <v>0</v>
      </c>
      <c r="BA92">
        <v>0</v>
      </c>
      <c r="BB92">
        <v>2</v>
      </c>
      <c r="BC92">
        <v>1</v>
      </c>
      <c r="BD92">
        <v>0</v>
      </c>
      <c r="BE92">
        <v>0</v>
      </c>
      <c r="BF92">
        <v>0</v>
      </c>
      <c r="BG92">
        <v>0</v>
      </c>
      <c r="BH92">
        <v>6</v>
      </c>
      <c r="BI92">
        <v>0</v>
      </c>
      <c r="BJ92">
        <v>0</v>
      </c>
      <c r="BK92">
        <v>0</v>
      </c>
      <c r="BL92">
        <v>0</v>
      </c>
      <c r="BM92">
        <v>0</v>
      </c>
      <c r="BN92">
        <v>0</v>
      </c>
      <c r="BO92">
        <v>1</v>
      </c>
      <c r="BP92">
        <v>3</v>
      </c>
      <c r="BQ92">
        <v>0</v>
      </c>
      <c r="BR92">
        <v>0</v>
      </c>
      <c r="BS92">
        <v>3</v>
      </c>
      <c r="BT92">
        <v>0</v>
      </c>
      <c r="BU92">
        <v>0</v>
      </c>
      <c r="BV92">
        <v>0</v>
      </c>
      <c r="BW92">
        <v>3</v>
      </c>
      <c r="BX92">
        <v>0</v>
      </c>
      <c r="BY92">
        <v>0</v>
      </c>
      <c r="BZ92">
        <v>0</v>
      </c>
      <c r="CA92">
        <v>0</v>
      </c>
      <c r="CB92">
        <v>0</v>
      </c>
      <c r="CC92">
        <v>0</v>
      </c>
      <c r="CD92">
        <v>0</v>
      </c>
      <c r="CE92">
        <v>0</v>
      </c>
      <c r="CF92">
        <v>0</v>
      </c>
      <c r="CG92">
        <v>0</v>
      </c>
      <c r="CH92">
        <v>6</v>
      </c>
      <c r="CI92">
        <v>0</v>
      </c>
      <c r="CJ92">
        <v>0</v>
      </c>
      <c r="CK92">
        <v>0</v>
      </c>
      <c r="CL92">
        <v>0</v>
      </c>
      <c r="CM92">
        <v>0</v>
      </c>
    </row>
    <row r="93" spans="1:91" x14ac:dyDescent="0.15">
      <c r="A93" t="s">
        <v>1852</v>
      </c>
      <c r="B93">
        <v>6000</v>
      </c>
      <c r="C93">
        <v>156</v>
      </c>
      <c r="D93">
        <v>2000</v>
      </c>
      <c r="E93" s="407">
        <v>119.8</v>
      </c>
      <c r="F93" s="407">
        <v>2.6</v>
      </c>
      <c r="G93" s="407">
        <v>49.2</v>
      </c>
      <c r="H93" s="407">
        <v>1.7</v>
      </c>
      <c r="I93" s="407">
        <v>3.6562895207767919E-2</v>
      </c>
      <c r="J93" s="407">
        <v>0.7</v>
      </c>
      <c r="K93">
        <v>0</v>
      </c>
      <c r="L93">
        <v>0</v>
      </c>
      <c r="M93">
        <v>0</v>
      </c>
      <c r="N93">
        <v>1</v>
      </c>
      <c r="O93">
        <v>0</v>
      </c>
      <c r="P93">
        <v>0</v>
      </c>
      <c r="Q93">
        <v>0</v>
      </c>
      <c r="R93">
        <v>4</v>
      </c>
      <c r="S93">
        <v>16</v>
      </c>
      <c r="T93">
        <v>11</v>
      </c>
      <c r="U93">
        <v>5</v>
      </c>
      <c r="V93">
        <v>9</v>
      </c>
      <c r="W93">
        <v>0</v>
      </c>
      <c r="X93">
        <v>0</v>
      </c>
      <c r="Y93">
        <v>0</v>
      </c>
      <c r="Z93">
        <v>4</v>
      </c>
      <c r="AA93" t="s">
        <v>2334</v>
      </c>
      <c r="AB93">
        <v>0</v>
      </c>
      <c r="AC93">
        <v>0</v>
      </c>
      <c r="AD93">
        <v>0</v>
      </c>
      <c r="AE93">
        <v>1</v>
      </c>
      <c r="AF93">
        <v>0</v>
      </c>
      <c r="AG93">
        <v>0</v>
      </c>
      <c r="AH93">
        <v>0</v>
      </c>
      <c r="AI93">
        <v>0</v>
      </c>
      <c r="AJ93">
        <v>1</v>
      </c>
      <c r="AK93">
        <v>0</v>
      </c>
      <c r="AL93">
        <v>0</v>
      </c>
      <c r="AM93">
        <v>3</v>
      </c>
      <c r="AN93">
        <v>0</v>
      </c>
      <c r="AO93">
        <v>0</v>
      </c>
      <c r="AP93">
        <v>0</v>
      </c>
      <c r="AQ93">
        <v>2</v>
      </c>
      <c r="AR93">
        <v>0</v>
      </c>
      <c r="AS93">
        <v>0</v>
      </c>
      <c r="AT93">
        <v>0</v>
      </c>
      <c r="AU93">
        <v>0</v>
      </c>
      <c r="AV93">
        <v>0</v>
      </c>
      <c r="AW93">
        <v>0</v>
      </c>
      <c r="AX93">
        <v>0</v>
      </c>
      <c r="AY93">
        <v>0</v>
      </c>
      <c r="AZ93">
        <v>0</v>
      </c>
      <c r="BA93">
        <v>0</v>
      </c>
      <c r="BB93">
        <v>1</v>
      </c>
      <c r="BC93">
        <v>0</v>
      </c>
      <c r="BD93">
        <v>0</v>
      </c>
      <c r="BE93">
        <v>0</v>
      </c>
      <c r="BF93">
        <v>0</v>
      </c>
      <c r="BG93">
        <v>0</v>
      </c>
      <c r="BH93">
        <v>0</v>
      </c>
      <c r="BI93">
        <v>0</v>
      </c>
      <c r="BJ93">
        <v>0</v>
      </c>
      <c r="BK93">
        <v>0</v>
      </c>
      <c r="BL93">
        <v>0</v>
      </c>
      <c r="BM93">
        <v>0</v>
      </c>
      <c r="BN93">
        <v>0</v>
      </c>
      <c r="BO93">
        <v>0</v>
      </c>
      <c r="BP93">
        <v>3</v>
      </c>
      <c r="BQ93">
        <v>1</v>
      </c>
      <c r="BR93">
        <v>0</v>
      </c>
      <c r="BS93">
        <v>0</v>
      </c>
      <c r="BT93">
        <v>0</v>
      </c>
      <c r="BU93">
        <v>0</v>
      </c>
      <c r="BV93">
        <v>0</v>
      </c>
      <c r="BW93">
        <v>0</v>
      </c>
      <c r="BX93">
        <v>0</v>
      </c>
      <c r="BY93">
        <v>0</v>
      </c>
      <c r="BZ93">
        <v>0</v>
      </c>
      <c r="CA93">
        <v>0</v>
      </c>
      <c r="CB93">
        <v>0</v>
      </c>
      <c r="CC93">
        <v>0</v>
      </c>
      <c r="CD93">
        <v>0</v>
      </c>
      <c r="CE93">
        <v>0</v>
      </c>
      <c r="CF93">
        <v>0</v>
      </c>
      <c r="CG93">
        <v>3</v>
      </c>
      <c r="CH93">
        <v>0</v>
      </c>
      <c r="CI93">
        <v>0</v>
      </c>
      <c r="CJ93">
        <v>0</v>
      </c>
      <c r="CK93">
        <v>0</v>
      </c>
      <c r="CL93">
        <v>0</v>
      </c>
      <c r="CM93">
        <v>0</v>
      </c>
    </row>
    <row r="94" spans="1:91" x14ac:dyDescent="0.15">
      <c r="A94" t="s">
        <v>1942</v>
      </c>
      <c r="B94">
        <v>350</v>
      </c>
      <c r="C94">
        <v>13</v>
      </c>
      <c r="D94">
        <v>300</v>
      </c>
      <c r="E94" s="407">
        <v>6.8</v>
      </c>
      <c r="F94" s="407">
        <v>0.2</v>
      </c>
      <c r="G94" s="407">
        <v>9.5</v>
      </c>
      <c r="H94" s="407">
        <v>0.3</v>
      </c>
      <c r="I94" s="407">
        <v>7.1487521365709572E-3</v>
      </c>
      <c r="J94" s="407">
        <v>0.4</v>
      </c>
      <c r="K94">
        <v>0</v>
      </c>
      <c r="L94">
        <v>0</v>
      </c>
      <c r="M94">
        <v>0</v>
      </c>
      <c r="N94">
        <v>0</v>
      </c>
      <c r="O94">
        <v>0</v>
      </c>
      <c r="P94">
        <v>0</v>
      </c>
      <c r="Q94">
        <v>0</v>
      </c>
      <c r="R94">
        <v>0</v>
      </c>
      <c r="S94">
        <v>1</v>
      </c>
      <c r="T94">
        <v>25</v>
      </c>
      <c r="U94">
        <v>10</v>
      </c>
      <c r="V94">
        <v>3</v>
      </c>
      <c r="W94">
        <v>0</v>
      </c>
      <c r="X94">
        <v>0</v>
      </c>
      <c r="Y94">
        <v>0</v>
      </c>
      <c r="Z94">
        <v>0</v>
      </c>
      <c r="AA94" t="s">
        <v>2334</v>
      </c>
      <c r="AB94">
        <v>0</v>
      </c>
      <c r="AC94">
        <v>0</v>
      </c>
      <c r="AD94">
        <v>0</v>
      </c>
      <c r="AE94">
        <v>0</v>
      </c>
      <c r="AF94">
        <v>0</v>
      </c>
      <c r="AG94">
        <v>0</v>
      </c>
      <c r="AH94">
        <v>0</v>
      </c>
      <c r="AI94">
        <v>0</v>
      </c>
      <c r="AJ94">
        <v>1</v>
      </c>
      <c r="AK94">
        <v>5</v>
      </c>
      <c r="AL94">
        <v>0</v>
      </c>
      <c r="AM94">
        <v>2</v>
      </c>
      <c r="AN94">
        <v>0</v>
      </c>
      <c r="AO94">
        <v>0</v>
      </c>
      <c r="AP94">
        <v>0</v>
      </c>
      <c r="AQ94">
        <v>0</v>
      </c>
      <c r="AR94">
        <v>0</v>
      </c>
      <c r="AS94">
        <v>0</v>
      </c>
      <c r="AT94">
        <v>0</v>
      </c>
      <c r="AU94">
        <v>0</v>
      </c>
      <c r="AV94">
        <v>0</v>
      </c>
      <c r="AW94">
        <v>0</v>
      </c>
      <c r="AX94">
        <v>0</v>
      </c>
      <c r="AY94">
        <v>0</v>
      </c>
      <c r="AZ94">
        <v>0</v>
      </c>
      <c r="BA94">
        <v>2</v>
      </c>
      <c r="BB94">
        <v>3</v>
      </c>
      <c r="BC94">
        <v>0</v>
      </c>
      <c r="BD94">
        <v>0</v>
      </c>
      <c r="BE94">
        <v>0</v>
      </c>
      <c r="BF94">
        <v>0</v>
      </c>
      <c r="BG94">
        <v>0</v>
      </c>
      <c r="BH94">
        <v>0</v>
      </c>
      <c r="BI94">
        <v>0</v>
      </c>
      <c r="BJ94">
        <v>0</v>
      </c>
      <c r="BK94">
        <v>0</v>
      </c>
      <c r="BL94">
        <v>0</v>
      </c>
      <c r="BM94">
        <v>0</v>
      </c>
      <c r="BN94">
        <v>0</v>
      </c>
      <c r="BO94">
        <v>0</v>
      </c>
      <c r="BP94">
        <v>0</v>
      </c>
      <c r="BQ94">
        <v>6</v>
      </c>
      <c r="BR94">
        <v>0</v>
      </c>
      <c r="BS94">
        <v>1</v>
      </c>
      <c r="BT94">
        <v>0</v>
      </c>
      <c r="BU94">
        <v>0</v>
      </c>
      <c r="BV94">
        <v>0</v>
      </c>
      <c r="BW94">
        <v>0</v>
      </c>
      <c r="BX94">
        <v>0</v>
      </c>
      <c r="BY94">
        <v>0</v>
      </c>
      <c r="BZ94">
        <v>0</v>
      </c>
      <c r="CA94">
        <v>0</v>
      </c>
      <c r="CB94">
        <v>0</v>
      </c>
      <c r="CC94">
        <v>0</v>
      </c>
      <c r="CD94">
        <v>0</v>
      </c>
      <c r="CE94">
        <v>0</v>
      </c>
      <c r="CF94">
        <v>0</v>
      </c>
      <c r="CG94">
        <v>1</v>
      </c>
      <c r="CH94">
        <v>2</v>
      </c>
      <c r="CI94">
        <v>0</v>
      </c>
      <c r="CJ94">
        <v>0</v>
      </c>
      <c r="CK94">
        <v>0</v>
      </c>
      <c r="CL94">
        <v>0</v>
      </c>
      <c r="CM94">
        <v>0</v>
      </c>
    </row>
    <row r="95" spans="1:91" x14ac:dyDescent="0.15">
      <c r="A95" t="s">
        <v>2516</v>
      </c>
      <c r="B95">
        <v>520</v>
      </c>
      <c r="C95">
        <v>17</v>
      </c>
      <c r="D95">
        <v>220</v>
      </c>
      <c r="E95" s="407"/>
      <c r="F95" s="407"/>
      <c r="G95" s="407"/>
      <c r="H95" s="407"/>
      <c r="I95" s="407"/>
      <c r="J95" s="407"/>
      <c r="K95">
        <v>7</v>
      </c>
      <c r="L95">
        <v>0</v>
      </c>
      <c r="M95">
        <v>0</v>
      </c>
      <c r="N95">
        <v>0</v>
      </c>
      <c r="O95">
        <v>2</v>
      </c>
      <c r="P95">
        <v>0</v>
      </c>
      <c r="Q95">
        <v>0</v>
      </c>
      <c r="R95">
        <v>0</v>
      </c>
      <c r="S95">
        <v>5</v>
      </c>
      <c r="T95">
        <v>9</v>
      </c>
      <c r="U95">
        <v>2</v>
      </c>
      <c r="V95">
        <v>10</v>
      </c>
      <c r="W95">
        <v>0</v>
      </c>
      <c r="X95">
        <v>0</v>
      </c>
      <c r="Y95">
        <v>0</v>
      </c>
      <c r="Z95">
        <v>6</v>
      </c>
      <c r="AA95" t="s">
        <v>2334</v>
      </c>
      <c r="AB95">
        <v>0</v>
      </c>
      <c r="AC95">
        <v>0</v>
      </c>
      <c r="AD95">
        <v>0</v>
      </c>
      <c r="AE95">
        <v>0</v>
      </c>
      <c r="AF95">
        <v>0</v>
      </c>
      <c r="AG95">
        <v>0</v>
      </c>
      <c r="AH95">
        <v>0</v>
      </c>
      <c r="AI95">
        <v>0</v>
      </c>
      <c r="AJ95">
        <v>2</v>
      </c>
      <c r="AK95">
        <v>0</v>
      </c>
      <c r="AL95">
        <v>0</v>
      </c>
      <c r="AM95">
        <v>1</v>
      </c>
      <c r="AN95">
        <v>0</v>
      </c>
      <c r="AO95">
        <v>0</v>
      </c>
      <c r="AP95">
        <v>0</v>
      </c>
      <c r="AQ95">
        <v>0</v>
      </c>
      <c r="AR95">
        <v>0</v>
      </c>
      <c r="AS95">
        <v>0</v>
      </c>
      <c r="AT95">
        <v>0</v>
      </c>
      <c r="AU95">
        <v>0</v>
      </c>
      <c r="AV95">
        <v>0</v>
      </c>
      <c r="AW95">
        <v>0</v>
      </c>
      <c r="AX95">
        <v>0</v>
      </c>
      <c r="AY95">
        <v>0</v>
      </c>
      <c r="AZ95">
        <v>0</v>
      </c>
      <c r="BA95">
        <v>0</v>
      </c>
      <c r="BB95">
        <v>0</v>
      </c>
      <c r="BC95">
        <v>0</v>
      </c>
      <c r="BD95">
        <v>0</v>
      </c>
      <c r="BE95">
        <v>0</v>
      </c>
      <c r="BF95">
        <v>0</v>
      </c>
      <c r="BG95">
        <v>0</v>
      </c>
    </row>
    <row r="96" spans="1:91" x14ac:dyDescent="0.15">
      <c r="A96" t="s">
        <v>2143</v>
      </c>
      <c r="B96">
        <v>8200</v>
      </c>
      <c r="C96">
        <v>170</v>
      </c>
      <c r="D96">
        <v>5433</v>
      </c>
      <c r="E96" s="407">
        <v>12.9</v>
      </c>
      <c r="F96" s="407">
        <v>0.3</v>
      </c>
      <c r="G96" s="407">
        <v>9.8000000000000007</v>
      </c>
      <c r="H96" s="407">
        <v>0.6</v>
      </c>
      <c r="I96" s="407">
        <v>1.514556583697642E-2</v>
      </c>
      <c r="J96" s="407">
        <v>0.5</v>
      </c>
      <c r="K96">
        <v>0</v>
      </c>
      <c r="L96">
        <v>23</v>
      </c>
      <c r="M96">
        <v>0</v>
      </c>
      <c r="N96">
        <v>18</v>
      </c>
      <c r="O96">
        <v>20</v>
      </c>
      <c r="P96">
        <v>0</v>
      </c>
      <c r="Q96">
        <v>2</v>
      </c>
      <c r="R96">
        <v>3</v>
      </c>
      <c r="S96">
        <v>62</v>
      </c>
      <c r="T96">
        <v>311</v>
      </c>
      <c r="U96">
        <v>118</v>
      </c>
      <c r="V96">
        <v>16</v>
      </c>
      <c r="W96">
        <v>0</v>
      </c>
      <c r="X96">
        <v>0</v>
      </c>
      <c r="Y96">
        <v>0</v>
      </c>
      <c r="Z96">
        <v>0</v>
      </c>
      <c r="AA96" t="s">
        <v>2334</v>
      </c>
      <c r="AB96">
        <v>0</v>
      </c>
      <c r="AC96">
        <v>6</v>
      </c>
      <c r="AD96">
        <v>0</v>
      </c>
      <c r="AE96">
        <v>6</v>
      </c>
      <c r="AF96">
        <v>1</v>
      </c>
      <c r="AG96">
        <v>0</v>
      </c>
      <c r="AH96">
        <v>0</v>
      </c>
      <c r="AI96">
        <v>3</v>
      </c>
      <c r="AJ96">
        <v>14</v>
      </c>
      <c r="AK96">
        <v>11</v>
      </c>
      <c r="AL96">
        <v>2</v>
      </c>
      <c r="AM96">
        <v>11</v>
      </c>
      <c r="AN96">
        <v>0</v>
      </c>
      <c r="AO96">
        <v>0</v>
      </c>
      <c r="AP96">
        <v>0</v>
      </c>
      <c r="AQ96">
        <v>0</v>
      </c>
      <c r="AR96">
        <v>0</v>
      </c>
      <c r="AS96">
        <v>2</v>
      </c>
      <c r="AT96">
        <v>0</v>
      </c>
      <c r="AU96">
        <v>1</v>
      </c>
      <c r="AV96">
        <v>1</v>
      </c>
      <c r="AW96">
        <v>0</v>
      </c>
      <c r="AX96">
        <v>1</v>
      </c>
      <c r="AY96">
        <v>1</v>
      </c>
      <c r="AZ96">
        <v>0</v>
      </c>
      <c r="BA96">
        <v>6</v>
      </c>
      <c r="BB96">
        <v>41</v>
      </c>
      <c r="BC96">
        <v>0</v>
      </c>
      <c r="BD96">
        <v>0</v>
      </c>
      <c r="BE96">
        <v>0</v>
      </c>
      <c r="BF96">
        <v>0</v>
      </c>
      <c r="BG96">
        <v>0</v>
      </c>
      <c r="BH96">
        <v>0</v>
      </c>
      <c r="BI96">
        <v>4</v>
      </c>
      <c r="BJ96">
        <v>0</v>
      </c>
      <c r="BK96">
        <v>2</v>
      </c>
      <c r="BL96">
        <v>1</v>
      </c>
      <c r="BM96">
        <v>0</v>
      </c>
      <c r="BN96">
        <v>0</v>
      </c>
      <c r="BO96">
        <v>1</v>
      </c>
      <c r="BP96">
        <v>7</v>
      </c>
      <c r="BQ96">
        <v>2</v>
      </c>
      <c r="BR96">
        <v>0</v>
      </c>
      <c r="BS96">
        <v>2</v>
      </c>
      <c r="BT96">
        <v>0</v>
      </c>
      <c r="BU96">
        <v>0</v>
      </c>
      <c r="BV96">
        <v>0</v>
      </c>
      <c r="BW96">
        <v>0</v>
      </c>
      <c r="BX96">
        <v>0</v>
      </c>
      <c r="BY96">
        <v>0</v>
      </c>
      <c r="BZ96">
        <v>0</v>
      </c>
      <c r="CA96">
        <v>1</v>
      </c>
      <c r="CB96">
        <v>3</v>
      </c>
      <c r="CC96">
        <v>0</v>
      </c>
      <c r="CD96">
        <v>0</v>
      </c>
      <c r="CE96">
        <v>0</v>
      </c>
      <c r="CF96">
        <v>1</v>
      </c>
      <c r="CG96">
        <v>5</v>
      </c>
      <c r="CH96">
        <v>12</v>
      </c>
      <c r="CI96">
        <v>0</v>
      </c>
      <c r="CJ96">
        <v>2</v>
      </c>
      <c r="CK96">
        <v>0</v>
      </c>
      <c r="CL96">
        <v>0</v>
      </c>
      <c r="CM96">
        <v>0</v>
      </c>
    </row>
    <row r="97" spans="1:91" x14ac:dyDescent="0.15">
      <c r="A97" t="s">
        <v>1810</v>
      </c>
      <c r="B97">
        <v>1050</v>
      </c>
      <c r="C97">
        <v>46</v>
      </c>
      <c r="D97">
        <v>420</v>
      </c>
      <c r="E97" s="407">
        <v>12.8</v>
      </c>
      <c r="F97" s="407">
        <v>0.5</v>
      </c>
      <c r="G97" s="407">
        <v>6.4</v>
      </c>
      <c r="H97" s="407">
        <v>0.8</v>
      </c>
      <c r="I97" s="407">
        <v>3.3473402503494322E-2</v>
      </c>
      <c r="J97" s="407">
        <v>0.4</v>
      </c>
      <c r="K97">
        <v>1</v>
      </c>
      <c r="L97">
        <v>1</v>
      </c>
      <c r="M97">
        <v>0</v>
      </c>
      <c r="N97">
        <v>2</v>
      </c>
      <c r="O97">
        <v>8</v>
      </c>
      <c r="P97">
        <v>0</v>
      </c>
      <c r="Q97">
        <v>0</v>
      </c>
      <c r="R97">
        <v>4</v>
      </c>
      <c r="S97">
        <v>2</v>
      </c>
      <c r="T97">
        <v>29</v>
      </c>
      <c r="U97">
        <v>7</v>
      </c>
      <c r="V97">
        <v>8</v>
      </c>
      <c r="W97">
        <v>0</v>
      </c>
      <c r="X97">
        <v>0</v>
      </c>
      <c r="Y97">
        <v>0</v>
      </c>
      <c r="Z97">
        <v>1</v>
      </c>
      <c r="AA97" t="s">
        <v>2334</v>
      </c>
      <c r="AB97">
        <v>1</v>
      </c>
      <c r="AC97">
        <v>0</v>
      </c>
      <c r="AD97">
        <v>0</v>
      </c>
      <c r="AE97">
        <v>0</v>
      </c>
      <c r="AF97">
        <v>0</v>
      </c>
      <c r="AG97">
        <v>0</v>
      </c>
      <c r="AH97">
        <v>0</v>
      </c>
      <c r="AI97">
        <v>0</v>
      </c>
      <c r="AJ97">
        <v>0</v>
      </c>
      <c r="AK97">
        <v>3</v>
      </c>
      <c r="AL97">
        <v>0</v>
      </c>
      <c r="AM97">
        <v>4</v>
      </c>
      <c r="AN97">
        <v>0</v>
      </c>
      <c r="AO97">
        <v>0</v>
      </c>
      <c r="AP97">
        <v>0</v>
      </c>
      <c r="AQ97">
        <v>0</v>
      </c>
      <c r="AR97">
        <v>0</v>
      </c>
      <c r="AS97">
        <v>0</v>
      </c>
      <c r="AT97">
        <v>0</v>
      </c>
      <c r="AU97">
        <v>0</v>
      </c>
      <c r="AV97">
        <v>0</v>
      </c>
      <c r="AW97">
        <v>0</v>
      </c>
      <c r="AX97">
        <v>0</v>
      </c>
      <c r="AY97">
        <v>0</v>
      </c>
      <c r="AZ97">
        <v>2</v>
      </c>
      <c r="BA97">
        <v>1</v>
      </c>
      <c r="BB97">
        <v>2</v>
      </c>
      <c r="BC97">
        <v>1</v>
      </c>
      <c r="BD97">
        <v>0</v>
      </c>
      <c r="BE97">
        <v>0</v>
      </c>
      <c r="BF97">
        <v>0</v>
      </c>
      <c r="BG97">
        <v>0</v>
      </c>
      <c r="BH97">
        <v>0</v>
      </c>
      <c r="BI97">
        <v>0</v>
      </c>
      <c r="BJ97">
        <v>0</v>
      </c>
      <c r="BK97">
        <v>2</v>
      </c>
      <c r="BL97">
        <v>0</v>
      </c>
      <c r="BM97">
        <v>0</v>
      </c>
      <c r="BN97">
        <v>0</v>
      </c>
      <c r="BO97">
        <v>2</v>
      </c>
      <c r="BP97">
        <v>3</v>
      </c>
      <c r="BQ97">
        <v>3</v>
      </c>
      <c r="BR97">
        <v>0</v>
      </c>
      <c r="BS97">
        <v>3</v>
      </c>
      <c r="BT97">
        <v>0</v>
      </c>
      <c r="BU97">
        <v>0</v>
      </c>
      <c r="BV97">
        <v>0</v>
      </c>
      <c r="BW97">
        <v>1</v>
      </c>
      <c r="BX97">
        <v>0</v>
      </c>
      <c r="BY97">
        <v>1</v>
      </c>
      <c r="BZ97">
        <v>0</v>
      </c>
      <c r="CA97">
        <v>0</v>
      </c>
      <c r="CB97">
        <v>0</v>
      </c>
      <c r="CC97">
        <v>0</v>
      </c>
      <c r="CD97">
        <v>0</v>
      </c>
      <c r="CE97">
        <v>0</v>
      </c>
      <c r="CF97">
        <v>0</v>
      </c>
      <c r="CG97">
        <v>2</v>
      </c>
      <c r="CH97">
        <v>4</v>
      </c>
      <c r="CI97">
        <v>0</v>
      </c>
      <c r="CJ97">
        <v>0</v>
      </c>
      <c r="CK97">
        <v>0</v>
      </c>
      <c r="CL97">
        <v>0</v>
      </c>
      <c r="CM97">
        <v>0</v>
      </c>
    </row>
    <row r="98" spans="1:91" x14ac:dyDescent="0.15">
      <c r="A98" t="s">
        <v>1824</v>
      </c>
      <c r="B98">
        <v>3000</v>
      </c>
      <c r="C98">
        <v>80</v>
      </c>
      <c r="D98">
        <v>1100</v>
      </c>
      <c r="E98" s="407">
        <v>62.2</v>
      </c>
      <c r="F98" s="407">
        <v>1.9</v>
      </c>
      <c r="G98" s="407">
        <v>29.6</v>
      </c>
      <c r="H98" s="407">
        <v>1.6</v>
      </c>
      <c r="I98" s="407">
        <v>4.8325516690858265E-2</v>
      </c>
      <c r="J98" s="407">
        <v>0.8</v>
      </c>
      <c r="K98">
        <v>0</v>
      </c>
      <c r="L98">
        <v>0</v>
      </c>
      <c r="M98">
        <v>0</v>
      </c>
      <c r="N98">
        <v>0</v>
      </c>
      <c r="O98">
        <v>0</v>
      </c>
      <c r="P98">
        <v>0</v>
      </c>
      <c r="Q98">
        <v>0</v>
      </c>
      <c r="R98">
        <v>8</v>
      </c>
      <c r="S98">
        <v>2</v>
      </c>
      <c r="T98">
        <v>21</v>
      </c>
      <c r="U98">
        <v>4</v>
      </c>
      <c r="V98">
        <v>5</v>
      </c>
      <c r="W98">
        <v>0</v>
      </c>
      <c r="X98">
        <v>0</v>
      </c>
      <c r="Y98">
        <v>0</v>
      </c>
      <c r="Z98">
        <v>1</v>
      </c>
      <c r="AA98" t="s">
        <v>2334</v>
      </c>
      <c r="AB98">
        <v>0</v>
      </c>
      <c r="AC98">
        <v>0</v>
      </c>
      <c r="AD98">
        <v>0</v>
      </c>
      <c r="AE98">
        <v>0</v>
      </c>
      <c r="AF98">
        <v>0</v>
      </c>
      <c r="AG98">
        <v>0</v>
      </c>
      <c r="AH98">
        <v>0</v>
      </c>
      <c r="AI98">
        <v>3</v>
      </c>
      <c r="AJ98">
        <v>1</v>
      </c>
      <c r="AK98">
        <v>1</v>
      </c>
      <c r="AL98">
        <v>0</v>
      </c>
      <c r="AM98">
        <v>0</v>
      </c>
      <c r="AN98">
        <v>0</v>
      </c>
      <c r="AO98">
        <v>0</v>
      </c>
      <c r="AP98">
        <v>0</v>
      </c>
      <c r="AQ98">
        <v>0</v>
      </c>
      <c r="AR98">
        <v>0</v>
      </c>
      <c r="AS98">
        <v>0</v>
      </c>
      <c r="AT98">
        <v>0</v>
      </c>
      <c r="AU98">
        <v>0</v>
      </c>
      <c r="AV98">
        <v>0</v>
      </c>
      <c r="AW98">
        <v>0</v>
      </c>
      <c r="AX98">
        <v>0</v>
      </c>
      <c r="AY98">
        <v>0</v>
      </c>
      <c r="AZ98">
        <v>0</v>
      </c>
      <c r="BA98">
        <v>0</v>
      </c>
      <c r="BB98">
        <v>5</v>
      </c>
      <c r="BC98">
        <v>0</v>
      </c>
      <c r="BD98">
        <v>0</v>
      </c>
      <c r="BE98">
        <v>0</v>
      </c>
      <c r="BF98">
        <v>0</v>
      </c>
      <c r="BG98">
        <v>0</v>
      </c>
      <c r="BH98">
        <v>0</v>
      </c>
      <c r="BI98">
        <v>0</v>
      </c>
      <c r="BJ98">
        <v>0</v>
      </c>
      <c r="BK98">
        <v>0</v>
      </c>
      <c r="BL98">
        <v>0</v>
      </c>
      <c r="BM98">
        <v>0</v>
      </c>
      <c r="BN98">
        <v>0</v>
      </c>
      <c r="BO98">
        <v>2</v>
      </c>
      <c r="BP98">
        <v>0</v>
      </c>
      <c r="BQ98">
        <v>0</v>
      </c>
      <c r="BR98">
        <v>0</v>
      </c>
      <c r="BS98">
        <v>2</v>
      </c>
      <c r="BT98">
        <v>0</v>
      </c>
      <c r="BU98">
        <v>0</v>
      </c>
      <c r="BV98">
        <v>0</v>
      </c>
      <c r="BW98">
        <v>1</v>
      </c>
      <c r="BX98">
        <v>0</v>
      </c>
      <c r="BY98">
        <v>0</v>
      </c>
      <c r="BZ98">
        <v>0</v>
      </c>
      <c r="CA98">
        <v>0</v>
      </c>
      <c r="CB98">
        <v>0</v>
      </c>
      <c r="CC98">
        <v>0</v>
      </c>
      <c r="CD98">
        <v>0</v>
      </c>
      <c r="CE98">
        <v>0</v>
      </c>
      <c r="CF98">
        <v>0</v>
      </c>
      <c r="CG98">
        <v>0</v>
      </c>
      <c r="CH98">
        <v>2</v>
      </c>
      <c r="CI98">
        <v>0</v>
      </c>
      <c r="CJ98">
        <v>0</v>
      </c>
      <c r="CK98">
        <v>0</v>
      </c>
      <c r="CL98">
        <v>0</v>
      </c>
      <c r="CM98">
        <v>0</v>
      </c>
    </row>
    <row r="99" spans="1:91" x14ac:dyDescent="0.15">
      <c r="A99" t="s">
        <v>2012</v>
      </c>
      <c r="B99">
        <v>3000</v>
      </c>
      <c r="C99">
        <v>75</v>
      </c>
      <c r="D99">
        <v>1300</v>
      </c>
      <c r="E99" s="407">
        <v>44.2</v>
      </c>
      <c r="F99" s="407">
        <v>1.1000000000000001</v>
      </c>
      <c r="G99" s="407">
        <v>31.8</v>
      </c>
      <c r="H99" s="407">
        <v>0.8</v>
      </c>
      <c r="I99" s="407">
        <v>1.9692375679178305E-2</v>
      </c>
      <c r="J99" s="407">
        <v>0.6</v>
      </c>
      <c r="K99">
        <v>0</v>
      </c>
      <c r="L99">
        <v>0</v>
      </c>
      <c r="M99">
        <v>0</v>
      </c>
      <c r="N99">
        <v>0</v>
      </c>
      <c r="O99">
        <v>0</v>
      </c>
      <c r="P99">
        <v>0</v>
      </c>
      <c r="Q99">
        <v>0</v>
      </c>
      <c r="R99">
        <v>0</v>
      </c>
      <c r="S99">
        <v>13</v>
      </c>
      <c r="T99">
        <v>23</v>
      </c>
      <c r="U99">
        <v>11</v>
      </c>
      <c r="V99">
        <v>9</v>
      </c>
      <c r="W99">
        <v>0</v>
      </c>
      <c r="X99">
        <v>0</v>
      </c>
      <c r="Y99">
        <v>0</v>
      </c>
      <c r="Z99">
        <v>0</v>
      </c>
      <c r="AA99" t="s">
        <v>2334</v>
      </c>
      <c r="AB99">
        <v>0</v>
      </c>
      <c r="AC99">
        <v>0</v>
      </c>
      <c r="AD99">
        <v>0</v>
      </c>
      <c r="AE99">
        <v>0</v>
      </c>
      <c r="AF99">
        <v>0</v>
      </c>
      <c r="AG99">
        <v>0</v>
      </c>
      <c r="AH99">
        <v>0</v>
      </c>
      <c r="AI99">
        <v>0</v>
      </c>
      <c r="AJ99">
        <v>5</v>
      </c>
      <c r="AK99">
        <v>2</v>
      </c>
      <c r="AL99">
        <v>0</v>
      </c>
      <c r="AM99">
        <v>5</v>
      </c>
      <c r="AN99">
        <v>0</v>
      </c>
      <c r="AO99">
        <v>0</v>
      </c>
      <c r="AP99">
        <v>0</v>
      </c>
      <c r="AQ99">
        <v>0</v>
      </c>
      <c r="AR99">
        <v>0</v>
      </c>
      <c r="AS99">
        <v>0</v>
      </c>
      <c r="AT99">
        <v>0</v>
      </c>
      <c r="AU99">
        <v>0</v>
      </c>
      <c r="AV99">
        <v>0</v>
      </c>
      <c r="AW99">
        <v>0</v>
      </c>
      <c r="AX99">
        <v>0</v>
      </c>
      <c r="AY99">
        <v>0</v>
      </c>
      <c r="AZ99">
        <v>0</v>
      </c>
      <c r="BA99">
        <v>0</v>
      </c>
      <c r="BB99">
        <v>4</v>
      </c>
      <c r="BC99">
        <v>1</v>
      </c>
      <c r="BD99">
        <v>0</v>
      </c>
      <c r="BE99">
        <v>0</v>
      </c>
      <c r="BF99">
        <v>0</v>
      </c>
      <c r="BG99">
        <v>0</v>
      </c>
      <c r="BH99">
        <v>0</v>
      </c>
      <c r="BI99">
        <v>0</v>
      </c>
      <c r="BJ99">
        <v>0</v>
      </c>
      <c r="BK99">
        <v>0</v>
      </c>
      <c r="BL99">
        <v>0</v>
      </c>
      <c r="BM99">
        <v>0</v>
      </c>
      <c r="BN99">
        <v>0</v>
      </c>
      <c r="BO99">
        <v>0</v>
      </c>
      <c r="BP99">
        <v>2</v>
      </c>
      <c r="BQ99">
        <v>1</v>
      </c>
      <c r="BR99">
        <v>0</v>
      </c>
      <c r="BS99">
        <v>4</v>
      </c>
      <c r="BT99">
        <v>0</v>
      </c>
      <c r="BU99">
        <v>0</v>
      </c>
      <c r="BV99">
        <v>0</v>
      </c>
      <c r="BW99">
        <v>0</v>
      </c>
      <c r="BX99">
        <v>0</v>
      </c>
      <c r="BY99">
        <v>0</v>
      </c>
      <c r="BZ99">
        <v>0</v>
      </c>
      <c r="CA99">
        <v>0</v>
      </c>
      <c r="CB99">
        <v>0</v>
      </c>
      <c r="CC99">
        <v>0</v>
      </c>
      <c r="CD99">
        <v>0</v>
      </c>
      <c r="CE99">
        <v>0</v>
      </c>
      <c r="CF99">
        <v>0</v>
      </c>
      <c r="CG99">
        <v>0</v>
      </c>
      <c r="CH99">
        <v>3</v>
      </c>
      <c r="CI99">
        <v>0</v>
      </c>
      <c r="CJ99">
        <v>0</v>
      </c>
      <c r="CK99">
        <v>0</v>
      </c>
      <c r="CL99">
        <v>0</v>
      </c>
      <c r="CM99">
        <v>0</v>
      </c>
    </row>
    <row r="100" spans="1:91" x14ac:dyDescent="0.15">
      <c r="A100" t="s">
        <v>2064</v>
      </c>
      <c r="B100">
        <v>278.39999999999998</v>
      </c>
      <c r="C100">
        <v>5.75</v>
      </c>
      <c r="D100">
        <v>428.7</v>
      </c>
      <c r="E100" s="407">
        <v>8.6</v>
      </c>
      <c r="F100" s="407">
        <v>0.2</v>
      </c>
      <c r="G100" s="407">
        <v>13.7</v>
      </c>
      <c r="H100" s="407">
        <v>0.3</v>
      </c>
      <c r="I100" s="407">
        <v>6.3387069013785885E-3</v>
      </c>
      <c r="J100" s="407">
        <v>0.5</v>
      </c>
      <c r="K100">
        <v>0</v>
      </c>
      <c r="L100">
        <v>6</v>
      </c>
      <c r="M100">
        <v>0</v>
      </c>
      <c r="N100">
        <v>0</v>
      </c>
      <c r="O100">
        <v>5</v>
      </c>
      <c r="P100">
        <v>0</v>
      </c>
      <c r="Q100">
        <v>0</v>
      </c>
      <c r="R100">
        <v>0</v>
      </c>
      <c r="S100">
        <v>6</v>
      </c>
      <c r="T100">
        <v>15</v>
      </c>
      <c r="U100">
        <v>2</v>
      </c>
      <c r="V100">
        <v>0</v>
      </c>
      <c r="W100">
        <v>0</v>
      </c>
      <c r="X100">
        <v>0</v>
      </c>
      <c r="Y100">
        <v>0</v>
      </c>
      <c r="Z100">
        <v>0</v>
      </c>
      <c r="AA100" t="s">
        <v>2334</v>
      </c>
      <c r="AB100">
        <v>0</v>
      </c>
      <c r="AC100">
        <v>0</v>
      </c>
      <c r="AD100">
        <v>0</v>
      </c>
      <c r="AE100">
        <v>0</v>
      </c>
      <c r="AF100">
        <v>0</v>
      </c>
      <c r="AG100">
        <v>0</v>
      </c>
      <c r="AH100">
        <v>0</v>
      </c>
      <c r="AI100">
        <v>0</v>
      </c>
      <c r="AJ100">
        <v>3</v>
      </c>
      <c r="AK100">
        <v>1</v>
      </c>
      <c r="AL100">
        <v>0</v>
      </c>
      <c r="AM100">
        <v>0</v>
      </c>
      <c r="AN100">
        <v>0</v>
      </c>
      <c r="AO100">
        <v>0</v>
      </c>
      <c r="AP100">
        <v>0</v>
      </c>
      <c r="AQ100">
        <v>0</v>
      </c>
      <c r="AR100">
        <v>0</v>
      </c>
      <c r="AS100">
        <v>0</v>
      </c>
      <c r="AT100">
        <v>0</v>
      </c>
      <c r="AU100">
        <v>0</v>
      </c>
      <c r="AV100">
        <v>0</v>
      </c>
      <c r="AW100">
        <v>0</v>
      </c>
      <c r="AX100">
        <v>0</v>
      </c>
      <c r="AY100">
        <v>0</v>
      </c>
      <c r="AZ100">
        <v>0</v>
      </c>
      <c r="BA100">
        <v>0</v>
      </c>
      <c r="BB100">
        <v>2</v>
      </c>
      <c r="BC100">
        <v>0</v>
      </c>
      <c r="BD100">
        <v>0</v>
      </c>
      <c r="BE100">
        <v>0</v>
      </c>
      <c r="BF100">
        <v>0</v>
      </c>
      <c r="BG100">
        <v>0</v>
      </c>
      <c r="BH100">
        <v>0</v>
      </c>
      <c r="BI100">
        <v>2</v>
      </c>
      <c r="BJ100">
        <v>0</v>
      </c>
      <c r="BK100">
        <v>0</v>
      </c>
      <c r="BL100">
        <v>0</v>
      </c>
      <c r="BM100">
        <v>0</v>
      </c>
      <c r="BN100">
        <v>0</v>
      </c>
      <c r="BO100">
        <v>0</v>
      </c>
      <c r="BP100">
        <v>1</v>
      </c>
      <c r="BQ100">
        <v>0</v>
      </c>
      <c r="BR100">
        <v>0</v>
      </c>
      <c r="BS100">
        <v>0</v>
      </c>
      <c r="BT100">
        <v>0</v>
      </c>
      <c r="BU100">
        <v>0</v>
      </c>
      <c r="BV100">
        <v>0</v>
      </c>
      <c r="BW100">
        <v>0</v>
      </c>
      <c r="BX100">
        <v>0</v>
      </c>
      <c r="BY100">
        <v>0</v>
      </c>
      <c r="BZ100">
        <v>0</v>
      </c>
      <c r="CA100">
        <v>0</v>
      </c>
      <c r="CB100">
        <v>0</v>
      </c>
      <c r="CC100">
        <v>0</v>
      </c>
      <c r="CD100">
        <v>0</v>
      </c>
      <c r="CE100">
        <v>0</v>
      </c>
      <c r="CF100">
        <v>0</v>
      </c>
      <c r="CG100">
        <v>0</v>
      </c>
      <c r="CH100">
        <v>1</v>
      </c>
      <c r="CI100">
        <v>0</v>
      </c>
      <c r="CJ100">
        <v>0</v>
      </c>
      <c r="CK100">
        <v>0</v>
      </c>
      <c r="CL100">
        <v>0</v>
      </c>
      <c r="CM100">
        <v>0</v>
      </c>
    </row>
    <row r="101" spans="1:91" x14ac:dyDescent="0.15">
      <c r="A101" t="s">
        <v>1798</v>
      </c>
      <c r="B101">
        <v>7988</v>
      </c>
      <c r="C101">
        <v>268.7</v>
      </c>
      <c r="D101">
        <v>2113.9</v>
      </c>
      <c r="E101" s="407">
        <v>106.1</v>
      </c>
      <c r="F101" s="407">
        <v>3.4</v>
      </c>
      <c r="G101" s="407">
        <v>36.9</v>
      </c>
      <c r="H101" s="407">
        <v>2.5</v>
      </c>
      <c r="I101" s="407">
        <v>0.1</v>
      </c>
      <c r="J101" s="407">
        <v>0.9</v>
      </c>
      <c r="K101">
        <v>0</v>
      </c>
      <c r="L101">
        <v>2</v>
      </c>
      <c r="M101">
        <v>0</v>
      </c>
      <c r="N101">
        <v>0</v>
      </c>
      <c r="O101">
        <v>1</v>
      </c>
      <c r="P101">
        <v>0</v>
      </c>
      <c r="Q101">
        <v>1</v>
      </c>
      <c r="R101">
        <v>6</v>
      </c>
      <c r="S101">
        <v>6</v>
      </c>
      <c r="T101">
        <v>19</v>
      </c>
      <c r="U101">
        <v>16</v>
      </c>
      <c r="V101">
        <v>14</v>
      </c>
      <c r="W101">
        <v>0</v>
      </c>
      <c r="X101">
        <v>0</v>
      </c>
      <c r="Y101">
        <v>0</v>
      </c>
      <c r="Z101">
        <v>4</v>
      </c>
      <c r="AA101" t="s">
        <v>2334</v>
      </c>
      <c r="AB101">
        <v>0</v>
      </c>
      <c r="AC101">
        <v>0</v>
      </c>
      <c r="AD101">
        <v>0</v>
      </c>
      <c r="AE101">
        <v>0</v>
      </c>
      <c r="AF101">
        <v>0</v>
      </c>
      <c r="AG101">
        <v>0</v>
      </c>
      <c r="AH101">
        <v>0</v>
      </c>
      <c r="AI101">
        <v>1</v>
      </c>
      <c r="AJ101">
        <v>0</v>
      </c>
      <c r="AK101">
        <v>0</v>
      </c>
      <c r="AL101">
        <v>1</v>
      </c>
      <c r="AM101">
        <v>2</v>
      </c>
      <c r="AN101">
        <v>0</v>
      </c>
      <c r="AO101">
        <v>0</v>
      </c>
      <c r="AP101">
        <v>0</v>
      </c>
      <c r="AQ101">
        <v>0</v>
      </c>
      <c r="AR101">
        <v>0</v>
      </c>
      <c r="AS101">
        <v>0</v>
      </c>
      <c r="AT101">
        <v>0</v>
      </c>
      <c r="AU101">
        <v>0</v>
      </c>
      <c r="AV101">
        <v>0</v>
      </c>
      <c r="AW101">
        <v>0</v>
      </c>
      <c r="AX101">
        <v>0</v>
      </c>
      <c r="AY101">
        <v>0</v>
      </c>
      <c r="AZ101">
        <v>0</v>
      </c>
      <c r="BA101">
        <v>0</v>
      </c>
      <c r="BB101">
        <v>8</v>
      </c>
      <c r="BC101">
        <v>0</v>
      </c>
      <c r="BD101">
        <v>0</v>
      </c>
      <c r="BE101">
        <v>0</v>
      </c>
      <c r="BF101">
        <v>0</v>
      </c>
      <c r="BG101">
        <v>0</v>
      </c>
      <c r="BH101">
        <v>0</v>
      </c>
      <c r="BI101">
        <v>0</v>
      </c>
      <c r="BJ101">
        <v>0</v>
      </c>
      <c r="BK101">
        <v>0</v>
      </c>
      <c r="BL101">
        <v>0</v>
      </c>
      <c r="BM101">
        <v>0</v>
      </c>
      <c r="BN101">
        <v>0</v>
      </c>
      <c r="BO101">
        <v>1</v>
      </c>
      <c r="BP101">
        <v>1</v>
      </c>
      <c r="BQ101">
        <v>0</v>
      </c>
      <c r="BR101">
        <v>0</v>
      </c>
      <c r="BS101">
        <v>1</v>
      </c>
      <c r="BT101">
        <v>0</v>
      </c>
      <c r="BU101">
        <v>0</v>
      </c>
      <c r="BV101">
        <v>0</v>
      </c>
      <c r="BW101">
        <v>0</v>
      </c>
      <c r="BX101">
        <v>0</v>
      </c>
      <c r="BY101">
        <v>0</v>
      </c>
      <c r="BZ101">
        <v>0</v>
      </c>
      <c r="CA101">
        <v>0</v>
      </c>
      <c r="CB101">
        <v>0</v>
      </c>
      <c r="CC101">
        <v>0</v>
      </c>
      <c r="CD101">
        <v>0</v>
      </c>
      <c r="CE101">
        <v>0</v>
      </c>
      <c r="CF101">
        <v>0</v>
      </c>
      <c r="CG101">
        <v>0</v>
      </c>
      <c r="CH101">
        <v>3</v>
      </c>
      <c r="CI101">
        <v>0</v>
      </c>
      <c r="CJ101">
        <v>0</v>
      </c>
      <c r="CK101">
        <v>0</v>
      </c>
      <c r="CL101">
        <v>0</v>
      </c>
      <c r="CM101">
        <v>0</v>
      </c>
    </row>
    <row r="102" spans="1:91" x14ac:dyDescent="0.15">
      <c r="A102" t="s">
        <v>1974</v>
      </c>
      <c r="B102">
        <v>10000</v>
      </c>
      <c r="C102">
        <v>350</v>
      </c>
      <c r="D102">
        <v>3000</v>
      </c>
      <c r="E102" s="407">
        <v>107</v>
      </c>
      <c r="F102" s="407">
        <v>3.2</v>
      </c>
      <c r="G102" s="407">
        <v>45.6</v>
      </c>
      <c r="H102" s="407">
        <v>1.9</v>
      </c>
      <c r="I102" s="407">
        <v>0.1</v>
      </c>
      <c r="J102" s="407">
        <v>0.8</v>
      </c>
      <c r="K102">
        <v>0</v>
      </c>
      <c r="L102">
        <v>0</v>
      </c>
      <c r="M102">
        <v>0</v>
      </c>
      <c r="N102">
        <v>0</v>
      </c>
      <c r="O102">
        <v>0</v>
      </c>
      <c r="P102">
        <v>0</v>
      </c>
      <c r="Q102">
        <v>0</v>
      </c>
      <c r="R102">
        <v>6</v>
      </c>
      <c r="S102">
        <v>10</v>
      </c>
      <c r="T102">
        <v>27</v>
      </c>
      <c r="U102">
        <v>17</v>
      </c>
      <c r="V102">
        <v>22</v>
      </c>
      <c r="W102">
        <v>0</v>
      </c>
      <c r="X102">
        <v>0</v>
      </c>
      <c r="Y102">
        <v>0</v>
      </c>
      <c r="Z102">
        <v>3</v>
      </c>
      <c r="AA102" t="s">
        <v>2334</v>
      </c>
      <c r="AB102">
        <v>0</v>
      </c>
      <c r="AC102">
        <v>0</v>
      </c>
      <c r="AD102">
        <v>0</v>
      </c>
      <c r="AE102">
        <v>0</v>
      </c>
      <c r="AF102">
        <v>0</v>
      </c>
      <c r="AG102">
        <v>0</v>
      </c>
      <c r="AH102">
        <v>0</v>
      </c>
      <c r="AI102">
        <v>1</v>
      </c>
      <c r="AJ102">
        <v>1</v>
      </c>
      <c r="AK102">
        <v>1</v>
      </c>
      <c r="AL102">
        <v>0</v>
      </c>
      <c r="AM102">
        <v>7</v>
      </c>
      <c r="AN102">
        <v>0</v>
      </c>
      <c r="AO102">
        <v>0</v>
      </c>
      <c r="AP102">
        <v>0</v>
      </c>
      <c r="AQ102">
        <v>0</v>
      </c>
      <c r="AR102">
        <v>0</v>
      </c>
      <c r="AS102">
        <v>0</v>
      </c>
      <c r="AT102">
        <v>0</v>
      </c>
      <c r="AU102">
        <v>0</v>
      </c>
      <c r="AV102">
        <v>0</v>
      </c>
      <c r="AW102">
        <v>0</v>
      </c>
      <c r="AX102">
        <v>0</v>
      </c>
      <c r="AY102">
        <v>1</v>
      </c>
      <c r="AZ102">
        <v>0</v>
      </c>
      <c r="BA102">
        <v>1</v>
      </c>
      <c r="BB102">
        <v>8</v>
      </c>
      <c r="BC102">
        <v>3</v>
      </c>
      <c r="BD102">
        <v>0</v>
      </c>
      <c r="BE102">
        <v>0</v>
      </c>
      <c r="BF102">
        <v>0</v>
      </c>
      <c r="BG102">
        <v>0</v>
      </c>
      <c r="BH102">
        <v>0</v>
      </c>
      <c r="BI102">
        <v>0</v>
      </c>
      <c r="BJ102">
        <v>0</v>
      </c>
      <c r="BK102">
        <v>0</v>
      </c>
      <c r="BL102">
        <v>0</v>
      </c>
      <c r="BM102">
        <v>0</v>
      </c>
      <c r="BN102">
        <v>0</v>
      </c>
      <c r="BO102">
        <v>1</v>
      </c>
      <c r="BP102">
        <v>3</v>
      </c>
      <c r="BQ102">
        <v>1</v>
      </c>
      <c r="BR102">
        <v>0</v>
      </c>
      <c r="BS102">
        <v>6</v>
      </c>
      <c r="BT102">
        <v>0</v>
      </c>
      <c r="BU102">
        <v>0</v>
      </c>
      <c r="BV102">
        <v>0</v>
      </c>
      <c r="BW102">
        <v>1</v>
      </c>
      <c r="BX102">
        <v>0</v>
      </c>
      <c r="BY102">
        <v>0</v>
      </c>
      <c r="BZ102">
        <v>0</v>
      </c>
      <c r="CA102">
        <v>0</v>
      </c>
      <c r="CB102">
        <v>0</v>
      </c>
      <c r="CC102">
        <v>0</v>
      </c>
      <c r="CD102">
        <v>0</v>
      </c>
      <c r="CE102">
        <v>0</v>
      </c>
      <c r="CF102">
        <v>1</v>
      </c>
      <c r="CG102">
        <v>0</v>
      </c>
      <c r="CH102">
        <v>0</v>
      </c>
      <c r="CI102">
        <v>0</v>
      </c>
      <c r="CJ102">
        <v>0</v>
      </c>
      <c r="CK102">
        <v>0</v>
      </c>
      <c r="CL102">
        <v>0</v>
      </c>
      <c r="CM102">
        <v>0</v>
      </c>
    </row>
    <row r="103" spans="1:91" x14ac:dyDescent="0.15">
      <c r="A103" t="s">
        <v>1886</v>
      </c>
      <c r="B103">
        <v>4000</v>
      </c>
      <c r="C103">
        <v>100</v>
      </c>
      <c r="D103">
        <v>1100</v>
      </c>
      <c r="E103" s="407">
        <v>72.400000000000006</v>
      </c>
      <c r="F103" s="407">
        <v>2.9</v>
      </c>
      <c r="G103" s="407">
        <v>103.9</v>
      </c>
      <c r="H103" s="407">
        <v>1.5</v>
      </c>
      <c r="I103" s="407">
        <v>0.1</v>
      </c>
      <c r="J103" s="407">
        <v>2.2000000000000002</v>
      </c>
      <c r="K103">
        <v>0</v>
      </c>
      <c r="L103">
        <v>1</v>
      </c>
      <c r="M103">
        <v>0</v>
      </c>
      <c r="N103">
        <v>0</v>
      </c>
      <c r="O103">
        <v>0</v>
      </c>
      <c r="P103">
        <v>0</v>
      </c>
      <c r="Q103">
        <v>0</v>
      </c>
      <c r="R103">
        <v>2</v>
      </c>
      <c r="S103">
        <v>11</v>
      </c>
      <c r="T103">
        <v>22</v>
      </c>
      <c r="U103">
        <v>6</v>
      </c>
      <c r="V103">
        <v>7</v>
      </c>
      <c r="W103">
        <v>0</v>
      </c>
      <c r="X103">
        <v>0</v>
      </c>
      <c r="Y103">
        <v>0</v>
      </c>
      <c r="Z103">
        <v>0</v>
      </c>
      <c r="AA103" t="s">
        <v>2334</v>
      </c>
      <c r="AB103">
        <v>0</v>
      </c>
      <c r="AC103">
        <v>0</v>
      </c>
      <c r="AD103">
        <v>0</v>
      </c>
      <c r="AE103">
        <v>0</v>
      </c>
      <c r="AF103">
        <v>0</v>
      </c>
      <c r="AG103">
        <v>0</v>
      </c>
      <c r="AH103">
        <v>0</v>
      </c>
      <c r="AI103">
        <v>0</v>
      </c>
      <c r="AJ103">
        <v>1</v>
      </c>
      <c r="AK103">
        <v>1</v>
      </c>
      <c r="AL103">
        <v>0</v>
      </c>
      <c r="AM103">
        <v>1</v>
      </c>
      <c r="AN103">
        <v>0</v>
      </c>
      <c r="AO103">
        <v>0</v>
      </c>
      <c r="AP103">
        <v>0</v>
      </c>
      <c r="AQ103">
        <v>0</v>
      </c>
      <c r="AR103">
        <v>0</v>
      </c>
      <c r="AS103">
        <v>0</v>
      </c>
      <c r="AT103">
        <v>0</v>
      </c>
      <c r="AU103">
        <v>0</v>
      </c>
      <c r="AV103">
        <v>0</v>
      </c>
      <c r="AW103">
        <v>0</v>
      </c>
      <c r="AX103">
        <v>0</v>
      </c>
      <c r="AY103">
        <v>0</v>
      </c>
      <c r="AZ103">
        <v>0</v>
      </c>
      <c r="BA103">
        <v>1</v>
      </c>
      <c r="BB103">
        <v>4</v>
      </c>
      <c r="BC103">
        <v>0</v>
      </c>
      <c r="BD103">
        <v>0</v>
      </c>
      <c r="BE103">
        <v>0</v>
      </c>
      <c r="BF103">
        <v>0</v>
      </c>
      <c r="BG103">
        <v>0</v>
      </c>
      <c r="BH103">
        <v>0</v>
      </c>
      <c r="BI103">
        <v>0</v>
      </c>
      <c r="BJ103">
        <v>0</v>
      </c>
      <c r="BK103">
        <v>0</v>
      </c>
      <c r="BL103">
        <v>0</v>
      </c>
      <c r="BM103">
        <v>0</v>
      </c>
      <c r="BN103">
        <v>0</v>
      </c>
      <c r="BO103">
        <v>0</v>
      </c>
      <c r="BP103">
        <v>1</v>
      </c>
      <c r="BQ103">
        <v>2</v>
      </c>
      <c r="BR103">
        <v>0</v>
      </c>
      <c r="BS103">
        <v>0</v>
      </c>
      <c r="BT103">
        <v>0</v>
      </c>
      <c r="BU103">
        <v>0</v>
      </c>
      <c r="BV103">
        <v>0</v>
      </c>
      <c r="BW103">
        <v>0</v>
      </c>
      <c r="BX103">
        <v>0</v>
      </c>
      <c r="BY103">
        <v>0</v>
      </c>
      <c r="BZ103">
        <v>0</v>
      </c>
      <c r="CA103">
        <v>0</v>
      </c>
      <c r="CB103">
        <v>0</v>
      </c>
      <c r="CC103">
        <v>0</v>
      </c>
      <c r="CD103">
        <v>0</v>
      </c>
      <c r="CE103">
        <v>0</v>
      </c>
      <c r="CF103">
        <v>0</v>
      </c>
      <c r="CG103">
        <v>1</v>
      </c>
      <c r="CH103">
        <v>2</v>
      </c>
      <c r="CI103">
        <v>0</v>
      </c>
      <c r="CJ103">
        <v>0</v>
      </c>
      <c r="CK103">
        <v>0</v>
      </c>
      <c r="CL103">
        <v>0</v>
      </c>
      <c r="CM103">
        <v>0</v>
      </c>
    </row>
    <row r="104" spans="1:91" x14ac:dyDescent="0.15">
      <c r="A104" t="s">
        <v>1857</v>
      </c>
      <c r="B104">
        <v>800</v>
      </c>
      <c r="C104">
        <v>15</v>
      </c>
      <c r="D104">
        <v>1000</v>
      </c>
      <c r="E104" s="407">
        <v>11</v>
      </c>
      <c r="F104" s="407">
        <v>0.2</v>
      </c>
      <c r="G104" s="407">
        <v>15.8</v>
      </c>
      <c r="H104" s="407">
        <v>0.3</v>
      </c>
      <c r="I104" s="407">
        <v>6.7042723205056253E-3</v>
      </c>
      <c r="J104" s="407">
        <v>0.4</v>
      </c>
      <c r="K104">
        <v>0</v>
      </c>
      <c r="L104">
        <v>0</v>
      </c>
      <c r="M104">
        <v>0</v>
      </c>
      <c r="N104">
        <v>0</v>
      </c>
      <c r="O104">
        <v>0</v>
      </c>
      <c r="P104">
        <v>0</v>
      </c>
      <c r="Q104">
        <v>0</v>
      </c>
      <c r="R104">
        <v>0</v>
      </c>
      <c r="S104">
        <v>0</v>
      </c>
      <c r="T104">
        <v>60</v>
      </c>
      <c r="U104">
        <v>7</v>
      </c>
      <c r="V104">
        <v>0</v>
      </c>
      <c r="W104">
        <v>0</v>
      </c>
      <c r="X104">
        <v>0</v>
      </c>
      <c r="Y104">
        <v>0</v>
      </c>
      <c r="Z104">
        <v>0</v>
      </c>
      <c r="AA104" t="s">
        <v>2334</v>
      </c>
      <c r="AB104">
        <v>0</v>
      </c>
      <c r="AC104">
        <v>0</v>
      </c>
      <c r="AD104">
        <v>0</v>
      </c>
      <c r="AE104">
        <v>0</v>
      </c>
      <c r="AF104">
        <v>0</v>
      </c>
      <c r="AG104">
        <v>0</v>
      </c>
      <c r="AH104">
        <v>0</v>
      </c>
      <c r="AI104">
        <v>0</v>
      </c>
      <c r="AJ104">
        <v>0</v>
      </c>
      <c r="AK104">
        <v>3</v>
      </c>
      <c r="AL104">
        <v>0</v>
      </c>
      <c r="AM104">
        <v>0</v>
      </c>
      <c r="AN104">
        <v>0</v>
      </c>
      <c r="AO104">
        <v>0</v>
      </c>
      <c r="AP104">
        <v>0</v>
      </c>
      <c r="AQ104">
        <v>0</v>
      </c>
      <c r="AR104">
        <v>0</v>
      </c>
      <c r="AS104">
        <v>0</v>
      </c>
      <c r="AT104">
        <v>0</v>
      </c>
      <c r="AU104">
        <v>0</v>
      </c>
      <c r="AV104">
        <v>0</v>
      </c>
      <c r="AW104">
        <v>0</v>
      </c>
      <c r="AX104">
        <v>0</v>
      </c>
      <c r="AY104">
        <v>0</v>
      </c>
      <c r="AZ104">
        <v>0</v>
      </c>
      <c r="BA104">
        <v>0</v>
      </c>
      <c r="BB104">
        <v>3</v>
      </c>
      <c r="BC104">
        <v>0</v>
      </c>
      <c r="BD104">
        <v>0</v>
      </c>
      <c r="BE104">
        <v>0</v>
      </c>
      <c r="BF104">
        <v>0</v>
      </c>
      <c r="BG104">
        <v>0</v>
      </c>
      <c r="BH104">
        <v>0</v>
      </c>
      <c r="BI104">
        <v>0</v>
      </c>
      <c r="BJ104">
        <v>0</v>
      </c>
      <c r="BK104">
        <v>0</v>
      </c>
      <c r="BL104">
        <v>0</v>
      </c>
      <c r="BM104">
        <v>0</v>
      </c>
      <c r="BN104">
        <v>0</v>
      </c>
      <c r="BO104">
        <v>0</v>
      </c>
      <c r="BP104">
        <v>0</v>
      </c>
      <c r="BQ104">
        <v>4</v>
      </c>
      <c r="BR104">
        <v>0</v>
      </c>
      <c r="BS104">
        <v>0</v>
      </c>
      <c r="BT104">
        <v>0</v>
      </c>
      <c r="BU104">
        <v>0</v>
      </c>
      <c r="BV104">
        <v>0</v>
      </c>
      <c r="BW104">
        <v>0</v>
      </c>
      <c r="BX104">
        <v>0</v>
      </c>
      <c r="BY104">
        <v>0</v>
      </c>
      <c r="BZ104">
        <v>0</v>
      </c>
      <c r="CA104">
        <v>0</v>
      </c>
      <c r="CB104">
        <v>0</v>
      </c>
      <c r="CC104">
        <v>0</v>
      </c>
      <c r="CD104">
        <v>0</v>
      </c>
      <c r="CE104">
        <v>0</v>
      </c>
      <c r="CF104">
        <v>0</v>
      </c>
      <c r="CG104">
        <v>0</v>
      </c>
      <c r="CH104">
        <v>9</v>
      </c>
      <c r="CI104">
        <v>0</v>
      </c>
      <c r="CJ104">
        <v>0</v>
      </c>
      <c r="CK104">
        <v>0</v>
      </c>
      <c r="CL104">
        <v>0</v>
      </c>
      <c r="CM104">
        <v>0</v>
      </c>
    </row>
    <row r="105" spans="1:91" x14ac:dyDescent="0.15">
      <c r="A105" t="s">
        <v>2159</v>
      </c>
      <c r="B105">
        <v>1100</v>
      </c>
      <c r="C105">
        <v>26</v>
      </c>
      <c r="D105">
        <v>1300</v>
      </c>
      <c r="E105" s="407">
        <v>21.5</v>
      </c>
      <c r="F105" s="407">
        <v>0.6</v>
      </c>
      <c r="G105" s="407">
        <v>29.6</v>
      </c>
      <c r="H105" s="407">
        <v>0.4</v>
      </c>
      <c r="I105" s="407">
        <v>1.1354926224180882E-2</v>
      </c>
      <c r="J105" s="407">
        <v>0.6</v>
      </c>
      <c r="K105">
        <v>0</v>
      </c>
      <c r="L105">
        <v>0</v>
      </c>
      <c r="M105">
        <v>0</v>
      </c>
      <c r="N105">
        <v>0</v>
      </c>
      <c r="O105">
        <v>0</v>
      </c>
      <c r="P105">
        <v>0</v>
      </c>
      <c r="Q105">
        <v>0</v>
      </c>
      <c r="R105">
        <v>0</v>
      </c>
      <c r="S105">
        <v>3</v>
      </c>
      <c r="T105">
        <v>28</v>
      </c>
      <c r="U105">
        <v>7</v>
      </c>
      <c r="V105">
        <v>0</v>
      </c>
      <c r="W105">
        <v>0</v>
      </c>
      <c r="X105">
        <v>0</v>
      </c>
      <c r="Y105">
        <v>0</v>
      </c>
      <c r="Z105">
        <v>0</v>
      </c>
      <c r="AA105" t="s">
        <v>2334</v>
      </c>
      <c r="AB105">
        <v>0</v>
      </c>
      <c r="AC105">
        <v>0</v>
      </c>
      <c r="AD105">
        <v>0</v>
      </c>
      <c r="AE105">
        <v>0</v>
      </c>
      <c r="AF105">
        <v>0</v>
      </c>
      <c r="AG105">
        <v>0</v>
      </c>
      <c r="AH105">
        <v>0</v>
      </c>
      <c r="AI105">
        <v>0</v>
      </c>
      <c r="AJ105">
        <v>0</v>
      </c>
      <c r="AK105">
        <v>1</v>
      </c>
      <c r="AL105">
        <v>0</v>
      </c>
      <c r="AM105">
        <v>0</v>
      </c>
      <c r="AN105">
        <v>0</v>
      </c>
      <c r="AO105">
        <v>0</v>
      </c>
      <c r="AP105">
        <v>0</v>
      </c>
      <c r="AQ105">
        <v>0</v>
      </c>
      <c r="AR105">
        <v>0</v>
      </c>
      <c r="AS105">
        <v>0</v>
      </c>
      <c r="AT105">
        <v>0</v>
      </c>
      <c r="AU105">
        <v>0</v>
      </c>
      <c r="AV105">
        <v>0</v>
      </c>
      <c r="AW105">
        <v>0</v>
      </c>
      <c r="AX105">
        <v>0</v>
      </c>
      <c r="AY105">
        <v>0</v>
      </c>
      <c r="AZ105">
        <v>0</v>
      </c>
      <c r="BA105">
        <v>0</v>
      </c>
      <c r="BB105">
        <v>3</v>
      </c>
      <c r="BC105">
        <v>0</v>
      </c>
      <c r="BD105">
        <v>0</v>
      </c>
      <c r="BE105">
        <v>0</v>
      </c>
      <c r="BF105">
        <v>0</v>
      </c>
      <c r="BG105">
        <v>0</v>
      </c>
      <c r="BH105">
        <v>0</v>
      </c>
      <c r="BI105">
        <v>0</v>
      </c>
      <c r="BJ105">
        <v>0</v>
      </c>
      <c r="BK105">
        <v>0</v>
      </c>
      <c r="BL105">
        <v>0</v>
      </c>
      <c r="BM105">
        <v>0</v>
      </c>
      <c r="BN105">
        <v>0</v>
      </c>
      <c r="BO105">
        <v>0</v>
      </c>
      <c r="BP105">
        <v>1</v>
      </c>
      <c r="BQ105">
        <v>2</v>
      </c>
      <c r="BR105">
        <v>0</v>
      </c>
      <c r="BS105">
        <v>0</v>
      </c>
      <c r="BT105">
        <v>0</v>
      </c>
      <c r="BU105">
        <v>0</v>
      </c>
      <c r="BV105">
        <v>0</v>
      </c>
      <c r="BW105">
        <v>0</v>
      </c>
      <c r="BX105">
        <v>0</v>
      </c>
      <c r="BY105">
        <v>0</v>
      </c>
      <c r="BZ105">
        <v>0</v>
      </c>
      <c r="CA105">
        <v>0</v>
      </c>
      <c r="CB105">
        <v>0</v>
      </c>
      <c r="CC105">
        <v>0</v>
      </c>
      <c r="CD105">
        <v>0</v>
      </c>
      <c r="CE105">
        <v>0</v>
      </c>
      <c r="CF105">
        <v>0</v>
      </c>
      <c r="CG105">
        <v>0</v>
      </c>
      <c r="CH105">
        <v>3</v>
      </c>
      <c r="CI105">
        <v>0</v>
      </c>
      <c r="CJ105">
        <v>0</v>
      </c>
      <c r="CK105">
        <v>0</v>
      </c>
      <c r="CL105">
        <v>0</v>
      </c>
      <c r="CM105">
        <v>0</v>
      </c>
    </row>
    <row r="106" spans="1:91" x14ac:dyDescent="0.15">
      <c r="A106" t="s">
        <v>2049</v>
      </c>
      <c r="B106">
        <v>1900</v>
      </c>
      <c r="C106">
        <v>50</v>
      </c>
      <c r="D106">
        <v>3000</v>
      </c>
      <c r="E106" s="407">
        <v>25.6</v>
      </c>
      <c r="F106" s="407">
        <v>0.7</v>
      </c>
      <c r="G106" s="407">
        <v>38</v>
      </c>
      <c r="H106" s="407">
        <v>0.4</v>
      </c>
      <c r="I106" s="407">
        <v>1.2396551403889572E-2</v>
      </c>
      <c r="J106" s="407">
        <v>0.6</v>
      </c>
      <c r="K106">
        <v>0</v>
      </c>
      <c r="L106">
        <v>0</v>
      </c>
      <c r="M106">
        <v>0</v>
      </c>
      <c r="N106">
        <v>0</v>
      </c>
      <c r="O106">
        <v>0</v>
      </c>
      <c r="P106">
        <v>0</v>
      </c>
      <c r="Q106">
        <v>0</v>
      </c>
      <c r="R106">
        <v>1</v>
      </c>
      <c r="S106">
        <v>4</v>
      </c>
      <c r="T106">
        <v>51</v>
      </c>
      <c r="U106">
        <v>42</v>
      </c>
      <c r="V106">
        <v>0</v>
      </c>
      <c r="W106">
        <v>0</v>
      </c>
      <c r="X106">
        <v>0</v>
      </c>
      <c r="Y106">
        <v>0</v>
      </c>
      <c r="Z106">
        <v>0</v>
      </c>
      <c r="AA106" t="s">
        <v>2334</v>
      </c>
      <c r="AB106">
        <v>0</v>
      </c>
      <c r="AC106">
        <v>0</v>
      </c>
      <c r="AD106">
        <v>0</v>
      </c>
      <c r="AE106">
        <v>0</v>
      </c>
      <c r="AF106">
        <v>0</v>
      </c>
      <c r="AG106">
        <v>0</v>
      </c>
      <c r="AH106">
        <v>0</v>
      </c>
      <c r="AI106">
        <v>1</v>
      </c>
      <c r="AJ106">
        <v>2</v>
      </c>
      <c r="AK106">
        <v>26</v>
      </c>
      <c r="AL106">
        <v>0</v>
      </c>
      <c r="AM106">
        <v>0</v>
      </c>
      <c r="AN106">
        <v>0</v>
      </c>
      <c r="AO106">
        <v>0</v>
      </c>
      <c r="AP106">
        <v>0</v>
      </c>
      <c r="AQ106">
        <v>0</v>
      </c>
      <c r="AR106">
        <v>0</v>
      </c>
      <c r="AS106">
        <v>0</v>
      </c>
      <c r="AT106">
        <v>0</v>
      </c>
      <c r="AU106">
        <v>0</v>
      </c>
      <c r="AV106">
        <v>0</v>
      </c>
      <c r="AW106">
        <v>0</v>
      </c>
      <c r="AX106">
        <v>0</v>
      </c>
      <c r="AY106">
        <v>0</v>
      </c>
      <c r="AZ106">
        <v>0</v>
      </c>
      <c r="BA106">
        <v>2</v>
      </c>
      <c r="BB106">
        <v>13</v>
      </c>
      <c r="BC106">
        <v>0</v>
      </c>
      <c r="BD106">
        <v>0</v>
      </c>
      <c r="BE106">
        <v>0</v>
      </c>
      <c r="BF106">
        <v>0</v>
      </c>
      <c r="BG106">
        <v>0</v>
      </c>
      <c r="BH106">
        <v>0</v>
      </c>
      <c r="BI106">
        <v>0</v>
      </c>
      <c r="BJ106">
        <v>0</v>
      </c>
      <c r="BK106">
        <v>0</v>
      </c>
      <c r="BL106">
        <v>0</v>
      </c>
      <c r="BM106">
        <v>0</v>
      </c>
      <c r="BN106">
        <v>0</v>
      </c>
      <c r="BO106">
        <v>0</v>
      </c>
      <c r="BP106">
        <v>0</v>
      </c>
      <c r="BQ106">
        <v>0</v>
      </c>
      <c r="BR106">
        <v>0</v>
      </c>
      <c r="BS106">
        <v>0</v>
      </c>
      <c r="BT106">
        <v>0</v>
      </c>
      <c r="BU106">
        <v>0</v>
      </c>
      <c r="BV106">
        <v>0</v>
      </c>
      <c r="BW106">
        <v>0</v>
      </c>
      <c r="BX106">
        <v>0</v>
      </c>
      <c r="BY106">
        <v>0</v>
      </c>
      <c r="BZ106">
        <v>0</v>
      </c>
      <c r="CA106">
        <v>0</v>
      </c>
      <c r="CB106">
        <v>0</v>
      </c>
      <c r="CC106">
        <v>0</v>
      </c>
      <c r="CD106">
        <v>0</v>
      </c>
      <c r="CE106">
        <v>0</v>
      </c>
      <c r="CF106">
        <v>0</v>
      </c>
      <c r="CG106">
        <v>2</v>
      </c>
      <c r="CH106">
        <v>7</v>
      </c>
      <c r="CI106">
        <v>0</v>
      </c>
      <c r="CJ106">
        <v>0</v>
      </c>
      <c r="CK106">
        <v>0</v>
      </c>
      <c r="CL106">
        <v>0</v>
      </c>
      <c r="CM106">
        <v>0</v>
      </c>
    </row>
    <row r="107" spans="1:91" x14ac:dyDescent="0.15">
      <c r="A107" t="s">
        <v>2158</v>
      </c>
      <c r="B107">
        <v>4900</v>
      </c>
      <c r="C107">
        <v>99</v>
      </c>
      <c r="D107">
        <v>1745</v>
      </c>
      <c r="E107" s="407">
        <v>81.7</v>
      </c>
      <c r="F107" s="407">
        <v>1.7</v>
      </c>
      <c r="G107" s="407">
        <v>32.799999999999997</v>
      </c>
      <c r="H107" s="407">
        <v>1.7</v>
      </c>
      <c r="I107" s="407">
        <v>3.5297921641188626E-2</v>
      </c>
      <c r="J107" s="407">
        <v>0.7</v>
      </c>
      <c r="K107">
        <v>0</v>
      </c>
      <c r="L107">
        <v>0</v>
      </c>
      <c r="M107">
        <v>0</v>
      </c>
      <c r="N107">
        <v>1</v>
      </c>
      <c r="O107">
        <v>1</v>
      </c>
      <c r="P107">
        <v>0</v>
      </c>
      <c r="Q107">
        <v>0</v>
      </c>
      <c r="R107">
        <v>1</v>
      </c>
      <c r="S107">
        <v>10</v>
      </c>
      <c r="T107">
        <v>20</v>
      </c>
      <c r="U107">
        <v>20</v>
      </c>
      <c r="V107">
        <v>7</v>
      </c>
      <c r="W107">
        <v>0</v>
      </c>
      <c r="X107">
        <v>0</v>
      </c>
      <c r="Y107">
        <v>0</v>
      </c>
      <c r="Z107">
        <v>0</v>
      </c>
      <c r="AA107" t="s">
        <v>2334</v>
      </c>
      <c r="AB107">
        <v>0</v>
      </c>
      <c r="AC107">
        <v>0</v>
      </c>
      <c r="AD107">
        <v>0</v>
      </c>
      <c r="AE107">
        <v>0</v>
      </c>
      <c r="AF107">
        <v>0</v>
      </c>
      <c r="AG107">
        <v>0</v>
      </c>
      <c r="AH107">
        <v>0</v>
      </c>
      <c r="AI107">
        <v>0</v>
      </c>
      <c r="AJ107">
        <v>0</v>
      </c>
      <c r="AK107">
        <v>0</v>
      </c>
      <c r="AL107">
        <v>0</v>
      </c>
      <c r="AM107">
        <v>1</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1</v>
      </c>
      <c r="BQ107">
        <v>0</v>
      </c>
      <c r="BR107">
        <v>1</v>
      </c>
      <c r="BS107">
        <v>0</v>
      </c>
      <c r="BT107">
        <v>0</v>
      </c>
      <c r="BU107">
        <v>0</v>
      </c>
      <c r="BV107">
        <v>0</v>
      </c>
      <c r="BW107">
        <v>0</v>
      </c>
      <c r="BX107">
        <v>0</v>
      </c>
      <c r="BY107">
        <v>0</v>
      </c>
      <c r="BZ107">
        <v>0</v>
      </c>
      <c r="CA107">
        <v>0</v>
      </c>
      <c r="CB107">
        <v>0</v>
      </c>
      <c r="CC107">
        <v>0</v>
      </c>
      <c r="CD107">
        <v>0</v>
      </c>
      <c r="CE107">
        <v>0</v>
      </c>
      <c r="CF107">
        <v>1</v>
      </c>
      <c r="CG107">
        <v>0</v>
      </c>
      <c r="CH107">
        <v>1</v>
      </c>
      <c r="CI107">
        <v>0</v>
      </c>
      <c r="CJ107">
        <v>0</v>
      </c>
      <c r="CK107">
        <v>0</v>
      </c>
      <c r="CL107">
        <v>0</v>
      </c>
      <c r="CM107">
        <v>0</v>
      </c>
    </row>
    <row r="108" spans="1:91" x14ac:dyDescent="0.15">
      <c r="A108" t="s">
        <v>1881</v>
      </c>
      <c r="B108">
        <v>2250</v>
      </c>
      <c r="C108">
        <v>50</v>
      </c>
      <c r="D108">
        <v>1100</v>
      </c>
      <c r="E108" s="407">
        <v>25.1</v>
      </c>
      <c r="F108" s="407">
        <v>0.6</v>
      </c>
      <c r="G108" s="407">
        <v>23.4</v>
      </c>
      <c r="H108" s="407">
        <v>0.6</v>
      </c>
      <c r="I108" s="407">
        <v>1.6410867506141784E-2</v>
      </c>
      <c r="J108" s="407">
        <v>0.6</v>
      </c>
      <c r="K108">
        <v>0</v>
      </c>
      <c r="L108">
        <v>0</v>
      </c>
      <c r="M108">
        <v>0</v>
      </c>
      <c r="N108">
        <v>0</v>
      </c>
      <c r="O108">
        <v>0</v>
      </c>
      <c r="P108">
        <v>0</v>
      </c>
      <c r="Q108">
        <v>0</v>
      </c>
      <c r="R108">
        <v>2</v>
      </c>
      <c r="S108">
        <v>7</v>
      </c>
      <c r="T108">
        <v>31</v>
      </c>
      <c r="U108">
        <v>20</v>
      </c>
      <c r="V108">
        <v>2</v>
      </c>
      <c r="W108">
        <v>0</v>
      </c>
      <c r="X108">
        <v>0</v>
      </c>
      <c r="Y108">
        <v>0</v>
      </c>
      <c r="Z108">
        <v>2</v>
      </c>
      <c r="AA108" t="s">
        <v>2334</v>
      </c>
      <c r="AB108">
        <v>0</v>
      </c>
      <c r="AC108">
        <v>0</v>
      </c>
      <c r="AD108">
        <v>0</v>
      </c>
      <c r="AE108">
        <v>0</v>
      </c>
      <c r="AF108">
        <v>0</v>
      </c>
      <c r="AG108">
        <v>0</v>
      </c>
      <c r="AH108">
        <v>0</v>
      </c>
      <c r="AI108">
        <v>1</v>
      </c>
      <c r="AJ108">
        <v>3</v>
      </c>
      <c r="AK108">
        <v>3</v>
      </c>
      <c r="AL108">
        <v>0</v>
      </c>
      <c r="AM108">
        <v>2</v>
      </c>
      <c r="AN108">
        <v>0</v>
      </c>
      <c r="AO108">
        <v>0</v>
      </c>
      <c r="AP108">
        <v>0</v>
      </c>
      <c r="AQ108">
        <v>2</v>
      </c>
      <c r="AR108">
        <v>0</v>
      </c>
      <c r="AS108">
        <v>0</v>
      </c>
      <c r="AT108">
        <v>0</v>
      </c>
      <c r="AU108">
        <v>0</v>
      </c>
      <c r="AV108">
        <v>0</v>
      </c>
      <c r="AW108">
        <v>0</v>
      </c>
      <c r="AX108">
        <v>0</v>
      </c>
      <c r="AY108">
        <v>0</v>
      </c>
      <c r="AZ108">
        <v>0</v>
      </c>
      <c r="BA108">
        <v>1</v>
      </c>
      <c r="BB108">
        <v>11</v>
      </c>
      <c r="BC108">
        <v>0</v>
      </c>
      <c r="BD108">
        <v>0</v>
      </c>
      <c r="BE108">
        <v>0</v>
      </c>
      <c r="BF108">
        <v>0</v>
      </c>
      <c r="BG108">
        <v>0</v>
      </c>
      <c r="BH108">
        <v>0</v>
      </c>
      <c r="BI108">
        <v>0</v>
      </c>
      <c r="BJ108">
        <v>0</v>
      </c>
      <c r="BK108">
        <v>0</v>
      </c>
      <c r="BL108">
        <v>0</v>
      </c>
      <c r="BM108">
        <v>0</v>
      </c>
      <c r="BN108">
        <v>0</v>
      </c>
      <c r="BO108">
        <v>0</v>
      </c>
      <c r="BP108">
        <v>2</v>
      </c>
      <c r="BQ108">
        <v>0</v>
      </c>
      <c r="BR108">
        <v>3</v>
      </c>
      <c r="BS108">
        <v>0</v>
      </c>
      <c r="BT108">
        <v>0</v>
      </c>
      <c r="BU108">
        <v>0</v>
      </c>
      <c r="BV108">
        <v>0</v>
      </c>
      <c r="BW108">
        <v>0</v>
      </c>
      <c r="BX108">
        <v>0</v>
      </c>
      <c r="BY108">
        <v>0</v>
      </c>
      <c r="BZ108">
        <v>0</v>
      </c>
      <c r="CA108">
        <v>0</v>
      </c>
      <c r="CB108">
        <v>0</v>
      </c>
      <c r="CC108">
        <v>0</v>
      </c>
      <c r="CD108">
        <v>0</v>
      </c>
      <c r="CE108">
        <v>0</v>
      </c>
      <c r="CF108">
        <v>0</v>
      </c>
      <c r="CG108">
        <v>0</v>
      </c>
      <c r="CH108">
        <v>0</v>
      </c>
      <c r="CI108">
        <v>0</v>
      </c>
      <c r="CJ108">
        <v>0</v>
      </c>
      <c r="CK108">
        <v>0</v>
      </c>
      <c r="CL108">
        <v>0</v>
      </c>
      <c r="CM108">
        <v>0</v>
      </c>
    </row>
    <row r="109" spans="1:91" x14ac:dyDescent="0.15">
      <c r="A109" t="s">
        <v>1802</v>
      </c>
      <c r="B109">
        <v>23</v>
      </c>
      <c r="D109">
        <v>705</v>
      </c>
      <c r="E109" s="407">
        <v>0.5</v>
      </c>
      <c r="F109" s="407">
        <v>0</v>
      </c>
      <c r="G109" s="407">
        <v>17.2</v>
      </c>
      <c r="H109" s="407">
        <v>1.2499999999999994E-2</v>
      </c>
      <c r="I109" s="407">
        <v>0</v>
      </c>
      <c r="J109" s="407">
        <v>0.5</v>
      </c>
      <c r="K109">
        <v>0</v>
      </c>
      <c r="L109">
        <v>10</v>
      </c>
      <c r="M109">
        <v>0</v>
      </c>
      <c r="N109">
        <v>0</v>
      </c>
      <c r="O109">
        <v>34</v>
      </c>
      <c r="P109">
        <v>0</v>
      </c>
      <c r="Q109">
        <v>0</v>
      </c>
      <c r="R109">
        <v>0</v>
      </c>
      <c r="S109">
        <v>0</v>
      </c>
      <c r="T109">
        <v>0</v>
      </c>
      <c r="U109">
        <v>0</v>
      </c>
      <c r="V109">
        <v>0</v>
      </c>
      <c r="W109">
        <v>0</v>
      </c>
      <c r="X109">
        <v>0</v>
      </c>
      <c r="Y109">
        <v>0</v>
      </c>
      <c r="Z109">
        <v>0</v>
      </c>
      <c r="AA109" t="s">
        <v>2334</v>
      </c>
      <c r="AB109">
        <v>0</v>
      </c>
      <c r="AC109">
        <v>0</v>
      </c>
      <c r="AD109">
        <v>0</v>
      </c>
      <c r="AE109">
        <v>0</v>
      </c>
      <c r="AF109">
        <v>3</v>
      </c>
      <c r="AG109">
        <v>0</v>
      </c>
      <c r="AH109">
        <v>0</v>
      </c>
      <c r="AI109">
        <v>0</v>
      </c>
      <c r="AJ109">
        <v>0</v>
      </c>
      <c r="AK109">
        <v>0</v>
      </c>
      <c r="AL109">
        <v>0</v>
      </c>
      <c r="AM109">
        <v>0</v>
      </c>
      <c r="AN109">
        <v>0</v>
      </c>
      <c r="AO109">
        <v>0</v>
      </c>
      <c r="AP109">
        <v>0</v>
      </c>
      <c r="AQ109">
        <v>0</v>
      </c>
      <c r="AR109">
        <v>0</v>
      </c>
      <c r="AS109">
        <v>3</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2</v>
      </c>
      <c r="BM109">
        <v>0</v>
      </c>
      <c r="BN109">
        <v>0</v>
      </c>
      <c r="BO109">
        <v>0</v>
      </c>
      <c r="BP109">
        <v>0</v>
      </c>
      <c r="BQ109">
        <v>0</v>
      </c>
      <c r="BR109">
        <v>0</v>
      </c>
      <c r="BS109">
        <v>0</v>
      </c>
      <c r="BT109">
        <v>0</v>
      </c>
      <c r="BU109">
        <v>0</v>
      </c>
      <c r="BV109">
        <v>0</v>
      </c>
      <c r="BW109">
        <v>0</v>
      </c>
      <c r="BX109">
        <v>0</v>
      </c>
      <c r="BY109">
        <v>2</v>
      </c>
      <c r="BZ109">
        <v>0</v>
      </c>
      <c r="CA109">
        <v>0</v>
      </c>
      <c r="CB109">
        <v>0</v>
      </c>
      <c r="CC109">
        <v>0</v>
      </c>
      <c r="CD109">
        <v>0</v>
      </c>
      <c r="CE109">
        <v>0</v>
      </c>
      <c r="CF109">
        <v>0</v>
      </c>
      <c r="CG109">
        <v>0</v>
      </c>
      <c r="CH109">
        <v>0</v>
      </c>
      <c r="CI109">
        <v>0</v>
      </c>
      <c r="CJ109">
        <v>0</v>
      </c>
      <c r="CK109">
        <v>0</v>
      </c>
      <c r="CL109">
        <v>0</v>
      </c>
      <c r="CM109">
        <v>0</v>
      </c>
    </row>
    <row r="110" spans="1:91" x14ac:dyDescent="0.15">
      <c r="A110" t="s">
        <v>2000</v>
      </c>
      <c r="B110">
        <v>2828</v>
      </c>
      <c r="C110">
        <v>71</v>
      </c>
      <c r="D110">
        <v>2195</v>
      </c>
      <c r="E110" s="407">
        <v>40.799999999999997</v>
      </c>
      <c r="F110" s="407">
        <v>1</v>
      </c>
      <c r="G110" s="407">
        <v>36.5</v>
      </c>
      <c r="H110" s="407">
        <v>1.1000000000000001</v>
      </c>
      <c r="I110" s="407">
        <v>2.6966099598852419E-2</v>
      </c>
      <c r="J110" s="407">
        <v>1</v>
      </c>
      <c r="K110">
        <v>0</v>
      </c>
      <c r="L110">
        <v>3</v>
      </c>
      <c r="M110">
        <v>0</v>
      </c>
      <c r="N110">
        <v>1</v>
      </c>
      <c r="O110">
        <v>0</v>
      </c>
      <c r="P110">
        <v>0</v>
      </c>
      <c r="Q110">
        <v>0</v>
      </c>
      <c r="R110">
        <v>0</v>
      </c>
      <c r="S110">
        <v>16</v>
      </c>
      <c r="T110">
        <v>25</v>
      </c>
      <c r="U110">
        <v>9</v>
      </c>
      <c r="V110">
        <v>11</v>
      </c>
      <c r="W110">
        <v>0</v>
      </c>
      <c r="X110">
        <v>0</v>
      </c>
      <c r="Y110">
        <v>0</v>
      </c>
      <c r="Z110">
        <v>0</v>
      </c>
      <c r="AA110" t="s">
        <v>2334</v>
      </c>
      <c r="AB110">
        <v>0</v>
      </c>
      <c r="AC110">
        <v>0</v>
      </c>
      <c r="AD110">
        <v>0</v>
      </c>
      <c r="AE110">
        <v>0</v>
      </c>
      <c r="AF110">
        <v>0</v>
      </c>
      <c r="AG110">
        <v>0</v>
      </c>
      <c r="AH110">
        <v>0</v>
      </c>
      <c r="AI110">
        <v>0</v>
      </c>
      <c r="AJ110">
        <v>0</v>
      </c>
      <c r="AK110">
        <v>0</v>
      </c>
      <c r="AL110">
        <v>0</v>
      </c>
      <c r="AM110">
        <v>6</v>
      </c>
      <c r="AN110">
        <v>0</v>
      </c>
      <c r="AO110">
        <v>0</v>
      </c>
      <c r="AP110">
        <v>0</v>
      </c>
      <c r="AQ110">
        <v>0</v>
      </c>
      <c r="AR110">
        <v>0</v>
      </c>
      <c r="AS110">
        <v>0</v>
      </c>
      <c r="AT110">
        <v>0</v>
      </c>
      <c r="AU110">
        <v>0</v>
      </c>
      <c r="AV110">
        <v>0</v>
      </c>
      <c r="AW110">
        <v>0</v>
      </c>
      <c r="AX110">
        <v>0</v>
      </c>
      <c r="AY110">
        <v>0</v>
      </c>
      <c r="AZ110">
        <v>0</v>
      </c>
      <c r="BA110">
        <v>1</v>
      </c>
      <c r="BB110">
        <v>3</v>
      </c>
      <c r="BC110">
        <v>0</v>
      </c>
      <c r="BD110">
        <v>0</v>
      </c>
      <c r="BE110">
        <v>0</v>
      </c>
      <c r="BF110">
        <v>0</v>
      </c>
      <c r="BG110">
        <v>0</v>
      </c>
      <c r="BH110">
        <v>0</v>
      </c>
      <c r="BI110">
        <v>0</v>
      </c>
      <c r="BJ110">
        <v>0</v>
      </c>
      <c r="BK110">
        <v>0</v>
      </c>
      <c r="BL110">
        <v>0</v>
      </c>
      <c r="BM110">
        <v>0</v>
      </c>
      <c r="BN110">
        <v>0</v>
      </c>
      <c r="BO110">
        <v>0</v>
      </c>
      <c r="BP110">
        <v>1</v>
      </c>
      <c r="BQ110">
        <v>0</v>
      </c>
      <c r="BR110">
        <v>0</v>
      </c>
      <c r="BS110">
        <v>0</v>
      </c>
      <c r="BT110">
        <v>0</v>
      </c>
      <c r="BU110">
        <v>0</v>
      </c>
      <c r="BV110">
        <v>0</v>
      </c>
      <c r="BW110">
        <v>0</v>
      </c>
      <c r="BX110">
        <v>0</v>
      </c>
      <c r="BY110">
        <v>0</v>
      </c>
      <c r="BZ110">
        <v>0</v>
      </c>
      <c r="CA110">
        <v>0</v>
      </c>
      <c r="CB110">
        <v>0</v>
      </c>
      <c r="CC110">
        <v>0</v>
      </c>
      <c r="CD110">
        <v>0</v>
      </c>
      <c r="CE110">
        <v>0</v>
      </c>
      <c r="CF110">
        <v>0</v>
      </c>
      <c r="CG110">
        <v>0</v>
      </c>
      <c r="CH110">
        <v>0</v>
      </c>
      <c r="CI110">
        <v>1</v>
      </c>
      <c r="CJ110">
        <v>0</v>
      </c>
      <c r="CK110">
        <v>0</v>
      </c>
      <c r="CL110">
        <v>0</v>
      </c>
      <c r="CM110">
        <v>0</v>
      </c>
    </row>
    <row r="111" spans="1:91" x14ac:dyDescent="0.15">
      <c r="A111" t="s">
        <v>2027</v>
      </c>
      <c r="B111">
        <v>4282.5</v>
      </c>
      <c r="C111">
        <v>120.5</v>
      </c>
      <c r="D111">
        <v>2175</v>
      </c>
      <c r="E111" s="407">
        <v>70.8</v>
      </c>
      <c r="F111" s="407">
        <v>1.7</v>
      </c>
      <c r="G111" s="407">
        <v>34.4</v>
      </c>
      <c r="H111" s="407">
        <v>1.5</v>
      </c>
      <c r="I111" s="407">
        <v>3.6409500056937757E-2</v>
      </c>
      <c r="J111" s="407">
        <v>0.7</v>
      </c>
      <c r="K111">
        <v>0</v>
      </c>
      <c r="L111">
        <v>0</v>
      </c>
      <c r="M111">
        <v>0</v>
      </c>
      <c r="N111">
        <v>3</v>
      </c>
      <c r="O111">
        <v>0</v>
      </c>
      <c r="P111">
        <v>0</v>
      </c>
      <c r="Q111">
        <v>0</v>
      </c>
      <c r="R111">
        <v>0</v>
      </c>
      <c r="S111">
        <v>9</v>
      </c>
      <c r="T111">
        <v>20</v>
      </c>
      <c r="U111">
        <v>10</v>
      </c>
      <c r="V111">
        <v>22</v>
      </c>
      <c r="W111">
        <v>0</v>
      </c>
      <c r="X111">
        <v>0</v>
      </c>
      <c r="Y111">
        <v>0</v>
      </c>
      <c r="Z111">
        <v>0</v>
      </c>
      <c r="AA111" t="s">
        <v>2334</v>
      </c>
      <c r="AB111">
        <v>0</v>
      </c>
      <c r="AC111">
        <v>0</v>
      </c>
      <c r="AD111">
        <v>0</v>
      </c>
      <c r="AE111">
        <v>0</v>
      </c>
      <c r="AF111">
        <v>0</v>
      </c>
      <c r="AG111">
        <v>0</v>
      </c>
      <c r="AH111">
        <v>0</v>
      </c>
      <c r="AI111">
        <v>0</v>
      </c>
      <c r="AJ111">
        <v>0</v>
      </c>
      <c r="AK111">
        <v>0</v>
      </c>
      <c r="AL111">
        <v>0</v>
      </c>
      <c r="AM111">
        <v>1</v>
      </c>
      <c r="AN111">
        <v>0</v>
      </c>
      <c r="AO111">
        <v>0</v>
      </c>
      <c r="AP111">
        <v>0</v>
      </c>
      <c r="AQ111">
        <v>0</v>
      </c>
      <c r="AR111">
        <v>0</v>
      </c>
      <c r="AS111">
        <v>0</v>
      </c>
      <c r="AT111">
        <v>0</v>
      </c>
      <c r="AU111">
        <v>0</v>
      </c>
      <c r="AV111">
        <v>0</v>
      </c>
      <c r="AW111">
        <v>0</v>
      </c>
      <c r="AX111">
        <v>0</v>
      </c>
      <c r="AY111">
        <v>0</v>
      </c>
      <c r="AZ111">
        <v>0</v>
      </c>
      <c r="BA111">
        <v>2</v>
      </c>
      <c r="BB111">
        <v>0</v>
      </c>
      <c r="BC111">
        <v>0</v>
      </c>
      <c r="BD111">
        <v>0</v>
      </c>
      <c r="BE111">
        <v>0</v>
      </c>
      <c r="BF111">
        <v>0</v>
      </c>
      <c r="BG111">
        <v>0</v>
      </c>
      <c r="BH111">
        <v>0</v>
      </c>
      <c r="BI111">
        <v>0</v>
      </c>
      <c r="BJ111">
        <v>0</v>
      </c>
      <c r="BK111">
        <v>0</v>
      </c>
      <c r="BL111">
        <v>0</v>
      </c>
      <c r="BM111">
        <v>0</v>
      </c>
      <c r="BN111">
        <v>0</v>
      </c>
      <c r="BO111">
        <v>0</v>
      </c>
      <c r="BP111">
        <v>0</v>
      </c>
      <c r="BQ111">
        <v>0</v>
      </c>
      <c r="BR111">
        <v>0</v>
      </c>
      <c r="BS111">
        <v>1</v>
      </c>
      <c r="BT111">
        <v>0</v>
      </c>
      <c r="BU111">
        <v>0</v>
      </c>
      <c r="BV111">
        <v>0</v>
      </c>
      <c r="BW111">
        <v>0</v>
      </c>
      <c r="BX111">
        <v>0</v>
      </c>
      <c r="BY111">
        <v>0</v>
      </c>
      <c r="BZ111">
        <v>0</v>
      </c>
      <c r="CA111">
        <v>0</v>
      </c>
      <c r="CB111">
        <v>0</v>
      </c>
      <c r="CC111">
        <v>0</v>
      </c>
      <c r="CD111">
        <v>0</v>
      </c>
      <c r="CE111">
        <v>0</v>
      </c>
      <c r="CF111">
        <v>0</v>
      </c>
      <c r="CG111">
        <v>0</v>
      </c>
      <c r="CH111">
        <v>3</v>
      </c>
      <c r="CI111">
        <v>0</v>
      </c>
      <c r="CJ111">
        <v>0</v>
      </c>
      <c r="CK111">
        <v>0</v>
      </c>
      <c r="CL111">
        <v>0</v>
      </c>
      <c r="CM111">
        <v>0</v>
      </c>
    </row>
    <row r="112" spans="1:91" x14ac:dyDescent="0.15">
      <c r="A112" t="s">
        <v>1967</v>
      </c>
      <c r="B112">
        <v>13834.7</v>
      </c>
      <c r="C112">
        <v>317.2</v>
      </c>
      <c r="D112">
        <v>11231.2</v>
      </c>
      <c r="E112" s="407">
        <v>34.799999999999997</v>
      </c>
      <c r="F112" s="407">
        <v>0.8</v>
      </c>
      <c r="G112" s="407">
        <v>30.2</v>
      </c>
      <c r="H112" s="407">
        <v>0.7</v>
      </c>
      <c r="I112" s="407">
        <v>1.7069250292058209E-2</v>
      </c>
      <c r="J112" s="407">
        <v>0.6</v>
      </c>
      <c r="K112">
        <v>0</v>
      </c>
      <c r="L112">
        <v>4</v>
      </c>
      <c r="M112">
        <v>0</v>
      </c>
      <c r="N112">
        <v>1</v>
      </c>
      <c r="O112">
        <v>3</v>
      </c>
      <c r="P112">
        <v>0</v>
      </c>
      <c r="Q112">
        <v>1</v>
      </c>
      <c r="R112">
        <v>0</v>
      </c>
      <c r="S112">
        <v>45</v>
      </c>
      <c r="T112">
        <v>107</v>
      </c>
      <c r="U112">
        <v>38</v>
      </c>
      <c r="V112">
        <v>24</v>
      </c>
      <c r="W112">
        <v>0</v>
      </c>
      <c r="X112">
        <v>0</v>
      </c>
      <c r="Y112">
        <v>0</v>
      </c>
      <c r="Z112">
        <v>6</v>
      </c>
      <c r="AA112" t="s">
        <v>2334</v>
      </c>
      <c r="AB112">
        <v>0</v>
      </c>
      <c r="AC112">
        <v>1</v>
      </c>
      <c r="AD112">
        <v>0</v>
      </c>
      <c r="AE112">
        <v>0</v>
      </c>
      <c r="AF112">
        <v>0</v>
      </c>
      <c r="AG112">
        <v>0</v>
      </c>
      <c r="AH112">
        <v>0</v>
      </c>
      <c r="AI112">
        <v>0</v>
      </c>
      <c r="AJ112">
        <v>8</v>
      </c>
      <c r="AK112">
        <v>0</v>
      </c>
      <c r="AL112">
        <v>0</v>
      </c>
      <c r="AM112">
        <v>9</v>
      </c>
      <c r="AN112">
        <v>0</v>
      </c>
      <c r="AO112">
        <v>0</v>
      </c>
      <c r="AP112">
        <v>0</v>
      </c>
      <c r="AQ112">
        <v>1</v>
      </c>
      <c r="AR112">
        <v>0</v>
      </c>
      <c r="AS112">
        <v>1</v>
      </c>
      <c r="AT112">
        <v>0</v>
      </c>
      <c r="AU112">
        <v>0</v>
      </c>
      <c r="AV112">
        <v>0</v>
      </c>
      <c r="AW112">
        <v>0</v>
      </c>
      <c r="AX112">
        <v>0</v>
      </c>
      <c r="AY112">
        <v>0</v>
      </c>
      <c r="AZ112">
        <v>0</v>
      </c>
      <c r="BA112">
        <v>3</v>
      </c>
      <c r="BB112">
        <v>7</v>
      </c>
      <c r="BC112">
        <v>0</v>
      </c>
      <c r="BD112">
        <v>0</v>
      </c>
      <c r="BE112">
        <v>0</v>
      </c>
      <c r="BF112">
        <v>0</v>
      </c>
      <c r="BG112">
        <v>0</v>
      </c>
      <c r="BH112">
        <v>0</v>
      </c>
      <c r="BI112">
        <v>2</v>
      </c>
      <c r="BJ112">
        <v>0</v>
      </c>
      <c r="BK112">
        <v>0</v>
      </c>
      <c r="BL112">
        <v>0</v>
      </c>
      <c r="BM112">
        <v>0</v>
      </c>
      <c r="BN112">
        <v>0</v>
      </c>
      <c r="BO112">
        <v>0</v>
      </c>
      <c r="BP112">
        <v>8</v>
      </c>
      <c r="BQ112">
        <v>3</v>
      </c>
      <c r="BR112">
        <v>1</v>
      </c>
      <c r="BS112">
        <v>5</v>
      </c>
      <c r="BT112">
        <v>0</v>
      </c>
      <c r="BU112">
        <v>0</v>
      </c>
      <c r="BV112">
        <v>0</v>
      </c>
      <c r="BW112">
        <v>1</v>
      </c>
      <c r="BX112">
        <v>0</v>
      </c>
      <c r="BY112">
        <v>0</v>
      </c>
      <c r="BZ112">
        <v>0</v>
      </c>
      <c r="CA112">
        <v>0</v>
      </c>
      <c r="CB112">
        <v>0</v>
      </c>
      <c r="CC112">
        <v>0</v>
      </c>
      <c r="CD112">
        <v>0</v>
      </c>
      <c r="CE112">
        <v>0</v>
      </c>
      <c r="CF112">
        <v>0</v>
      </c>
      <c r="CG112">
        <v>0</v>
      </c>
      <c r="CH112">
        <v>15</v>
      </c>
      <c r="CI112">
        <v>0</v>
      </c>
      <c r="CJ112">
        <v>0</v>
      </c>
      <c r="CK112">
        <v>0</v>
      </c>
      <c r="CL112">
        <v>0</v>
      </c>
      <c r="CM112">
        <v>0</v>
      </c>
    </row>
    <row r="113" spans="1:91" x14ac:dyDescent="0.15">
      <c r="A113" t="s">
        <v>1819</v>
      </c>
      <c r="B113">
        <v>2500</v>
      </c>
      <c r="C113">
        <v>80</v>
      </c>
      <c r="D113">
        <v>670</v>
      </c>
      <c r="E113" s="407">
        <v>64.099999999999994</v>
      </c>
      <c r="F113" s="407">
        <v>1.9</v>
      </c>
      <c r="G113" s="407">
        <v>19</v>
      </c>
      <c r="H113" s="407">
        <v>3</v>
      </c>
      <c r="I113" s="407">
        <v>0.1</v>
      </c>
      <c r="J113" s="407">
        <v>0.9</v>
      </c>
      <c r="K113">
        <v>0</v>
      </c>
      <c r="L113">
        <v>0</v>
      </c>
      <c r="M113">
        <v>0</v>
      </c>
      <c r="N113">
        <v>0</v>
      </c>
      <c r="O113">
        <v>0</v>
      </c>
      <c r="P113">
        <v>0</v>
      </c>
      <c r="Q113">
        <v>0</v>
      </c>
      <c r="R113">
        <v>0</v>
      </c>
      <c r="S113">
        <v>8</v>
      </c>
      <c r="T113">
        <v>0</v>
      </c>
      <c r="U113">
        <v>0</v>
      </c>
      <c r="V113">
        <v>24</v>
      </c>
      <c r="W113">
        <v>0</v>
      </c>
      <c r="X113">
        <v>0</v>
      </c>
      <c r="Y113">
        <v>0</v>
      </c>
      <c r="Z113">
        <v>2</v>
      </c>
      <c r="AA113" t="s">
        <v>2334</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v>1</v>
      </c>
      <c r="BT113">
        <v>0</v>
      </c>
      <c r="BU113">
        <v>0</v>
      </c>
      <c r="BV113">
        <v>0</v>
      </c>
      <c r="BW113">
        <v>1</v>
      </c>
      <c r="BX113">
        <v>0</v>
      </c>
      <c r="BY113">
        <v>0</v>
      </c>
      <c r="BZ113">
        <v>0</v>
      </c>
      <c r="CA113">
        <v>0</v>
      </c>
      <c r="CB113">
        <v>0</v>
      </c>
      <c r="CC113">
        <v>0</v>
      </c>
      <c r="CD113">
        <v>0</v>
      </c>
      <c r="CE113">
        <v>0</v>
      </c>
      <c r="CF113">
        <v>0</v>
      </c>
      <c r="CG113">
        <v>0</v>
      </c>
      <c r="CH113">
        <v>0</v>
      </c>
      <c r="CI113">
        <v>1</v>
      </c>
      <c r="CJ113">
        <v>0</v>
      </c>
      <c r="CK113">
        <v>0</v>
      </c>
      <c r="CL113">
        <v>0</v>
      </c>
      <c r="CM113">
        <v>0</v>
      </c>
    </row>
    <row r="114" spans="1:91" x14ac:dyDescent="0.15">
      <c r="A114" t="s">
        <v>2023</v>
      </c>
      <c r="B114">
        <v>6464.09</v>
      </c>
      <c r="C114">
        <v>191.29</v>
      </c>
      <c r="D114">
        <v>1947.86</v>
      </c>
      <c r="E114" s="407">
        <v>113.2</v>
      </c>
      <c r="F114" s="407">
        <v>2.6</v>
      </c>
      <c r="G114" s="407">
        <v>38.299999999999997</v>
      </c>
      <c r="H114" s="407">
        <v>2.5</v>
      </c>
      <c r="I114" s="407">
        <v>0.1</v>
      </c>
      <c r="J114" s="407">
        <v>0.9</v>
      </c>
      <c r="K114">
        <v>0</v>
      </c>
      <c r="L114">
        <v>1</v>
      </c>
      <c r="M114">
        <v>0</v>
      </c>
      <c r="N114">
        <v>0</v>
      </c>
      <c r="O114">
        <v>1</v>
      </c>
      <c r="P114">
        <v>0</v>
      </c>
      <c r="Q114">
        <v>0</v>
      </c>
      <c r="R114">
        <v>1</v>
      </c>
      <c r="S114">
        <v>5</v>
      </c>
      <c r="T114">
        <v>5</v>
      </c>
      <c r="U114">
        <v>4</v>
      </c>
      <c r="V114">
        <v>37</v>
      </c>
      <c r="W114">
        <v>0</v>
      </c>
      <c r="X114">
        <v>0</v>
      </c>
      <c r="Y114">
        <v>0</v>
      </c>
      <c r="Z114">
        <v>0</v>
      </c>
      <c r="AA114" t="s">
        <v>2334</v>
      </c>
      <c r="AB114">
        <v>0</v>
      </c>
      <c r="AC114">
        <v>0</v>
      </c>
      <c r="AD114">
        <v>0</v>
      </c>
      <c r="AE114">
        <v>0</v>
      </c>
      <c r="AF114">
        <v>0</v>
      </c>
      <c r="AG114">
        <v>0</v>
      </c>
      <c r="AH114">
        <v>0</v>
      </c>
      <c r="AI114">
        <v>1</v>
      </c>
      <c r="AJ114">
        <v>0</v>
      </c>
      <c r="AK114">
        <v>0</v>
      </c>
      <c r="AL114">
        <v>0</v>
      </c>
      <c r="AM114">
        <v>1</v>
      </c>
      <c r="AN114">
        <v>0</v>
      </c>
      <c r="AO114">
        <v>0</v>
      </c>
      <c r="AP114">
        <v>0</v>
      </c>
      <c r="AQ114">
        <v>0</v>
      </c>
      <c r="AR114">
        <v>0</v>
      </c>
      <c r="AS114">
        <v>0</v>
      </c>
      <c r="AT114">
        <v>0</v>
      </c>
      <c r="AU114">
        <v>0</v>
      </c>
      <c r="AV114">
        <v>0</v>
      </c>
      <c r="AW114">
        <v>0</v>
      </c>
      <c r="AX114">
        <v>0</v>
      </c>
      <c r="AY114">
        <v>0</v>
      </c>
      <c r="AZ114">
        <v>2</v>
      </c>
      <c r="BA114">
        <v>0</v>
      </c>
      <c r="BB114">
        <v>0</v>
      </c>
      <c r="BC114">
        <v>3</v>
      </c>
      <c r="BD114">
        <v>0</v>
      </c>
      <c r="BE114">
        <v>0</v>
      </c>
      <c r="BF114">
        <v>0</v>
      </c>
      <c r="BG114">
        <v>0</v>
      </c>
      <c r="BH114">
        <v>0</v>
      </c>
      <c r="BI114">
        <v>0</v>
      </c>
      <c r="BJ114">
        <v>0</v>
      </c>
      <c r="BK114">
        <v>0</v>
      </c>
      <c r="BL114">
        <v>0</v>
      </c>
      <c r="BM114">
        <v>0</v>
      </c>
      <c r="BN114">
        <v>0</v>
      </c>
      <c r="BO114">
        <v>0</v>
      </c>
      <c r="BP114">
        <v>0</v>
      </c>
      <c r="BQ114">
        <v>0</v>
      </c>
      <c r="BR114">
        <v>0</v>
      </c>
      <c r="BS114">
        <v>2</v>
      </c>
      <c r="BT114">
        <v>0</v>
      </c>
      <c r="BU114">
        <v>0</v>
      </c>
      <c r="BV114">
        <v>0</v>
      </c>
      <c r="BW114">
        <v>0</v>
      </c>
      <c r="BX114">
        <v>0</v>
      </c>
      <c r="BY114">
        <v>0</v>
      </c>
      <c r="BZ114">
        <v>0</v>
      </c>
      <c r="CA114">
        <v>0</v>
      </c>
      <c r="CB114">
        <v>0</v>
      </c>
      <c r="CC114">
        <v>0</v>
      </c>
      <c r="CD114">
        <v>0</v>
      </c>
      <c r="CE114">
        <v>0</v>
      </c>
      <c r="CF114">
        <v>1</v>
      </c>
      <c r="CG114">
        <v>1</v>
      </c>
      <c r="CH114">
        <v>1</v>
      </c>
      <c r="CI114">
        <v>2</v>
      </c>
      <c r="CJ114">
        <v>0</v>
      </c>
      <c r="CK114">
        <v>0</v>
      </c>
      <c r="CL114">
        <v>0</v>
      </c>
      <c r="CM114">
        <v>0</v>
      </c>
    </row>
    <row r="115" spans="1:91" x14ac:dyDescent="0.15">
      <c r="A115" t="s">
        <v>1884</v>
      </c>
      <c r="B115">
        <v>11</v>
      </c>
      <c r="D115">
        <v>540</v>
      </c>
      <c r="E115" s="407">
        <v>0.4</v>
      </c>
      <c r="F115" s="407">
        <v>0</v>
      </c>
      <c r="G115" s="407">
        <v>13.8</v>
      </c>
      <c r="H115" s="407">
        <v>1.2499999999999999E-2</v>
      </c>
      <c r="I115" s="407">
        <v>0</v>
      </c>
      <c r="J115" s="407">
        <v>0.5</v>
      </c>
      <c r="K115">
        <v>0</v>
      </c>
      <c r="L115">
        <v>13</v>
      </c>
      <c r="M115">
        <v>0</v>
      </c>
      <c r="N115">
        <v>0</v>
      </c>
      <c r="O115">
        <v>36</v>
      </c>
      <c r="P115">
        <v>0</v>
      </c>
      <c r="Q115">
        <v>0</v>
      </c>
      <c r="R115">
        <v>0</v>
      </c>
      <c r="S115">
        <v>0</v>
      </c>
      <c r="T115">
        <v>0</v>
      </c>
      <c r="U115">
        <v>0</v>
      </c>
      <c r="V115">
        <v>0</v>
      </c>
      <c r="W115">
        <v>0</v>
      </c>
      <c r="X115">
        <v>0</v>
      </c>
      <c r="Y115">
        <v>0</v>
      </c>
      <c r="Z115">
        <v>0</v>
      </c>
      <c r="AA115" t="s">
        <v>2334</v>
      </c>
      <c r="AB115">
        <v>0</v>
      </c>
      <c r="AC115">
        <v>0</v>
      </c>
      <c r="AD115">
        <v>0</v>
      </c>
      <c r="AE115">
        <v>0</v>
      </c>
      <c r="AF115">
        <v>8</v>
      </c>
      <c r="AG115">
        <v>0</v>
      </c>
      <c r="AH115">
        <v>0</v>
      </c>
      <c r="AI115">
        <v>0</v>
      </c>
      <c r="AJ115">
        <v>0</v>
      </c>
      <c r="AK115">
        <v>0</v>
      </c>
      <c r="AL115">
        <v>0</v>
      </c>
      <c r="AM115">
        <v>0</v>
      </c>
      <c r="AN115">
        <v>0</v>
      </c>
      <c r="AO115">
        <v>0</v>
      </c>
      <c r="AP115">
        <v>0</v>
      </c>
      <c r="AQ115">
        <v>0</v>
      </c>
      <c r="AR115">
        <v>0</v>
      </c>
      <c r="AS115">
        <v>2</v>
      </c>
      <c r="AT115">
        <v>0</v>
      </c>
      <c r="AU115">
        <v>0</v>
      </c>
      <c r="AV115">
        <v>1</v>
      </c>
      <c r="AW115">
        <v>0</v>
      </c>
      <c r="AX115">
        <v>0</v>
      </c>
      <c r="AY115">
        <v>0</v>
      </c>
      <c r="AZ115">
        <v>0</v>
      </c>
      <c r="BA115">
        <v>0</v>
      </c>
      <c r="BB115">
        <v>0</v>
      </c>
      <c r="BC115">
        <v>0</v>
      </c>
      <c r="BD115">
        <v>0</v>
      </c>
      <c r="BE115">
        <v>0</v>
      </c>
      <c r="BF115">
        <v>0</v>
      </c>
      <c r="BG115">
        <v>0</v>
      </c>
      <c r="BH115">
        <v>0</v>
      </c>
      <c r="BI115">
        <v>0</v>
      </c>
      <c r="BJ115">
        <v>0</v>
      </c>
      <c r="BK115">
        <v>0</v>
      </c>
      <c r="BL115">
        <v>2</v>
      </c>
      <c r="BM115">
        <v>0</v>
      </c>
      <c r="BN115">
        <v>0</v>
      </c>
      <c r="BO115">
        <v>0</v>
      </c>
      <c r="BP115">
        <v>0</v>
      </c>
      <c r="BQ115">
        <v>0</v>
      </c>
      <c r="BR115">
        <v>0</v>
      </c>
      <c r="BS115">
        <v>0</v>
      </c>
      <c r="BT115">
        <v>0</v>
      </c>
      <c r="BU115">
        <v>0</v>
      </c>
      <c r="BV115">
        <v>0</v>
      </c>
      <c r="BW115">
        <v>0</v>
      </c>
      <c r="BX115">
        <v>0</v>
      </c>
      <c r="BY115">
        <v>4</v>
      </c>
      <c r="BZ115">
        <v>0</v>
      </c>
      <c r="CA115">
        <v>0</v>
      </c>
      <c r="CB115">
        <v>1</v>
      </c>
      <c r="CC115">
        <v>0</v>
      </c>
      <c r="CD115">
        <v>0</v>
      </c>
      <c r="CE115">
        <v>0</v>
      </c>
      <c r="CF115">
        <v>0</v>
      </c>
      <c r="CG115">
        <v>0</v>
      </c>
      <c r="CH115">
        <v>0</v>
      </c>
      <c r="CI115">
        <v>0</v>
      </c>
      <c r="CJ115">
        <v>0</v>
      </c>
      <c r="CK115">
        <v>0</v>
      </c>
      <c r="CL115">
        <v>0</v>
      </c>
      <c r="CM115">
        <v>0</v>
      </c>
    </row>
    <row r="116" spans="1:91" x14ac:dyDescent="0.15">
      <c r="A116" t="s">
        <v>2105</v>
      </c>
      <c r="B116">
        <v>11742</v>
      </c>
      <c r="C116">
        <v>300</v>
      </c>
      <c r="D116">
        <v>4855</v>
      </c>
      <c r="E116" s="407">
        <v>54</v>
      </c>
      <c r="F116" s="407">
        <v>1</v>
      </c>
      <c r="G116" s="407">
        <v>38.700000000000003</v>
      </c>
      <c r="H116" s="407">
        <v>1.2</v>
      </c>
      <c r="I116" s="407">
        <v>2.261783846748449E-2</v>
      </c>
      <c r="J116" s="407">
        <v>0.8</v>
      </c>
      <c r="K116">
        <v>0</v>
      </c>
      <c r="L116">
        <v>0</v>
      </c>
      <c r="M116">
        <v>0</v>
      </c>
      <c r="N116">
        <v>8</v>
      </c>
      <c r="O116">
        <v>0</v>
      </c>
      <c r="P116">
        <v>0</v>
      </c>
      <c r="Q116">
        <v>0</v>
      </c>
      <c r="R116">
        <v>1</v>
      </c>
      <c r="S116">
        <v>22</v>
      </c>
      <c r="T116">
        <v>36</v>
      </c>
      <c r="U116">
        <v>32</v>
      </c>
      <c r="V116">
        <v>23</v>
      </c>
      <c r="W116">
        <v>0</v>
      </c>
      <c r="X116">
        <v>0</v>
      </c>
      <c r="Y116">
        <v>0</v>
      </c>
      <c r="Z116">
        <v>1</v>
      </c>
      <c r="AA116" t="s">
        <v>2334</v>
      </c>
      <c r="AB116">
        <v>0</v>
      </c>
      <c r="AC116">
        <v>0</v>
      </c>
      <c r="AD116">
        <v>0</v>
      </c>
      <c r="AE116">
        <v>0</v>
      </c>
      <c r="AF116">
        <v>0</v>
      </c>
      <c r="AG116">
        <v>0</v>
      </c>
      <c r="AH116">
        <v>0</v>
      </c>
      <c r="AI116">
        <v>0</v>
      </c>
      <c r="AJ116">
        <v>0</v>
      </c>
      <c r="AK116">
        <v>0</v>
      </c>
      <c r="AL116">
        <v>0</v>
      </c>
      <c r="AM116">
        <v>1</v>
      </c>
      <c r="AN116">
        <v>0</v>
      </c>
      <c r="AO116">
        <v>0</v>
      </c>
      <c r="AP116">
        <v>0</v>
      </c>
      <c r="AQ116">
        <v>1</v>
      </c>
      <c r="AR116">
        <v>0</v>
      </c>
      <c r="AS116">
        <v>0</v>
      </c>
      <c r="AT116">
        <v>0</v>
      </c>
      <c r="AU116">
        <v>0</v>
      </c>
      <c r="AV116">
        <v>0</v>
      </c>
      <c r="AW116">
        <v>0</v>
      </c>
      <c r="AX116">
        <v>0</v>
      </c>
      <c r="AY116">
        <v>0</v>
      </c>
      <c r="AZ116">
        <v>0</v>
      </c>
      <c r="BA116">
        <v>0</v>
      </c>
      <c r="BB116">
        <v>1</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0</v>
      </c>
      <c r="BX116">
        <v>0</v>
      </c>
      <c r="BY116">
        <v>0</v>
      </c>
      <c r="BZ116">
        <v>0</v>
      </c>
      <c r="CA116">
        <v>0</v>
      </c>
      <c r="CB116">
        <v>0</v>
      </c>
      <c r="CC116">
        <v>0</v>
      </c>
      <c r="CD116">
        <v>0</v>
      </c>
      <c r="CE116">
        <v>0</v>
      </c>
      <c r="CF116">
        <v>0</v>
      </c>
      <c r="CG116">
        <v>0</v>
      </c>
      <c r="CH116">
        <v>0</v>
      </c>
      <c r="CI116">
        <v>0</v>
      </c>
      <c r="CJ116">
        <v>0</v>
      </c>
      <c r="CK116">
        <v>0</v>
      </c>
      <c r="CL116">
        <v>0</v>
      </c>
      <c r="CM116">
        <v>0</v>
      </c>
    </row>
    <row r="117" spans="1:91" x14ac:dyDescent="0.15">
      <c r="A117" t="s">
        <v>1801</v>
      </c>
      <c r="B117">
        <v>1599</v>
      </c>
      <c r="C117">
        <v>32.4</v>
      </c>
      <c r="D117">
        <v>866.6</v>
      </c>
      <c r="E117" s="407">
        <v>35.6</v>
      </c>
      <c r="F117" s="407">
        <v>0.9</v>
      </c>
      <c r="G117" s="407">
        <v>31.2</v>
      </c>
      <c r="H117" s="407">
        <v>0.8</v>
      </c>
      <c r="I117" s="407">
        <v>1.9609268172513999E-2</v>
      </c>
      <c r="J117" s="407">
        <v>0.7</v>
      </c>
      <c r="K117">
        <v>0</v>
      </c>
      <c r="L117">
        <v>2</v>
      </c>
      <c r="M117">
        <v>0</v>
      </c>
      <c r="N117">
        <v>0</v>
      </c>
      <c r="O117">
        <v>0</v>
      </c>
      <c r="P117">
        <v>0</v>
      </c>
      <c r="Q117">
        <v>0</v>
      </c>
      <c r="R117">
        <v>0</v>
      </c>
      <c r="S117">
        <v>4</v>
      </c>
      <c r="T117">
        <v>15</v>
      </c>
      <c r="U117">
        <v>10</v>
      </c>
      <c r="V117">
        <v>2</v>
      </c>
      <c r="W117">
        <v>0</v>
      </c>
      <c r="X117">
        <v>0</v>
      </c>
      <c r="Y117">
        <v>0</v>
      </c>
      <c r="Z117">
        <v>0</v>
      </c>
      <c r="AA117" t="s">
        <v>2334</v>
      </c>
      <c r="AB117">
        <v>0</v>
      </c>
      <c r="AC117">
        <v>0</v>
      </c>
      <c r="AD117">
        <v>0</v>
      </c>
      <c r="AE117">
        <v>0</v>
      </c>
      <c r="AF117">
        <v>0</v>
      </c>
      <c r="AG117">
        <v>0</v>
      </c>
      <c r="AH117">
        <v>0</v>
      </c>
      <c r="AI117">
        <v>0</v>
      </c>
      <c r="AJ117">
        <v>1</v>
      </c>
      <c r="AK117">
        <v>3</v>
      </c>
      <c r="AL117">
        <v>0</v>
      </c>
      <c r="AM117">
        <v>1</v>
      </c>
      <c r="AN117">
        <v>0</v>
      </c>
      <c r="AO117">
        <v>0</v>
      </c>
      <c r="AP117">
        <v>0</v>
      </c>
      <c r="AQ117">
        <v>0</v>
      </c>
      <c r="AR117">
        <v>0</v>
      </c>
      <c r="AS117">
        <v>0</v>
      </c>
      <c r="AT117">
        <v>0</v>
      </c>
      <c r="AU117">
        <v>0</v>
      </c>
      <c r="AV117">
        <v>0</v>
      </c>
      <c r="AW117">
        <v>0</v>
      </c>
      <c r="AX117">
        <v>0</v>
      </c>
      <c r="AY117">
        <v>0</v>
      </c>
      <c r="AZ117">
        <v>0</v>
      </c>
      <c r="BA117">
        <v>0</v>
      </c>
      <c r="BB117">
        <v>4</v>
      </c>
      <c r="BC117">
        <v>0</v>
      </c>
      <c r="BD117">
        <v>0</v>
      </c>
      <c r="BE117">
        <v>0</v>
      </c>
      <c r="BF117">
        <v>0</v>
      </c>
      <c r="BG117">
        <v>0</v>
      </c>
      <c r="BH117">
        <v>0</v>
      </c>
      <c r="BI117">
        <v>0</v>
      </c>
      <c r="BJ117">
        <v>0</v>
      </c>
      <c r="BK117">
        <v>0</v>
      </c>
      <c r="BL117">
        <v>0</v>
      </c>
      <c r="BM117">
        <v>0</v>
      </c>
      <c r="BN117">
        <v>0</v>
      </c>
      <c r="BO117">
        <v>0</v>
      </c>
      <c r="BP117">
        <v>1</v>
      </c>
      <c r="BQ117">
        <v>1</v>
      </c>
      <c r="BR117">
        <v>0</v>
      </c>
      <c r="BS117">
        <v>0</v>
      </c>
      <c r="BT117">
        <v>0</v>
      </c>
      <c r="BU117">
        <v>0</v>
      </c>
      <c r="BV117">
        <v>0</v>
      </c>
      <c r="BW117">
        <v>0</v>
      </c>
      <c r="BX117">
        <v>0</v>
      </c>
      <c r="BY117">
        <v>0</v>
      </c>
      <c r="BZ117">
        <v>0</v>
      </c>
      <c r="CA117">
        <v>0</v>
      </c>
      <c r="CB117">
        <v>0</v>
      </c>
      <c r="CC117">
        <v>0</v>
      </c>
      <c r="CD117">
        <v>0</v>
      </c>
      <c r="CE117">
        <v>0</v>
      </c>
      <c r="CF117">
        <v>0</v>
      </c>
      <c r="CG117">
        <v>0</v>
      </c>
      <c r="CH117">
        <v>1</v>
      </c>
      <c r="CI117">
        <v>0</v>
      </c>
      <c r="CJ117">
        <v>0</v>
      </c>
      <c r="CK117">
        <v>0</v>
      </c>
      <c r="CL117">
        <v>0</v>
      </c>
      <c r="CM117">
        <v>0</v>
      </c>
    </row>
    <row r="118" spans="1:91" x14ac:dyDescent="0.15">
      <c r="A118" t="s">
        <v>1949</v>
      </c>
      <c r="B118">
        <v>4750.1000000000004</v>
      </c>
      <c r="C118">
        <v>98.5</v>
      </c>
      <c r="D118">
        <v>2650.8</v>
      </c>
      <c r="E118" s="407">
        <v>58.5</v>
      </c>
      <c r="F118" s="407">
        <v>1.2</v>
      </c>
      <c r="G118" s="407">
        <v>36.700000000000003</v>
      </c>
      <c r="H118" s="407">
        <v>1.4</v>
      </c>
      <c r="I118" s="407">
        <v>2.9255116979439014E-2</v>
      </c>
      <c r="J118" s="407">
        <v>0.9</v>
      </c>
      <c r="K118">
        <v>0</v>
      </c>
      <c r="L118">
        <v>3</v>
      </c>
      <c r="M118">
        <v>0</v>
      </c>
      <c r="N118">
        <v>0</v>
      </c>
      <c r="O118">
        <v>2</v>
      </c>
      <c r="P118">
        <v>0</v>
      </c>
      <c r="Q118">
        <v>0</v>
      </c>
      <c r="R118">
        <v>0</v>
      </c>
      <c r="S118">
        <v>18</v>
      </c>
      <c r="T118">
        <v>20</v>
      </c>
      <c r="U118">
        <v>13</v>
      </c>
      <c r="V118">
        <v>17</v>
      </c>
      <c r="W118">
        <v>0</v>
      </c>
      <c r="X118">
        <v>0</v>
      </c>
      <c r="Y118">
        <v>0</v>
      </c>
      <c r="Z118">
        <v>4</v>
      </c>
      <c r="AA118" t="s">
        <v>2334</v>
      </c>
      <c r="AB118">
        <v>0</v>
      </c>
      <c r="AC118">
        <v>0</v>
      </c>
      <c r="AD118">
        <v>0</v>
      </c>
      <c r="AE118">
        <v>0</v>
      </c>
      <c r="AF118">
        <v>0</v>
      </c>
      <c r="AG118">
        <v>0</v>
      </c>
      <c r="AH118">
        <v>0</v>
      </c>
      <c r="AI118">
        <v>0</v>
      </c>
      <c r="AJ118">
        <v>0</v>
      </c>
      <c r="AK118">
        <v>0</v>
      </c>
      <c r="AL118">
        <v>0</v>
      </c>
      <c r="AM118">
        <v>3</v>
      </c>
      <c r="AN118">
        <v>0</v>
      </c>
      <c r="AO118">
        <v>0</v>
      </c>
      <c r="AP118">
        <v>0</v>
      </c>
      <c r="AQ118">
        <v>1</v>
      </c>
      <c r="AR118">
        <v>0</v>
      </c>
      <c r="AS118">
        <v>0</v>
      </c>
      <c r="AT118">
        <v>0</v>
      </c>
      <c r="AU118">
        <v>0</v>
      </c>
      <c r="AV118">
        <v>0</v>
      </c>
      <c r="AW118">
        <v>0</v>
      </c>
      <c r="AX118">
        <v>0</v>
      </c>
      <c r="AY118">
        <v>0</v>
      </c>
      <c r="AZ118">
        <v>0</v>
      </c>
      <c r="BA118">
        <v>1</v>
      </c>
      <c r="BB118">
        <v>2</v>
      </c>
      <c r="BC118">
        <v>0</v>
      </c>
      <c r="BD118">
        <v>0</v>
      </c>
      <c r="BE118">
        <v>0</v>
      </c>
      <c r="BF118">
        <v>0</v>
      </c>
      <c r="BG118">
        <v>0</v>
      </c>
      <c r="BH118">
        <v>0</v>
      </c>
      <c r="BI118">
        <v>0</v>
      </c>
      <c r="BJ118">
        <v>0</v>
      </c>
      <c r="BK118">
        <v>0</v>
      </c>
      <c r="BL118">
        <v>0</v>
      </c>
      <c r="BM118">
        <v>0</v>
      </c>
      <c r="BN118">
        <v>0</v>
      </c>
      <c r="BO118">
        <v>0</v>
      </c>
      <c r="BP118">
        <v>1</v>
      </c>
      <c r="BQ118">
        <v>0</v>
      </c>
      <c r="BR118">
        <v>0</v>
      </c>
      <c r="BS118">
        <v>0</v>
      </c>
      <c r="BT118">
        <v>0</v>
      </c>
      <c r="BU118">
        <v>0</v>
      </c>
      <c r="BV118">
        <v>0</v>
      </c>
      <c r="BW118">
        <v>0</v>
      </c>
      <c r="BX118">
        <v>0</v>
      </c>
      <c r="BY118">
        <v>0</v>
      </c>
      <c r="BZ118">
        <v>0</v>
      </c>
      <c r="CA118">
        <v>0</v>
      </c>
      <c r="CB118">
        <v>0</v>
      </c>
      <c r="CC118">
        <v>0</v>
      </c>
      <c r="CD118">
        <v>0</v>
      </c>
      <c r="CE118">
        <v>0</v>
      </c>
      <c r="CF118">
        <v>1</v>
      </c>
      <c r="CG118">
        <v>0</v>
      </c>
      <c r="CH118">
        <v>0</v>
      </c>
      <c r="CI118">
        <v>1</v>
      </c>
      <c r="CJ118">
        <v>0</v>
      </c>
      <c r="CK118">
        <v>0</v>
      </c>
      <c r="CL118">
        <v>0</v>
      </c>
      <c r="CM118">
        <v>0</v>
      </c>
    </row>
    <row r="119" spans="1:91" x14ac:dyDescent="0.15">
      <c r="A119" t="s">
        <v>1843</v>
      </c>
      <c r="B119">
        <v>7000</v>
      </c>
      <c r="C119">
        <v>200</v>
      </c>
      <c r="D119">
        <v>2500</v>
      </c>
      <c r="E119" s="407">
        <v>73.599999999999994</v>
      </c>
      <c r="F119" s="407">
        <v>2.1</v>
      </c>
      <c r="G119" s="407">
        <v>27.7</v>
      </c>
      <c r="H119" s="407">
        <v>2.1</v>
      </c>
      <c r="I119" s="407">
        <v>0.1</v>
      </c>
      <c r="J119" s="407">
        <v>0.8</v>
      </c>
      <c r="K119">
        <v>0</v>
      </c>
      <c r="L119">
        <v>0</v>
      </c>
      <c r="M119">
        <v>0</v>
      </c>
      <c r="N119">
        <v>0</v>
      </c>
      <c r="O119">
        <v>3</v>
      </c>
      <c r="P119">
        <v>0</v>
      </c>
      <c r="Q119">
        <v>0</v>
      </c>
      <c r="R119">
        <v>1</v>
      </c>
      <c r="S119">
        <v>11</v>
      </c>
      <c r="T119">
        <v>13</v>
      </c>
      <c r="U119">
        <v>4</v>
      </c>
      <c r="V119">
        <v>51</v>
      </c>
      <c r="W119">
        <v>0</v>
      </c>
      <c r="X119">
        <v>0</v>
      </c>
      <c r="Y119">
        <v>0</v>
      </c>
      <c r="Z119">
        <v>28</v>
      </c>
      <c r="AA119" t="s">
        <v>2334</v>
      </c>
      <c r="AB119">
        <v>0</v>
      </c>
      <c r="AC119">
        <v>0</v>
      </c>
      <c r="AD119">
        <v>0</v>
      </c>
      <c r="AE119">
        <v>0</v>
      </c>
      <c r="AF119">
        <v>1</v>
      </c>
      <c r="AG119">
        <v>0</v>
      </c>
      <c r="AH119">
        <v>0</v>
      </c>
      <c r="AI119">
        <v>0</v>
      </c>
      <c r="AJ119">
        <v>0</v>
      </c>
      <c r="AK119">
        <v>0</v>
      </c>
      <c r="AL119">
        <v>0</v>
      </c>
      <c r="AM119">
        <v>11</v>
      </c>
      <c r="AN119">
        <v>0</v>
      </c>
      <c r="AO119">
        <v>0</v>
      </c>
      <c r="AP119">
        <v>0</v>
      </c>
      <c r="AQ119">
        <v>7</v>
      </c>
      <c r="AR119">
        <v>0</v>
      </c>
      <c r="AS119">
        <v>0</v>
      </c>
      <c r="AT119">
        <v>0</v>
      </c>
      <c r="AU119">
        <v>0</v>
      </c>
      <c r="AV119">
        <v>0</v>
      </c>
      <c r="AW119">
        <v>0</v>
      </c>
      <c r="AX119">
        <v>0</v>
      </c>
      <c r="AY119">
        <v>1</v>
      </c>
      <c r="AZ119">
        <v>0</v>
      </c>
      <c r="BA119">
        <v>2</v>
      </c>
      <c r="BB119">
        <v>0</v>
      </c>
      <c r="BC119">
        <v>4</v>
      </c>
      <c r="BD119">
        <v>0</v>
      </c>
      <c r="BE119">
        <v>0</v>
      </c>
      <c r="BF119">
        <v>0</v>
      </c>
      <c r="BG119">
        <v>0</v>
      </c>
      <c r="BH119">
        <v>0</v>
      </c>
      <c r="BI119">
        <v>0</v>
      </c>
      <c r="BJ119">
        <v>0</v>
      </c>
      <c r="BK119">
        <v>0</v>
      </c>
      <c r="BL119">
        <v>0</v>
      </c>
      <c r="BM119">
        <v>0</v>
      </c>
      <c r="BN119">
        <v>0</v>
      </c>
      <c r="BO119">
        <v>0</v>
      </c>
      <c r="BP119">
        <v>3</v>
      </c>
      <c r="BQ119">
        <v>1</v>
      </c>
      <c r="BR119">
        <v>0</v>
      </c>
      <c r="BS119">
        <v>3</v>
      </c>
      <c r="BT119">
        <v>0</v>
      </c>
      <c r="BU119">
        <v>0</v>
      </c>
      <c r="BV119">
        <v>0</v>
      </c>
      <c r="BW119">
        <v>0</v>
      </c>
      <c r="BX119">
        <v>0</v>
      </c>
      <c r="BY119">
        <v>0</v>
      </c>
      <c r="BZ119">
        <v>0</v>
      </c>
      <c r="CA119">
        <v>0</v>
      </c>
      <c r="CB119">
        <v>1</v>
      </c>
      <c r="CC119">
        <v>0</v>
      </c>
      <c r="CD119">
        <v>0</v>
      </c>
      <c r="CE119">
        <v>0</v>
      </c>
      <c r="CF119">
        <v>5</v>
      </c>
      <c r="CG119">
        <v>2</v>
      </c>
      <c r="CH119">
        <v>4</v>
      </c>
      <c r="CI119">
        <v>6</v>
      </c>
      <c r="CJ119">
        <v>0</v>
      </c>
      <c r="CK119">
        <v>0</v>
      </c>
      <c r="CL119">
        <v>0</v>
      </c>
      <c r="CM119">
        <v>1</v>
      </c>
    </row>
    <row r="120" spans="1:91" x14ac:dyDescent="0.15">
      <c r="A120" t="s">
        <v>2065</v>
      </c>
      <c r="B120">
        <v>4800</v>
      </c>
      <c r="C120">
        <v>90</v>
      </c>
      <c r="D120">
        <v>2800</v>
      </c>
      <c r="E120" s="407">
        <v>53.8</v>
      </c>
      <c r="F120" s="407">
        <v>1.2</v>
      </c>
      <c r="G120" s="407">
        <v>35.700000000000003</v>
      </c>
      <c r="H120" s="407">
        <v>0.9</v>
      </c>
      <c r="I120" s="407">
        <v>1.9903560935172083E-2</v>
      </c>
      <c r="J120" s="407">
        <v>0.6</v>
      </c>
      <c r="K120">
        <v>0</v>
      </c>
      <c r="L120">
        <v>9</v>
      </c>
      <c r="M120">
        <v>0</v>
      </c>
      <c r="N120">
        <v>0</v>
      </c>
      <c r="O120">
        <v>2</v>
      </c>
      <c r="P120">
        <v>0</v>
      </c>
      <c r="Q120">
        <v>0</v>
      </c>
      <c r="R120">
        <v>1</v>
      </c>
      <c r="S120">
        <v>10</v>
      </c>
      <c r="T120">
        <v>48</v>
      </c>
      <c r="U120">
        <v>19</v>
      </c>
      <c r="V120">
        <v>4</v>
      </c>
      <c r="W120">
        <v>0</v>
      </c>
      <c r="X120">
        <v>0</v>
      </c>
      <c r="Y120">
        <v>0</v>
      </c>
      <c r="Z120">
        <v>0</v>
      </c>
      <c r="AA120" t="s">
        <v>2334</v>
      </c>
      <c r="AB120">
        <v>0</v>
      </c>
      <c r="AC120">
        <v>0</v>
      </c>
      <c r="AD120">
        <v>0</v>
      </c>
      <c r="AE120">
        <v>0</v>
      </c>
      <c r="AF120">
        <v>0</v>
      </c>
      <c r="AG120">
        <v>0</v>
      </c>
      <c r="AH120">
        <v>0</v>
      </c>
      <c r="AI120">
        <v>0</v>
      </c>
      <c r="AJ120">
        <v>2</v>
      </c>
      <c r="AK120">
        <v>0</v>
      </c>
      <c r="AL120">
        <v>1</v>
      </c>
      <c r="AM120">
        <v>1</v>
      </c>
      <c r="AN120">
        <v>0</v>
      </c>
      <c r="AO120">
        <v>0</v>
      </c>
      <c r="AP120">
        <v>0</v>
      </c>
      <c r="AQ120">
        <v>0</v>
      </c>
      <c r="AR120">
        <v>0</v>
      </c>
      <c r="AS120">
        <v>0</v>
      </c>
      <c r="AT120">
        <v>0</v>
      </c>
      <c r="AU120">
        <v>0</v>
      </c>
      <c r="AV120">
        <v>0</v>
      </c>
      <c r="AW120">
        <v>0</v>
      </c>
      <c r="AX120">
        <v>0</v>
      </c>
      <c r="AY120">
        <v>0</v>
      </c>
      <c r="AZ120">
        <v>0</v>
      </c>
      <c r="BA120">
        <v>0</v>
      </c>
      <c r="BB120">
        <v>6</v>
      </c>
      <c r="BC120">
        <v>0</v>
      </c>
      <c r="BD120">
        <v>0</v>
      </c>
      <c r="BE120">
        <v>0</v>
      </c>
      <c r="BF120">
        <v>0</v>
      </c>
      <c r="BG120">
        <v>0</v>
      </c>
      <c r="BH120">
        <v>0</v>
      </c>
      <c r="BI120">
        <v>0</v>
      </c>
      <c r="BJ120">
        <v>0</v>
      </c>
      <c r="BK120">
        <v>0</v>
      </c>
      <c r="BL120">
        <v>0</v>
      </c>
      <c r="BM120">
        <v>0</v>
      </c>
      <c r="BN120">
        <v>0</v>
      </c>
      <c r="BO120">
        <v>0</v>
      </c>
      <c r="BP120">
        <v>2</v>
      </c>
      <c r="BQ120">
        <v>3</v>
      </c>
      <c r="BR120">
        <v>0</v>
      </c>
      <c r="BS120">
        <v>0</v>
      </c>
      <c r="BT120">
        <v>0</v>
      </c>
      <c r="BU120">
        <v>0</v>
      </c>
      <c r="BV120">
        <v>0</v>
      </c>
      <c r="BW120">
        <v>0</v>
      </c>
      <c r="BX120">
        <v>0</v>
      </c>
      <c r="BY120">
        <v>0</v>
      </c>
      <c r="BZ120">
        <v>0</v>
      </c>
      <c r="CA120">
        <v>0</v>
      </c>
      <c r="CB120">
        <v>0</v>
      </c>
      <c r="CC120">
        <v>0</v>
      </c>
      <c r="CD120">
        <v>0</v>
      </c>
      <c r="CE120">
        <v>0</v>
      </c>
      <c r="CF120">
        <v>0</v>
      </c>
      <c r="CG120">
        <v>0</v>
      </c>
      <c r="CH120">
        <v>4</v>
      </c>
      <c r="CI120">
        <v>0</v>
      </c>
      <c r="CJ120">
        <v>0</v>
      </c>
      <c r="CK120">
        <v>0</v>
      </c>
      <c r="CL120">
        <v>0</v>
      </c>
      <c r="CM120">
        <v>0</v>
      </c>
    </row>
    <row r="121" spans="1:91" x14ac:dyDescent="0.15">
      <c r="A121" t="s">
        <v>1885</v>
      </c>
      <c r="B121">
        <v>6120</v>
      </c>
      <c r="C121">
        <v>177</v>
      </c>
      <c r="D121">
        <v>1330</v>
      </c>
      <c r="E121" s="407">
        <v>127.3</v>
      </c>
      <c r="F121" s="407">
        <v>3.9</v>
      </c>
      <c r="G121" s="407">
        <v>29.7</v>
      </c>
      <c r="H121" s="407">
        <v>3.1</v>
      </c>
      <c r="I121" s="407">
        <v>0.1</v>
      </c>
      <c r="J121" s="407">
        <v>0.7</v>
      </c>
      <c r="K121">
        <v>0</v>
      </c>
      <c r="L121">
        <v>0</v>
      </c>
      <c r="M121">
        <v>0</v>
      </c>
      <c r="N121">
        <v>1</v>
      </c>
      <c r="O121">
        <v>2</v>
      </c>
      <c r="P121">
        <v>0</v>
      </c>
      <c r="Q121">
        <v>0</v>
      </c>
      <c r="R121">
        <v>2</v>
      </c>
      <c r="S121">
        <v>15</v>
      </c>
      <c r="T121">
        <v>8</v>
      </c>
      <c r="U121">
        <v>13</v>
      </c>
      <c r="V121">
        <v>20</v>
      </c>
      <c r="W121">
        <v>0</v>
      </c>
      <c r="X121">
        <v>0</v>
      </c>
      <c r="Y121">
        <v>0</v>
      </c>
      <c r="Z121">
        <v>11</v>
      </c>
      <c r="AA121" t="s">
        <v>2334</v>
      </c>
      <c r="AB121">
        <v>0</v>
      </c>
      <c r="AC121">
        <v>0</v>
      </c>
      <c r="AD121">
        <v>0</v>
      </c>
      <c r="AE121">
        <v>0</v>
      </c>
      <c r="AF121">
        <v>0</v>
      </c>
      <c r="AG121">
        <v>0</v>
      </c>
      <c r="AH121">
        <v>0</v>
      </c>
      <c r="AI121">
        <v>0</v>
      </c>
      <c r="AJ121">
        <v>1</v>
      </c>
      <c r="AK121">
        <v>0</v>
      </c>
      <c r="AL121">
        <v>3</v>
      </c>
      <c r="AM121">
        <v>2</v>
      </c>
      <c r="AN121">
        <v>0</v>
      </c>
      <c r="AO121">
        <v>0</v>
      </c>
      <c r="AP121">
        <v>0</v>
      </c>
      <c r="AQ121">
        <v>0</v>
      </c>
      <c r="AR121">
        <v>0</v>
      </c>
      <c r="AS121">
        <v>0</v>
      </c>
      <c r="AT121">
        <v>0</v>
      </c>
      <c r="AU121">
        <v>0</v>
      </c>
      <c r="AV121">
        <v>0</v>
      </c>
      <c r="AW121">
        <v>0</v>
      </c>
      <c r="AX121">
        <v>0</v>
      </c>
      <c r="AY121">
        <v>0</v>
      </c>
      <c r="AZ121">
        <v>0</v>
      </c>
      <c r="BA121">
        <v>0</v>
      </c>
      <c r="BB121">
        <v>2</v>
      </c>
      <c r="BC121">
        <v>0</v>
      </c>
      <c r="BD121">
        <v>0</v>
      </c>
      <c r="BE121">
        <v>0</v>
      </c>
      <c r="BF121">
        <v>0</v>
      </c>
      <c r="BG121">
        <v>0</v>
      </c>
      <c r="BH121">
        <v>0</v>
      </c>
      <c r="BI121">
        <v>0</v>
      </c>
      <c r="BJ121">
        <v>0</v>
      </c>
      <c r="BK121">
        <v>0</v>
      </c>
      <c r="BL121">
        <v>0</v>
      </c>
      <c r="BM121">
        <v>0</v>
      </c>
      <c r="BN121">
        <v>0</v>
      </c>
      <c r="BO121">
        <v>0</v>
      </c>
      <c r="BP121">
        <v>0</v>
      </c>
      <c r="BQ121">
        <v>0</v>
      </c>
      <c r="BR121">
        <v>0</v>
      </c>
      <c r="BS121">
        <v>1</v>
      </c>
      <c r="BT121">
        <v>0</v>
      </c>
      <c r="BU121">
        <v>0</v>
      </c>
      <c r="BV121">
        <v>0</v>
      </c>
      <c r="BW121">
        <v>1</v>
      </c>
      <c r="BX121">
        <v>0</v>
      </c>
      <c r="BY121">
        <v>0</v>
      </c>
      <c r="BZ121">
        <v>0</v>
      </c>
      <c r="CA121">
        <v>0</v>
      </c>
      <c r="CB121">
        <v>0</v>
      </c>
      <c r="CC121">
        <v>0</v>
      </c>
      <c r="CD121">
        <v>0</v>
      </c>
      <c r="CE121">
        <v>0</v>
      </c>
      <c r="CF121">
        <v>0</v>
      </c>
      <c r="CG121">
        <v>0</v>
      </c>
      <c r="CH121">
        <v>0</v>
      </c>
      <c r="CI121">
        <v>0</v>
      </c>
      <c r="CJ121">
        <v>0</v>
      </c>
      <c r="CK121">
        <v>0</v>
      </c>
      <c r="CL121">
        <v>0</v>
      </c>
      <c r="CM121">
        <v>0</v>
      </c>
    </row>
    <row r="122" spans="1:91" x14ac:dyDescent="0.15">
      <c r="A122" t="s">
        <v>1860</v>
      </c>
      <c r="B122">
        <v>2400</v>
      </c>
      <c r="C122">
        <v>56</v>
      </c>
      <c r="D122">
        <v>2600</v>
      </c>
      <c r="E122" s="407">
        <v>19.100000000000001</v>
      </c>
      <c r="F122" s="407">
        <v>0.5</v>
      </c>
      <c r="G122" s="407">
        <v>24.4</v>
      </c>
      <c r="H122" s="407">
        <v>0.3</v>
      </c>
      <c r="I122" s="407">
        <v>8.8176679414304938E-3</v>
      </c>
      <c r="J122" s="407">
        <v>0.4</v>
      </c>
      <c r="K122">
        <v>0</v>
      </c>
      <c r="L122">
        <v>59</v>
      </c>
      <c r="M122">
        <v>0</v>
      </c>
      <c r="N122">
        <v>0</v>
      </c>
      <c r="O122">
        <v>4</v>
      </c>
      <c r="P122">
        <v>0</v>
      </c>
      <c r="Q122">
        <v>0</v>
      </c>
      <c r="R122">
        <v>0</v>
      </c>
      <c r="S122">
        <v>0</v>
      </c>
      <c r="T122">
        <v>29</v>
      </c>
      <c r="U122">
        <v>23</v>
      </c>
      <c r="V122">
        <v>0</v>
      </c>
      <c r="W122">
        <v>0</v>
      </c>
      <c r="X122">
        <v>0</v>
      </c>
      <c r="Y122">
        <v>0</v>
      </c>
      <c r="Z122">
        <v>0</v>
      </c>
      <c r="AA122" t="s">
        <v>2334</v>
      </c>
      <c r="AB122">
        <v>0</v>
      </c>
      <c r="AC122">
        <v>19</v>
      </c>
      <c r="AD122">
        <v>0</v>
      </c>
      <c r="AE122">
        <v>0</v>
      </c>
      <c r="AF122">
        <v>2</v>
      </c>
      <c r="AG122">
        <v>0</v>
      </c>
      <c r="AH122">
        <v>0</v>
      </c>
      <c r="AI122">
        <v>0</v>
      </c>
      <c r="AJ122">
        <v>0</v>
      </c>
      <c r="AK122">
        <v>15</v>
      </c>
      <c r="AL122">
        <v>3</v>
      </c>
      <c r="AM122">
        <v>0</v>
      </c>
      <c r="AN122">
        <v>0</v>
      </c>
      <c r="AO122">
        <v>0</v>
      </c>
      <c r="AP122">
        <v>0</v>
      </c>
      <c r="AQ122">
        <v>0</v>
      </c>
      <c r="AR122">
        <v>0</v>
      </c>
      <c r="AS122">
        <v>8</v>
      </c>
      <c r="AT122">
        <v>0</v>
      </c>
      <c r="AU122">
        <v>0</v>
      </c>
      <c r="AV122">
        <v>0</v>
      </c>
      <c r="AW122">
        <v>0</v>
      </c>
      <c r="AX122">
        <v>0</v>
      </c>
      <c r="AY122">
        <v>0</v>
      </c>
      <c r="AZ122">
        <v>0</v>
      </c>
      <c r="BA122">
        <v>2</v>
      </c>
      <c r="BB122">
        <v>12</v>
      </c>
      <c r="BC122">
        <v>0</v>
      </c>
      <c r="BD122">
        <v>0</v>
      </c>
      <c r="BE122">
        <v>0</v>
      </c>
      <c r="BF122">
        <v>0</v>
      </c>
      <c r="BG122">
        <v>0</v>
      </c>
      <c r="BH122">
        <v>0</v>
      </c>
      <c r="BI122">
        <v>7</v>
      </c>
      <c r="BJ122">
        <v>0</v>
      </c>
      <c r="BK122">
        <v>0</v>
      </c>
      <c r="BL122">
        <v>0</v>
      </c>
      <c r="BM122">
        <v>0</v>
      </c>
      <c r="BN122">
        <v>0</v>
      </c>
      <c r="BO122">
        <v>0</v>
      </c>
      <c r="BP122">
        <v>0</v>
      </c>
      <c r="BQ122">
        <v>6</v>
      </c>
      <c r="BR122">
        <v>5</v>
      </c>
      <c r="BS122">
        <v>0</v>
      </c>
      <c r="BT122">
        <v>0</v>
      </c>
      <c r="BU122">
        <v>0</v>
      </c>
      <c r="BV122">
        <v>0</v>
      </c>
      <c r="BW122">
        <v>0</v>
      </c>
      <c r="BX122">
        <v>0</v>
      </c>
      <c r="BY122">
        <v>14</v>
      </c>
      <c r="BZ122">
        <v>0</v>
      </c>
      <c r="CA122">
        <v>0</v>
      </c>
      <c r="CB122">
        <v>0</v>
      </c>
      <c r="CC122">
        <v>0</v>
      </c>
      <c r="CD122">
        <v>0</v>
      </c>
      <c r="CE122">
        <v>0</v>
      </c>
      <c r="CF122">
        <v>0</v>
      </c>
      <c r="CG122">
        <v>3</v>
      </c>
      <c r="CH122">
        <v>11</v>
      </c>
      <c r="CI122">
        <v>0</v>
      </c>
      <c r="CJ122">
        <v>0</v>
      </c>
      <c r="CK122">
        <v>0</v>
      </c>
      <c r="CL122">
        <v>0</v>
      </c>
      <c r="CM122">
        <v>0</v>
      </c>
    </row>
    <row r="123" spans="1:91" x14ac:dyDescent="0.15">
      <c r="A123" t="s">
        <v>2271</v>
      </c>
      <c r="B123">
        <v>2100</v>
      </c>
      <c r="C123">
        <v>50</v>
      </c>
      <c r="D123">
        <v>1770</v>
      </c>
      <c r="E123" s="407">
        <v>39.700000000000003</v>
      </c>
      <c r="F123" s="407">
        <v>1</v>
      </c>
      <c r="G123" s="407">
        <v>31.4</v>
      </c>
      <c r="H123" s="407">
        <v>0.7</v>
      </c>
      <c r="I123" s="407">
        <v>1.7347054279114371E-2</v>
      </c>
      <c r="J123" s="407">
        <v>0.5</v>
      </c>
      <c r="K123">
        <v>0</v>
      </c>
      <c r="L123">
        <v>0</v>
      </c>
      <c r="M123">
        <v>0</v>
      </c>
      <c r="N123">
        <v>0</v>
      </c>
      <c r="O123">
        <v>0</v>
      </c>
      <c r="P123">
        <v>0</v>
      </c>
      <c r="Q123">
        <v>0</v>
      </c>
      <c r="R123">
        <v>0</v>
      </c>
      <c r="S123">
        <v>9</v>
      </c>
      <c r="T123">
        <v>23</v>
      </c>
      <c r="U123">
        <v>16</v>
      </c>
      <c r="V123">
        <v>10</v>
      </c>
      <c r="W123">
        <v>0</v>
      </c>
      <c r="X123">
        <v>0</v>
      </c>
      <c r="Y123">
        <v>0</v>
      </c>
      <c r="Z123">
        <v>7</v>
      </c>
      <c r="AA123" t="s">
        <v>2334</v>
      </c>
      <c r="AB123">
        <v>0</v>
      </c>
      <c r="AC123">
        <v>0</v>
      </c>
      <c r="AD123">
        <v>0</v>
      </c>
      <c r="AE123">
        <v>0</v>
      </c>
      <c r="AF123">
        <v>0</v>
      </c>
      <c r="AG123">
        <v>0</v>
      </c>
      <c r="AH123">
        <v>0</v>
      </c>
      <c r="AI123">
        <v>0</v>
      </c>
      <c r="AJ123">
        <v>0</v>
      </c>
      <c r="AK123">
        <v>0</v>
      </c>
      <c r="AL123">
        <v>0</v>
      </c>
      <c r="AM123">
        <v>6</v>
      </c>
      <c r="AN123">
        <v>0</v>
      </c>
      <c r="AO123">
        <v>0</v>
      </c>
      <c r="AP123">
        <v>0</v>
      </c>
      <c r="AQ123">
        <v>4</v>
      </c>
      <c r="AR123">
        <v>0</v>
      </c>
      <c r="AS123">
        <v>0</v>
      </c>
      <c r="AT123">
        <v>0</v>
      </c>
      <c r="AU123">
        <v>0</v>
      </c>
      <c r="AV123">
        <v>0</v>
      </c>
      <c r="AW123">
        <v>0</v>
      </c>
      <c r="AX123">
        <v>0</v>
      </c>
      <c r="AY123">
        <v>0</v>
      </c>
      <c r="AZ123">
        <v>0</v>
      </c>
      <c r="BA123">
        <v>0</v>
      </c>
      <c r="BB123">
        <v>3</v>
      </c>
      <c r="BC123">
        <v>0</v>
      </c>
      <c r="BD123">
        <v>0</v>
      </c>
      <c r="BE123">
        <v>0</v>
      </c>
      <c r="BF123">
        <v>0</v>
      </c>
      <c r="BG123">
        <v>0</v>
      </c>
      <c r="BH123">
        <v>0</v>
      </c>
      <c r="BI123">
        <v>0</v>
      </c>
      <c r="BJ123">
        <v>0</v>
      </c>
      <c r="BK123">
        <v>0</v>
      </c>
      <c r="BL123">
        <v>0</v>
      </c>
      <c r="BM123">
        <v>0</v>
      </c>
      <c r="BN123">
        <v>0</v>
      </c>
      <c r="BO123">
        <v>0</v>
      </c>
      <c r="BP123">
        <v>1</v>
      </c>
      <c r="BQ123">
        <v>0</v>
      </c>
      <c r="BR123">
        <v>0</v>
      </c>
      <c r="BS123">
        <v>0</v>
      </c>
      <c r="BT123">
        <v>0</v>
      </c>
      <c r="BU123">
        <v>0</v>
      </c>
      <c r="BV123">
        <v>0</v>
      </c>
      <c r="BW123">
        <v>0</v>
      </c>
      <c r="BX123">
        <v>0</v>
      </c>
      <c r="BY123">
        <v>0</v>
      </c>
      <c r="BZ123">
        <v>0</v>
      </c>
      <c r="CA123">
        <v>0</v>
      </c>
      <c r="CB123">
        <v>0</v>
      </c>
      <c r="CC123">
        <v>0</v>
      </c>
      <c r="CD123">
        <v>0</v>
      </c>
      <c r="CE123">
        <v>0</v>
      </c>
      <c r="CF123">
        <v>0</v>
      </c>
      <c r="CG123">
        <v>0</v>
      </c>
      <c r="CH123">
        <v>2</v>
      </c>
      <c r="CI123">
        <v>1</v>
      </c>
      <c r="CJ123">
        <v>0</v>
      </c>
      <c r="CK123">
        <v>0</v>
      </c>
      <c r="CL123">
        <v>0</v>
      </c>
      <c r="CM123">
        <v>0</v>
      </c>
    </row>
    <row r="124" spans="1:91" x14ac:dyDescent="0.15">
      <c r="A124" t="s">
        <v>2035</v>
      </c>
      <c r="B124">
        <v>475</v>
      </c>
      <c r="C124">
        <v>12.3</v>
      </c>
      <c r="D124">
        <v>570</v>
      </c>
      <c r="E124" s="407">
        <v>11.8</v>
      </c>
      <c r="F124" s="407">
        <v>0.3</v>
      </c>
      <c r="G124" s="407">
        <v>13.9</v>
      </c>
      <c r="H124" s="407">
        <v>0.3</v>
      </c>
      <c r="I124" s="407">
        <v>8.8962331542001283E-3</v>
      </c>
      <c r="J124" s="407">
        <v>0.4</v>
      </c>
      <c r="K124">
        <v>0</v>
      </c>
      <c r="L124">
        <v>0</v>
      </c>
      <c r="M124">
        <v>0</v>
      </c>
      <c r="N124">
        <v>1</v>
      </c>
      <c r="O124">
        <v>0</v>
      </c>
      <c r="P124">
        <v>0</v>
      </c>
      <c r="Q124">
        <v>0</v>
      </c>
      <c r="R124">
        <v>0</v>
      </c>
      <c r="S124">
        <v>0</v>
      </c>
      <c r="T124">
        <v>23</v>
      </c>
      <c r="U124">
        <v>15</v>
      </c>
      <c r="V124">
        <v>0</v>
      </c>
      <c r="W124">
        <v>0</v>
      </c>
      <c r="X124">
        <v>0</v>
      </c>
      <c r="Y124">
        <v>0</v>
      </c>
      <c r="Z124">
        <v>0</v>
      </c>
      <c r="AA124" t="s">
        <v>2334</v>
      </c>
      <c r="AB124">
        <v>0</v>
      </c>
      <c r="AC124">
        <v>0</v>
      </c>
      <c r="AD124">
        <v>0</v>
      </c>
      <c r="AE124">
        <v>0</v>
      </c>
      <c r="AF124">
        <v>0</v>
      </c>
      <c r="AG124">
        <v>0</v>
      </c>
      <c r="AH124">
        <v>0</v>
      </c>
      <c r="AI124">
        <v>0</v>
      </c>
      <c r="AJ124">
        <v>0</v>
      </c>
      <c r="AK124">
        <v>5</v>
      </c>
      <c r="AL124">
        <v>1</v>
      </c>
      <c r="AM124">
        <v>0</v>
      </c>
      <c r="AN124">
        <v>0</v>
      </c>
      <c r="AO124">
        <v>0</v>
      </c>
      <c r="AP124">
        <v>0</v>
      </c>
      <c r="AQ124">
        <v>0</v>
      </c>
      <c r="AR124">
        <v>0</v>
      </c>
      <c r="AS124">
        <v>0</v>
      </c>
      <c r="AT124">
        <v>0</v>
      </c>
      <c r="AU124">
        <v>0</v>
      </c>
      <c r="AV124">
        <v>0</v>
      </c>
      <c r="AW124">
        <v>0</v>
      </c>
      <c r="AX124">
        <v>0</v>
      </c>
      <c r="AY124">
        <v>0</v>
      </c>
      <c r="AZ124">
        <v>0</v>
      </c>
      <c r="BA124">
        <v>0</v>
      </c>
      <c r="BB124">
        <v>7</v>
      </c>
      <c r="BC124">
        <v>0</v>
      </c>
      <c r="BD124">
        <v>0</v>
      </c>
      <c r="BE124">
        <v>0</v>
      </c>
      <c r="BF124">
        <v>0</v>
      </c>
      <c r="BG124">
        <v>0</v>
      </c>
      <c r="BH124">
        <v>0</v>
      </c>
      <c r="BI124">
        <v>0</v>
      </c>
      <c r="BJ124">
        <v>0</v>
      </c>
      <c r="BK124">
        <v>0</v>
      </c>
      <c r="BL124">
        <v>0</v>
      </c>
      <c r="BM124">
        <v>0</v>
      </c>
      <c r="BN124">
        <v>0</v>
      </c>
      <c r="BO124">
        <v>0</v>
      </c>
      <c r="BP124">
        <v>0</v>
      </c>
      <c r="BQ124">
        <v>3</v>
      </c>
      <c r="BR124">
        <v>1</v>
      </c>
      <c r="BS124">
        <v>0</v>
      </c>
      <c r="BT124">
        <v>0</v>
      </c>
      <c r="BU124">
        <v>0</v>
      </c>
      <c r="BV124">
        <v>0</v>
      </c>
      <c r="BW124">
        <v>0</v>
      </c>
      <c r="BX124">
        <v>0</v>
      </c>
      <c r="BY124">
        <v>0</v>
      </c>
      <c r="BZ124">
        <v>0</v>
      </c>
      <c r="CA124">
        <v>0</v>
      </c>
      <c r="CB124">
        <v>0</v>
      </c>
      <c r="CC124">
        <v>0</v>
      </c>
      <c r="CD124">
        <v>0</v>
      </c>
      <c r="CE124">
        <v>0</v>
      </c>
      <c r="CF124">
        <v>0</v>
      </c>
      <c r="CG124">
        <v>0</v>
      </c>
      <c r="CH124">
        <v>0</v>
      </c>
      <c r="CI124">
        <v>0</v>
      </c>
      <c r="CJ124">
        <v>0</v>
      </c>
      <c r="CK124">
        <v>0</v>
      </c>
      <c r="CL124">
        <v>0</v>
      </c>
      <c r="CM124">
        <v>0</v>
      </c>
    </row>
    <row r="125" spans="1:91" x14ac:dyDescent="0.15">
      <c r="A125" t="s">
        <v>1957</v>
      </c>
      <c r="B125">
        <v>3050</v>
      </c>
      <c r="C125">
        <v>75</v>
      </c>
      <c r="D125">
        <v>4610</v>
      </c>
      <c r="E125" s="407">
        <v>20.3</v>
      </c>
      <c r="F125" s="407">
        <v>0.6</v>
      </c>
      <c r="G125" s="407">
        <v>32.6</v>
      </c>
      <c r="H125" s="407">
        <v>0.3</v>
      </c>
      <c r="I125" s="407">
        <v>8.9166705513019084E-3</v>
      </c>
      <c r="J125" s="407">
        <v>0.5</v>
      </c>
      <c r="K125">
        <v>0</v>
      </c>
      <c r="L125">
        <v>15</v>
      </c>
      <c r="M125">
        <v>0</v>
      </c>
      <c r="N125">
        <v>1</v>
      </c>
      <c r="O125">
        <v>4</v>
      </c>
      <c r="P125">
        <v>0</v>
      </c>
      <c r="Q125">
        <v>0</v>
      </c>
      <c r="R125">
        <v>0</v>
      </c>
      <c r="S125">
        <v>0</v>
      </c>
      <c r="T125">
        <v>65</v>
      </c>
      <c r="U125">
        <v>47</v>
      </c>
      <c r="V125">
        <v>0</v>
      </c>
      <c r="W125">
        <v>0</v>
      </c>
      <c r="X125">
        <v>0</v>
      </c>
      <c r="Y125">
        <v>0</v>
      </c>
      <c r="Z125">
        <v>0</v>
      </c>
      <c r="AA125" t="s">
        <v>2334</v>
      </c>
      <c r="AB125">
        <v>0</v>
      </c>
      <c r="AC125">
        <v>1</v>
      </c>
      <c r="AD125">
        <v>0</v>
      </c>
      <c r="AE125">
        <v>0</v>
      </c>
      <c r="AF125">
        <v>0</v>
      </c>
      <c r="AG125">
        <v>0</v>
      </c>
      <c r="AH125">
        <v>0</v>
      </c>
      <c r="AI125">
        <v>0</v>
      </c>
      <c r="AJ125">
        <v>0</v>
      </c>
      <c r="AK125">
        <v>4</v>
      </c>
      <c r="AL125">
        <v>0</v>
      </c>
      <c r="AM125">
        <v>0</v>
      </c>
      <c r="AN125">
        <v>0</v>
      </c>
      <c r="AO125">
        <v>0</v>
      </c>
      <c r="AP125">
        <v>0</v>
      </c>
      <c r="AQ125">
        <v>0</v>
      </c>
      <c r="AR125">
        <v>0</v>
      </c>
      <c r="AS125">
        <v>1</v>
      </c>
      <c r="AT125">
        <v>0</v>
      </c>
      <c r="AU125">
        <v>0</v>
      </c>
      <c r="AV125">
        <v>0</v>
      </c>
      <c r="AW125">
        <v>0</v>
      </c>
      <c r="AX125">
        <v>0</v>
      </c>
      <c r="AY125">
        <v>0</v>
      </c>
      <c r="AZ125">
        <v>0</v>
      </c>
      <c r="BA125">
        <v>0</v>
      </c>
      <c r="BB125">
        <v>5</v>
      </c>
      <c r="BC125">
        <v>0</v>
      </c>
      <c r="BD125">
        <v>0</v>
      </c>
      <c r="BE125">
        <v>0</v>
      </c>
      <c r="BF125">
        <v>0</v>
      </c>
      <c r="BG125">
        <v>0</v>
      </c>
      <c r="BH125">
        <v>0</v>
      </c>
      <c r="BI125">
        <v>1</v>
      </c>
      <c r="BJ125">
        <v>0</v>
      </c>
      <c r="BK125">
        <v>0</v>
      </c>
      <c r="BL125">
        <v>0</v>
      </c>
      <c r="BM125">
        <v>0</v>
      </c>
      <c r="BN125">
        <v>0</v>
      </c>
      <c r="BO125">
        <v>0</v>
      </c>
      <c r="BP125">
        <v>0</v>
      </c>
      <c r="BQ125">
        <v>20</v>
      </c>
      <c r="BR125">
        <v>0</v>
      </c>
      <c r="BS125">
        <v>0</v>
      </c>
      <c r="BT125">
        <v>0</v>
      </c>
      <c r="BU125">
        <v>0</v>
      </c>
      <c r="BV125">
        <v>0</v>
      </c>
      <c r="BW125">
        <v>0</v>
      </c>
      <c r="BX125">
        <v>0</v>
      </c>
      <c r="BY125">
        <v>0</v>
      </c>
      <c r="BZ125">
        <v>0</v>
      </c>
      <c r="CA125">
        <v>0</v>
      </c>
      <c r="CB125">
        <v>0</v>
      </c>
      <c r="CC125">
        <v>0</v>
      </c>
      <c r="CD125">
        <v>0</v>
      </c>
      <c r="CE125">
        <v>0</v>
      </c>
      <c r="CF125">
        <v>0</v>
      </c>
      <c r="CG125">
        <v>0</v>
      </c>
      <c r="CH125">
        <v>24</v>
      </c>
      <c r="CI125">
        <v>0</v>
      </c>
      <c r="CJ125">
        <v>0</v>
      </c>
      <c r="CK125">
        <v>0</v>
      </c>
      <c r="CL125">
        <v>0</v>
      </c>
      <c r="CM125">
        <v>0</v>
      </c>
    </row>
    <row r="126" spans="1:91" x14ac:dyDescent="0.15">
      <c r="A126" t="s">
        <v>2060</v>
      </c>
      <c r="B126">
        <v>5904.1</v>
      </c>
      <c r="C126">
        <v>162.80000000000001</v>
      </c>
      <c r="D126">
        <v>6208.1</v>
      </c>
      <c r="E126" s="407">
        <v>22.7</v>
      </c>
      <c r="F126" s="407">
        <v>0.6</v>
      </c>
      <c r="G126" s="407">
        <v>24.7</v>
      </c>
      <c r="H126" s="407">
        <v>0.6</v>
      </c>
      <c r="I126" s="407">
        <v>1.5737811562614317E-2</v>
      </c>
      <c r="J126" s="407">
        <v>0.7</v>
      </c>
      <c r="K126">
        <v>0</v>
      </c>
      <c r="L126">
        <v>0</v>
      </c>
      <c r="M126">
        <v>0</v>
      </c>
      <c r="N126">
        <v>0</v>
      </c>
      <c r="O126">
        <v>4</v>
      </c>
      <c r="P126">
        <v>0</v>
      </c>
      <c r="Q126">
        <v>1</v>
      </c>
      <c r="R126">
        <v>0</v>
      </c>
      <c r="S126">
        <v>31</v>
      </c>
      <c r="T126">
        <v>45</v>
      </c>
      <c r="U126">
        <v>29</v>
      </c>
      <c r="V126">
        <v>3</v>
      </c>
      <c r="W126">
        <v>0</v>
      </c>
      <c r="X126">
        <v>0</v>
      </c>
      <c r="Y126">
        <v>0</v>
      </c>
      <c r="Z126">
        <v>2</v>
      </c>
      <c r="AA126" t="s">
        <v>2334</v>
      </c>
      <c r="AB126">
        <v>0</v>
      </c>
      <c r="AC126">
        <v>0</v>
      </c>
      <c r="AD126">
        <v>0</v>
      </c>
      <c r="AE126">
        <v>0</v>
      </c>
      <c r="AF126">
        <v>0</v>
      </c>
      <c r="AG126">
        <v>0</v>
      </c>
      <c r="AH126">
        <v>0</v>
      </c>
      <c r="AI126">
        <v>0</v>
      </c>
      <c r="AJ126">
        <v>6</v>
      </c>
      <c r="AK126">
        <v>0</v>
      </c>
      <c r="AL126">
        <v>0</v>
      </c>
      <c r="AM126">
        <v>2</v>
      </c>
      <c r="AN126">
        <v>0</v>
      </c>
      <c r="AO126">
        <v>0</v>
      </c>
      <c r="AP126">
        <v>0</v>
      </c>
      <c r="AQ126">
        <v>1</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12</v>
      </c>
      <c r="BQ126">
        <v>0</v>
      </c>
      <c r="BR126">
        <v>0</v>
      </c>
      <c r="BS126">
        <v>1</v>
      </c>
      <c r="BT126">
        <v>0</v>
      </c>
      <c r="BU126">
        <v>0</v>
      </c>
      <c r="BV126">
        <v>0</v>
      </c>
      <c r="BW126">
        <v>1</v>
      </c>
      <c r="BX126">
        <v>0</v>
      </c>
      <c r="BY126">
        <v>0</v>
      </c>
      <c r="BZ126">
        <v>0</v>
      </c>
      <c r="CA126">
        <v>0</v>
      </c>
      <c r="CB126">
        <v>0</v>
      </c>
      <c r="CC126">
        <v>0</v>
      </c>
      <c r="CD126">
        <v>0</v>
      </c>
      <c r="CE126">
        <v>0</v>
      </c>
      <c r="CF126">
        <v>0</v>
      </c>
      <c r="CG126">
        <v>2</v>
      </c>
      <c r="CH126">
        <v>0</v>
      </c>
      <c r="CI126">
        <v>0</v>
      </c>
      <c r="CJ126">
        <v>0</v>
      </c>
      <c r="CK126">
        <v>0</v>
      </c>
      <c r="CL126">
        <v>0</v>
      </c>
      <c r="CM126">
        <v>0</v>
      </c>
    </row>
    <row r="127" spans="1:91" x14ac:dyDescent="0.15">
      <c r="A127" t="s">
        <v>2210</v>
      </c>
      <c r="B127">
        <v>2850</v>
      </c>
      <c r="C127">
        <v>80</v>
      </c>
      <c r="D127">
        <v>1100</v>
      </c>
      <c r="E127" s="407">
        <v>27</v>
      </c>
      <c r="F127" s="407">
        <v>0.7</v>
      </c>
      <c r="G127" s="407">
        <v>16</v>
      </c>
      <c r="H127" s="407">
        <v>0.9</v>
      </c>
      <c r="I127" s="407">
        <v>2.3594743427331123E-2</v>
      </c>
      <c r="J127" s="407">
        <v>0.5</v>
      </c>
      <c r="K127">
        <v>3</v>
      </c>
      <c r="L127">
        <v>0</v>
      </c>
      <c r="M127">
        <v>0</v>
      </c>
      <c r="N127">
        <v>0</v>
      </c>
      <c r="O127">
        <v>0</v>
      </c>
      <c r="P127">
        <v>0</v>
      </c>
      <c r="Q127">
        <v>1</v>
      </c>
      <c r="R127">
        <v>5</v>
      </c>
      <c r="S127">
        <v>9</v>
      </c>
      <c r="T127">
        <v>19</v>
      </c>
      <c r="U127">
        <v>19</v>
      </c>
      <c r="V127">
        <v>15</v>
      </c>
      <c r="W127">
        <v>0</v>
      </c>
      <c r="X127">
        <v>0</v>
      </c>
      <c r="Y127">
        <v>0</v>
      </c>
      <c r="Z127">
        <v>11</v>
      </c>
      <c r="AA127" t="s">
        <v>2334</v>
      </c>
      <c r="AB127">
        <v>0</v>
      </c>
      <c r="AC127">
        <v>0</v>
      </c>
      <c r="AD127">
        <v>0</v>
      </c>
      <c r="AE127">
        <v>0</v>
      </c>
      <c r="AF127">
        <v>0</v>
      </c>
      <c r="AG127">
        <v>0</v>
      </c>
      <c r="AH127">
        <v>0</v>
      </c>
      <c r="AI127">
        <v>1</v>
      </c>
      <c r="AJ127">
        <v>0</v>
      </c>
      <c r="AK127">
        <v>0</v>
      </c>
      <c r="AL127">
        <v>0</v>
      </c>
      <c r="AM127">
        <v>4</v>
      </c>
      <c r="AN127">
        <v>0</v>
      </c>
      <c r="AO127">
        <v>0</v>
      </c>
      <c r="AP127">
        <v>0</v>
      </c>
      <c r="AQ127">
        <v>3</v>
      </c>
      <c r="AR127">
        <v>0</v>
      </c>
      <c r="AS127">
        <v>0</v>
      </c>
      <c r="AT127">
        <v>0</v>
      </c>
      <c r="AU127">
        <v>0</v>
      </c>
      <c r="AV127">
        <v>0</v>
      </c>
      <c r="AW127">
        <v>0</v>
      </c>
      <c r="AX127">
        <v>0</v>
      </c>
      <c r="AY127">
        <v>0</v>
      </c>
      <c r="AZ127">
        <v>0</v>
      </c>
      <c r="BA127">
        <v>0</v>
      </c>
      <c r="BB127">
        <v>2</v>
      </c>
      <c r="BC127">
        <v>0</v>
      </c>
      <c r="BD127">
        <v>0</v>
      </c>
      <c r="BE127">
        <v>0</v>
      </c>
      <c r="BF127">
        <v>0</v>
      </c>
      <c r="BG127">
        <v>0</v>
      </c>
      <c r="BH127">
        <v>1</v>
      </c>
      <c r="BI127">
        <v>0</v>
      </c>
      <c r="BJ127">
        <v>0</v>
      </c>
      <c r="BK127">
        <v>0</v>
      </c>
      <c r="BL127">
        <v>0</v>
      </c>
      <c r="BM127">
        <v>0</v>
      </c>
      <c r="BN127">
        <v>0</v>
      </c>
      <c r="BO127">
        <v>0</v>
      </c>
      <c r="BP127">
        <v>0</v>
      </c>
      <c r="BQ127">
        <v>0</v>
      </c>
      <c r="BR127">
        <v>0</v>
      </c>
      <c r="BS127">
        <v>1</v>
      </c>
      <c r="BT127">
        <v>0</v>
      </c>
      <c r="BU127">
        <v>0</v>
      </c>
      <c r="BV127">
        <v>0</v>
      </c>
      <c r="BW127">
        <v>1</v>
      </c>
      <c r="BX127">
        <v>0</v>
      </c>
      <c r="BY127">
        <v>0</v>
      </c>
      <c r="BZ127">
        <v>0</v>
      </c>
      <c r="CA127">
        <v>0</v>
      </c>
      <c r="CB127">
        <v>0</v>
      </c>
      <c r="CC127">
        <v>0</v>
      </c>
      <c r="CD127">
        <v>0</v>
      </c>
      <c r="CE127">
        <v>0</v>
      </c>
      <c r="CF127">
        <v>0</v>
      </c>
      <c r="CG127">
        <v>0</v>
      </c>
      <c r="CH127">
        <v>0</v>
      </c>
      <c r="CI127">
        <v>0</v>
      </c>
      <c r="CJ127">
        <v>0</v>
      </c>
      <c r="CK127">
        <v>0</v>
      </c>
      <c r="CL127">
        <v>0</v>
      </c>
      <c r="CM127">
        <v>0</v>
      </c>
    </row>
    <row r="128" spans="1:91" x14ac:dyDescent="0.15">
      <c r="A128" t="s">
        <v>2075</v>
      </c>
      <c r="B128">
        <v>4123.8</v>
      </c>
      <c r="C128">
        <v>83.6</v>
      </c>
      <c r="D128">
        <v>4315.3999999999996</v>
      </c>
      <c r="E128" s="407">
        <v>30.3</v>
      </c>
      <c r="F128" s="407">
        <v>0.6</v>
      </c>
      <c r="G128" s="407">
        <v>37.4</v>
      </c>
      <c r="H128" s="407">
        <v>0.8</v>
      </c>
      <c r="I128" s="407">
        <v>1.6508415240648135E-2</v>
      </c>
      <c r="J128" s="407">
        <v>1</v>
      </c>
      <c r="K128">
        <v>0</v>
      </c>
      <c r="L128">
        <v>6</v>
      </c>
      <c r="M128">
        <v>0</v>
      </c>
      <c r="N128">
        <v>0</v>
      </c>
      <c r="O128">
        <v>4</v>
      </c>
      <c r="P128">
        <v>0</v>
      </c>
      <c r="Q128">
        <v>0</v>
      </c>
      <c r="R128">
        <v>0</v>
      </c>
      <c r="S128">
        <v>11</v>
      </c>
      <c r="T128">
        <v>55</v>
      </c>
      <c r="U128">
        <v>49</v>
      </c>
      <c r="V128">
        <v>19</v>
      </c>
      <c r="W128">
        <v>0</v>
      </c>
      <c r="X128">
        <v>0</v>
      </c>
      <c r="Y128">
        <v>0</v>
      </c>
      <c r="Z128">
        <v>0</v>
      </c>
      <c r="AA128" t="s">
        <v>2334</v>
      </c>
      <c r="AB128">
        <v>0</v>
      </c>
      <c r="AC128">
        <v>0</v>
      </c>
      <c r="AD128">
        <v>0</v>
      </c>
      <c r="AE128">
        <v>0</v>
      </c>
      <c r="AF128">
        <v>0</v>
      </c>
      <c r="AG128">
        <v>0</v>
      </c>
      <c r="AH128">
        <v>0</v>
      </c>
      <c r="AI128">
        <v>0</v>
      </c>
      <c r="AJ128">
        <v>1</v>
      </c>
      <c r="AK128">
        <v>2</v>
      </c>
      <c r="AL128">
        <v>0</v>
      </c>
      <c r="AM128">
        <v>0</v>
      </c>
      <c r="AN128">
        <v>0</v>
      </c>
      <c r="AO128">
        <v>0</v>
      </c>
      <c r="AP128">
        <v>0</v>
      </c>
      <c r="AQ128">
        <v>0</v>
      </c>
      <c r="AR128">
        <v>0</v>
      </c>
      <c r="AS128">
        <v>0</v>
      </c>
      <c r="AT128">
        <v>0</v>
      </c>
      <c r="AU128">
        <v>0</v>
      </c>
      <c r="AV128">
        <v>0</v>
      </c>
      <c r="AW128">
        <v>0</v>
      </c>
      <c r="AX128">
        <v>0</v>
      </c>
      <c r="AY128">
        <v>0</v>
      </c>
      <c r="AZ128">
        <v>0</v>
      </c>
      <c r="BA128">
        <v>0</v>
      </c>
      <c r="BB128">
        <v>2</v>
      </c>
      <c r="BC128">
        <v>0</v>
      </c>
      <c r="BD128">
        <v>0</v>
      </c>
      <c r="BE128">
        <v>0</v>
      </c>
      <c r="BF128">
        <v>0</v>
      </c>
      <c r="BG128">
        <v>0</v>
      </c>
      <c r="BH128">
        <v>0</v>
      </c>
      <c r="BI128">
        <v>0</v>
      </c>
      <c r="BJ128">
        <v>0</v>
      </c>
      <c r="BK128">
        <v>0</v>
      </c>
      <c r="BL128">
        <v>0</v>
      </c>
      <c r="BM128">
        <v>0</v>
      </c>
      <c r="BN128">
        <v>0</v>
      </c>
      <c r="BO128">
        <v>0</v>
      </c>
      <c r="BP128">
        <v>1</v>
      </c>
      <c r="BQ128">
        <v>0</v>
      </c>
      <c r="BR128">
        <v>0</v>
      </c>
      <c r="BS128">
        <v>6</v>
      </c>
      <c r="BT128">
        <v>0</v>
      </c>
      <c r="BU128">
        <v>0</v>
      </c>
      <c r="BV128">
        <v>0</v>
      </c>
      <c r="BW128">
        <v>0</v>
      </c>
      <c r="BX128">
        <v>0</v>
      </c>
      <c r="BY128">
        <v>0</v>
      </c>
      <c r="BZ128">
        <v>0</v>
      </c>
      <c r="CA128">
        <v>0</v>
      </c>
      <c r="CB128">
        <v>0</v>
      </c>
      <c r="CC128">
        <v>0</v>
      </c>
      <c r="CD128">
        <v>0</v>
      </c>
      <c r="CE128">
        <v>0</v>
      </c>
      <c r="CF128">
        <v>2</v>
      </c>
      <c r="CG128">
        <v>0</v>
      </c>
      <c r="CH128">
        <v>7</v>
      </c>
      <c r="CI128">
        <v>0</v>
      </c>
      <c r="CJ128">
        <v>0</v>
      </c>
      <c r="CK128">
        <v>0</v>
      </c>
      <c r="CL128">
        <v>0</v>
      </c>
      <c r="CM128">
        <v>0</v>
      </c>
    </row>
    <row r="129" spans="1:91" x14ac:dyDescent="0.15">
      <c r="A129" t="s">
        <v>2154</v>
      </c>
      <c r="B129">
        <v>5596</v>
      </c>
      <c r="C129">
        <v>206</v>
      </c>
      <c r="D129">
        <v>1183</v>
      </c>
      <c r="E129" s="407">
        <v>103.5</v>
      </c>
      <c r="F129" s="407">
        <v>2.7</v>
      </c>
      <c r="G129" s="407">
        <v>28.6</v>
      </c>
      <c r="H129" s="407">
        <v>2.2999999999999998</v>
      </c>
      <c r="I129" s="407">
        <v>0.1</v>
      </c>
      <c r="J129" s="407">
        <v>0.6</v>
      </c>
      <c r="K129">
        <v>0</v>
      </c>
      <c r="L129">
        <v>0</v>
      </c>
      <c r="M129">
        <v>0</v>
      </c>
      <c r="N129">
        <v>0</v>
      </c>
      <c r="O129">
        <v>0</v>
      </c>
      <c r="P129">
        <v>0</v>
      </c>
      <c r="Q129">
        <v>0</v>
      </c>
      <c r="R129">
        <v>7</v>
      </c>
      <c r="S129">
        <v>2</v>
      </c>
      <c r="T129">
        <v>5</v>
      </c>
      <c r="U129">
        <v>14</v>
      </c>
      <c r="V129">
        <v>13</v>
      </c>
      <c r="W129">
        <v>0</v>
      </c>
      <c r="X129">
        <v>0</v>
      </c>
      <c r="Y129">
        <v>0</v>
      </c>
      <c r="Z129">
        <v>0</v>
      </c>
      <c r="AA129" t="s">
        <v>2334</v>
      </c>
      <c r="AB129">
        <v>0</v>
      </c>
      <c r="AC129">
        <v>0</v>
      </c>
      <c r="AD129">
        <v>0</v>
      </c>
      <c r="AE129">
        <v>0</v>
      </c>
      <c r="AF129">
        <v>0</v>
      </c>
      <c r="AG129">
        <v>0</v>
      </c>
      <c r="AH129">
        <v>0</v>
      </c>
      <c r="AI129">
        <v>1</v>
      </c>
      <c r="AJ129">
        <v>0</v>
      </c>
      <c r="AK129">
        <v>0</v>
      </c>
      <c r="AL129">
        <v>0</v>
      </c>
      <c r="AM129">
        <v>3</v>
      </c>
      <c r="AN129">
        <v>0</v>
      </c>
      <c r="AO129">
        <v>0</v>
      </c>
      <c r="AP129">
        <v>0</v>
      </c>
      <c r="AQ129">
        <v>0</v>
      </c>
      <c r="AR129">
        <v>0</v>
      </c>
      <c r="AS129">
        <v>0</v>
      </c>
      <c r="AT129">
        <v>0</v>
      </c>
      <c r="AU129">
        <v>0</v>
      </c>
      <c r="AV129">
        <v>0</v>
      </c>
      <c r="AW129">
        <v>0</v>
      </c>
      <c r="AX129">
        <v>0</v>
      </c>
      <c r="AY129">
        <v>0</v>
      </c>
      <c r="AZ129">
        <v>0</v>
      </c>
      <c r="BA129">
        <v>0</v>
      </c>
      <c r="BB129">
        <v>2</v>
      </c>
      <c r="BC129">
        <v>1</v>
      </c>
      <c r="BD129">
        <v>0</v>
      </c>
      <c r="BE129">
        <v>0</v>
      </c>
      <c r="BF129">
        <v>0</v>
      </c>
      <c r="BG129">
        <v>0</v>
      </c>
      <c r="BH129">
        <v>0</v>
      </c>
      <c r="BI129">
        <v>0</v>
      </c>
      <c r="BJ129">
        <v>0</v>
      </c>
      <c r="BK129">
        <v>0</v>
      </c>
      <c r="BL129">
        <v>0</v>
      </c>
      <c r="BM129">
        <v>0</v>
      </c>
      <c r="BN129">
        <v>0</v>
      </c>
      <c r="BO129">
        <v>0</v>
      </c>
      <c r="BP129">
        <v>0</v>
      </c>
      <c r="BQ129">
        <v>0</v>
      </c>
      <c r="BR129">
        <v>0</v>
      </c>
      <c r="BS129">
        <v>2</v>
      </c>
      <c r="BT129">
        <v>0</v>
      </c>
      <c r="BU129">
        <v>0</v>
      </c>
      <c r="BV129">
        <v>0</v>
      </c>
      <c r="BW129">
        <v>0</v>
      </c>
      <c r="BX129">
        <v>0</v>
      </c>
      <c r="BY129">
        <v>0</v>
      </c>
      <c r="BZ129">
        <v>0</v>
      </c>
      <c r="CA129">
        <v>0</v>
      </c>
      <c r="CB129">
        <v>0</v>
      </c>
      <c r="CC129">
        <v>0</v>
      </c>
      <c r="CD129">
        <v>0</v>
      </c>
      <c r="CE129">
        <v>0</v>
      </c>
      <c r="CF129">
        <v>0</v>
      </c>
      <c r="CG129">
        <v>0</v>
      </c>
      <c r="CH129">
        <v>0</v>
      </c>
      <c r="CI129">
        <v>0</v>
      </c>
      <c r="CJ129">
        <v>0</v>
      </c>
      <c r="CK129">
        <v>0</v>
      </c>
      <c r="CL129">
        <v>0</v>
      </c>
      <c r="CM129">
        <v>0</v>
      </c>
    </row>
    <row r="130" spans="1:91" x14ac:dyDescent="0.15">
      <c r="A130" t="s">
        <v>1853</v>
      </c>
      <c r="B130">
        <v>1550</v>
      </c>
      <c r="C130">
        <v>40</v>
      </c>
      <c r="D130">
        <v>1000</v>
      </c>
      <c r="E130" s="407">
        <v>17.2</v>
      </c>
      <c r="F130" s="407">
        <v>0.4</v>
      </c>
      <c r="G130" s="407">
        <v>21</v>
      </c>
      <c r="H130" s="407">
        <v>0.7</v>
      </c>
      <c r="I130" s="407">
        <v>1.6135990767529067E-2</v>
      </c>
      <c r="J130" s="407">
        <v>0.8</v>
      </c>
      <c r="K130">
        <v>0</v>
      </c>
      <c r="L130">
        <v>0</v>
      </c>
      <c r="M130">
        <v>0</v>
      </c>
      <c r="N130">
        <v>1</v>
      </c>
      <c r="O130">
        <v>1</v>
      </c>
      <c r="P130">
        <v>0</v>
      </c>
      <c r="Q130">
        <v>0</v>
      </c>
      <c r="R130">
        <v>0</v>
      </c>
      <c r="S130">
        <v>3</v>
      </c>
      <c r="T130">
        <v>23</v>
      </c>
      <c r="U130">
        <v>19</v>
      </c>
      <c r="V130">
        <v>0</v>
      </c>
      <c r="W130">
        <v>0</v>
      </c>
      <c r="X130">
        <v>0</v>
      </c>
      <c r="Y130">
        <v>0</v>
      </c>
      <c r="Z130">
        <v>0</v>
      </c>
      <c r="AA130" t="s">
        <v>2334</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0</v>
      </c>
      <c r="BR130">
        <v>0</v>
      </c>
      <c r="BS130">
        <v>0</v>
      </c>
      <c r="BT130">
        <v>0</v>
      </c>
      <c r="BU130">
        <v>0</v>
      </c>
      <c r="BV130">
        <v>0</v>
      </c>
      <c r="BW130">
        <v>0</v>
      </c>
      <c r="BX130">
        <v>0</v>
      </c>
      <c r="BY130">
        <v>0</v>
      </c>
      <c r="BZ130">
        <v>0</v>
      </c>
      <c r="CA130">
        <v>0</v>
      </c>
      <c r="CB130">
        <v>1</v>
      </c>
      <c r="CC130">
        <v>0</v>
      </c>
      <c r="CD130">
        <v>0</v>
      </c>
      <c r="CE130">
        <v>0</v>
      </c>
      <c r="CF130">
        <v>0</v>
      </c>
      <c r="CG130">
        <v>0</v>
      </c>
      <c r="CH130">
        <v>0</v>
      </c>
      <c r="CI130">
        <v>0</v>
      </c>
      <c r="CJ130">
        <v>0</v>
      </c>
      <c r="CK130">
        <v>0</v>
      </c>
      <c r="CL130">
        <v>0</v>
      </c>
      <c r="CM130">
        <v>0</v>
      </c>
    </row>
    <row r="131" spans="1:91" x14ac:dyDescent="0.15">
      <c r="A131" t="s">
        <v>2278</v>
      </c>
      <c r="B131">
        <v>9021</v>
      </c>
      <c r="C131">
        <v>187</v>
      </c>
      <c r="D131">
        <v>5454</v>
      </c>
      <c r="E131" s="407">
        <v>50.3</v>
      </c>
      <c r="F131" s="407">
        <v>1</v>
      </c>
      <c r="G131" s="407">
        <v>37.700000000000003</v>
      </c>
      <c r="H131" s="407">
        <v>1.2</v>
      </c>
      <c r="I131" s="407">
        <v>2.4434832046566483E-2</v>
      </c>
      <c r="J131" s="407">
        <v>0.9</v>
      </c>
      <c r="K131">
        <v>0</v>
      </c>
      <c r="L131">
        <v>2</v>
      </c>
      <c r="M131">
        <v>0</v>
      </c>
      <c r="N131">
        <v>0</v>
      </c>
      <c r="O131">
        <v>1</v>
      </c>
      <c r="P131">
        <v>0</v>
      </c>
      <c r="Q131">
        <v>0</v>
      </c>
      <c r="R131">
        <v>0</v>
      </c>
      <c r="S131">
        <v>32</v>
      </c>
      <c r="T131">
        <v>40</v>
      </c>
      <c r="U131">
        <v>52</v>
      </c>
      <c r="V131">
        <v>29</v>
      </c>
      <c r="W131">
        <v>0</v>
      </c>
      <c r="X131">
        <v>0</v>
      </c>
      <c r="Y131">
        <v>0</v>
      </c>
      <c r="Z131">
        <v>2</v>
      </c>
      <c r="AA131" t="s">
        <v>2334</v>
      </c>
      <c r="AB131">
        <v>0</v>
      </c>
      <c r="AC131">
        <v>0</v>
      </c>
      <c r="AD131">
        <v>0</v>
      </c>
      <c r="AE131">
        <v>0</v>
      </c>
      <c r="AF131">
        <v>0</v>
      </c>
      <c r="AG131">
        <v>0</v>
      </c>
      <c r="AH131">
        <v>0</v>
      </c>
      <c r="AI131">
        <v>0</v>
      </c>
      <c r="AJ131">
        <v>0</v>
      </c>
      <c r="AK131">
        <v>0</v>
      </c>
      <c r="AL131">
        <v>0</v>
      </c>
      <c r="AM131">
        <v>4</v>
      </c>
      <c r="AN131">
        <v>0</v>
      </c>
      <c r="AO131">
        <v>0</v>
      </c>
      <c r="AP131">
        <v>0</v>
      </c>
      <c r="AQ131">
        <v>1</v>
      </c>
      <c r="AR131">
        <v>0</v>
      </c>
      <c r="AS131">
        <v>0</v>
      </c>
      <c r="AT131">
        <v>0</v>
      </c>
      <c r="AU131">
        <v>0</v>
      </c>
      <c r="AV131">
        <v>0</v>
      </c>
      <c r="AW131">
        <v>0</v>
      </c>
      <c r="AX131">
        <v>0</v>
      </c>
      <c r="AY131">
        <v>0</v>
      </c>
      <c r="AZ131">
        <v>0</v>
      </c>
      <c r="BA131">
        <v>0</v>
      </c>
      <c r="BB131">
        <v>11</v>
      </c>
      <c r="BC131">
        <v>0</v>
      </c>
      <c r="BD131">
        <v>0</v>
      </c>
      <c r="BE131">
        <v>0</v>
      </c>
      <c r="BF131">
        <v>0</v>
      </c>
      <c r="BG131">
        <v>0</v>
      </c>
      <c r="BH131">
        <v>0</v>
      </c>
      <c r="BI131">
        <v>0</v>
      </c>
      <c r="BJ131">
        <v>0</v>
      </c>
      <c r="BK131">
        <v>0</v>
      </c>
      <c r="BL131">
        <v>0</v>
      </c>
      <c r="BM131">
        <v>0</v>
      </c>
      <c r="BN131">
        <v>0</v>
      </c>
      <c r="BO131">
        <v>0</v>
      </c>
      <c r="BP131">
        <v>3</v>
      </c>
      <c r="BQ131">
        <v>5</v>
      </c>
      <c r="BR131">
        <v>2</v>
      </c>
      <c r="BS131">
        <v>4</v>
      </c>
      <c r="BT131">
        <v>0</v>
      </c>
      <c r="BU131">
        <v>0</v>
      </c>
      <c r="BV131">
        <v>0</v>
      </c>
      <c r="BW131">
        <v>0</v>
      </c>
      <c r="BX131">
        <v>0</v>
      </c>
      <c r="BY131">
        <v>0</v>
      </c>
      <c r="BZ131">
        <v>0</v>
      </c>
      <c r="CA131">
        <v>0</v>
      </c>
      <c r="CB131">
        <v>0</v>
      </c>
      <c r="CC131">
        <v>0</v>
      </c>
      <c r="CD131">
        <v>0</v>
      </c>
      <c r="CE131">
        <v>0</v>
      </c>
      <c r="CF131">
        <v>1</v>
      </c>
      <c r="CG131">
        <v>1</v>
      </c>
      <c r="CH131">
        <v>8</v>
      </c>
      <c r="CI131">
        <v>0</v>
      </c>
      <c r="CJ131">
        <v>0</v>
      </c>
      <c r="CK131">
        <v>0</v>
      </c>
      <c r="CL131">
        <v>0</v>
      </c>
      <c r="CM131">
        <v>0</v>
      </c>
    </row>
    <row r="132" spans="1:91" x14ac:dyDescent="0.15">
      <c r="A132" t="s">
        <v>1805</v>
      </c>
      <c r="B132">
        <v>5407</v>
      </c>
      <c r="C132">
        <v>274</v>
      </c>
      <c r="D132">
        <v>1894</v>
      </c>
      <c r="E132" s="407">
        <v>75.400000000000006</v>
      </c>
      <c r="F132" s="407">
        <v>3.8</v>
      </c>
      <c r="G132" s="407">
        <v>22.2</v>
      </c>
      <c r="H132" s="407">
        <v>3.2</v>
      </c>
      <c r="I132" s="407">
        <v>0.2</v>
      </c>
      <c r="J132" s="407">
        <v>0.9</v>
      </c>
      <c r="K132">
        <v>0</v>
      </c>
      <c r="L132">
        <v>0</v>
      </c>
      <c r="M132">
        <v>0</v>
      </c>
      <c r="N132">
        <v>0</v>
      </c>
      <c r="O132">
        <v>5</v>
      </c>
      <c r="P132">
        <v>0</v>
      </c>
      <c r="Q132">
        <v>1</v>
      </c>
      <c r="R132">
        <v>0</v>
      </c>
      <c r="S132">
        <v>6</v>
      </c>
      <c r="T132">
        <v>25</v>
      </c>
      <c r="U132">
        <v>1</v>
      </c>
      <c r="V132">
        <v>60</v>
      </c>
      <c r="W132">
        <v>0</v>
      </c>
      <c r="X132">
        <v>0</v>
      </c>
      <c r="Y132">
        <v>0</v>
      </c>
      <c r="Z132">
        <v>3</v>
      </c>
      <c r="AA132" t="s">
        <v>2334</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1</v>
      </c>
      <c r="BC132">
        <v>0</v>
      </c>
      <c r="BD132">
        <v>0</v>
      </c>
      <c r="BE132">
        <v>0</v>
      </c>
      <c r="BF132">
        <v>0</v>
      </c>
      <c r="BG132">
        <v>0</v>
      </c>
      <c r="BH132">
        <v>0</v>
      </c>
      <c r="BI132">
        <v>0</v>
      </c>
      <c r="BJ132">
        <v>0</v>
      </c>
      <c r="BK132">
        <v>0</v>
      </c>
      <c r="BL132">
        <v>0</v>
      </c>
      <c r="BM132">
        <v>0</v>
      </c>
      <c r="BN132">
        <v>0</v>
      </c>
      <c r="BO132">
        <v>0</v>
      </c>
      <c r="BP132">
        <v>1</v>
      </c>
      <c r="BQ132">
        <v>0</v>
      </c>
      <c r="BR132">
        <v>0</v>
      </c>
      <c r="BS132">
        <v>2</v>
      </c>
      <c r="BT132">
        <v>0</v>
      </c>
      <c r="BU132">
        <v>0</v>
      </c>
      <c r="BV132">
        <v>0</v>
      </c>
      <c r="BW132">
        <v>0</v>
      </c>
      <c r="BX132">
        <v>0</v>
      </c>
      <c r="BY132">
        <v>0</v>
      </c>
      <c r="BZ132">
        <v>0</v>
      </c>
      <c r="CA132">
        <v>0</v>
      </c>
      <c r="CB132">
        <v>0</v>
      </c>
      <c r="CC132">
        <v>0</v>
      </c>
      <c r="CD132">
        <v>0</v>
      </c>
      <c r="CE132">
        <v>0</v>
      </c>
      <c r="CF132">
        <v>0</v>
      </c>
      <c r="CG132">
        <v>0</v>
      </c>
      <c r="CH132">
        <v>0</v>
      </c>
      <c r="CI132">
        <v>1</v>
      </c>
      <c r="CJ132">
        <v>0</v>
      </c>
      <c r="CK132">
        <v>0</v>
      </c>
      <c r="CL132">
        <v>0</v>
      </c>
      <c r="CM132">
        <v>1</v>
      </c>
    </row>
    <row r="133" spans="1:91" x14ac:dyDescent="0.15">
      <c r="A133" t="s">
        <v>1878</v>
      </c>
      <c r="B133">
        <v>3600</v>
      </c>
      <c r="C133">
        <v>109</v>
      </c>
      <c r="D133">
        <v>1445</v>
      </c>
      <c r="E133" s="407">
        <v>26.9</v>
      </c>
      <c r="F133" s="407">
        <v>0.7</v>
      </c>
      <c r="G133" s="407">
        <v>13.7</v>
      </c>
      <c r="H133" s="407">
        <v>1</v>
      </c>
      <c r="I133" s="407">
        <v>2.6652508491306719E-2</v>
      </c>
      <c r="J133" s="407">
        <v>0.5</v>
      </c>
      <c r="K133">
        <v>0</v>
      </c>
      <c r="L133">
        <v>0</v>
      </c>
      <c r="M133">
        <v>0</v>
      </c>
      <c r="N133">
        <v>2</v>
      </c>
      <c r="O133">
        <v>7</v>
      </c>
      <c r="P133">
        <v>0</v>
      </c>
      <c r="Q133">
        <v>0</v>
      </c>
      <c r="R133">
        <v>12</v>
      </c>
      <c r="S133">
        <v>30</v>
      </c>
      <c r="T133">
        <v>13</v>
      </c>
      <c r="U133">
        <v>23</v>
      </c>
      <c r="V133">
        <v>28</v>
      </c>
      <c r="W133">
        <v>0</v>
      </c>
      <c r="X133">
        <v>0</v>
      </c>
      <c r="Y133">
        <v>0</v>
      </c>
      <c r="Z133">
        <v>17</v>
      </c>
      <c r="AA133" t="s">
        <v>2334</v>
      </c>
      <c r="AB133">
        <v>0</v>
      </c>
      <c r="AC133">
        <v>0</v>
      </c>
      <c r="AD133">
        <v>0</v>
      </c>
      <c r="AE133">
        <v>0</v>
      </c>
      <c r="AF133">
        <v>3</v>
      </c>
      <c r="AG133">
        <v>0</v>
      </c>
      <c r="AH133">
        <v>0</v>
      </c>
      <c r="AI133">
        <v>1</v>
      </c>
      <c r="AJ133">
        <v>2</v>
      </c>
      <c r="AK133">
        <v>0</v>
      </c>
      <c r="AL133">
        <v>0</v>
      </c>
      <c r="AM133">
        <v>4</v>
      </c>
      <c r="AN133">
        <v>0</v>
      </c>
      <c r="AO133">
        <v>0</v>
      </c>
      <c r="AP133">
        <v>0</v>
      </c>
      <c r="AQ133">
        <v>4</v>
      </c>
      <c r="AR133">
        <v>0</v>
      </c>
      <c r="AS133">
        <v>0</v>
      </c>
      <c r="AT133">
        <v>0</v>
      </c>
      <c r="AU133">
        <v>0</v>
      </c>
      <c r="AV133">
        <v>0</v>
      </c>
      <c r="AW133">
        <v>0</v>
      </c>
      <c r="AX133">
        <v>0</v>
      </c>
      <c r="AY133">
        <v>0</v>
      </c>
      <c r="AZ133">
        <v>1</v>
      </c>
      <c r="BA133">
        <v>1</v>
      </c>
      <c r="BB133">
        <v>6</v>
      </c>
      <c r="BC133">
        <v>10</v>
      </c>
      <c r="BD133">
        <v>0</v>
      </c>
      <c r="BE133">
        <v>0</v>
      </c>
      <c r="BF133">
        <v>0</v>
      </c>
      <c r="BG133">
        <v>7</v>
      </c>
      <c r="BH133">
        <v>0</v>
      </c>
      <c r="BI133">
        <v>0</v>
      </c>
      <c r="BJ133">
        <v>0</v>
      </c>
      <c r="BK133">
        <v>0</v>
      </c>
      <c r="BL133">
        <v>1</v>
      </c>
      <c r="BM133">
        <v>0</v>
      </c>
      <c r="BN133">
        <v>0</v>
      </c>
      <c r="BO133">
        <v>0</v>
      </c>
      <c r="BP133">
        <v>2</v>
      </c>
      <c r="BQ133">
        <v>0</v>
      </c>
      <c r="BR133">
        <v>0</v>
      </c>
      <c r="BS133">
        <v>18</v>
      </c>
      <c r="BT133">
        <v>0</v>
      </c>
      <c r="BU133">
        <v>0</v>
      </c>
      <c r="BV133">
        <v>0</v>
      </c>
      <c r="BW133">
        <v>12</v>
      </c>
      <c r="BX133">
        <v>0</v>
      </c>
      <c r="BY133">
        <v>1</v>
      </c>
      <c r="BZ133">
        <v>0</v>
      </c>
      <c r="CA133">
        <v>1</v>
      </c>
      <c r="CB133">
        <v>1</v>
      </c>
      <c r="CC133">
        <v>0</v>
      </c>
      <c r="CD133">
        <v>1</v>
      </c>
      <c r="CE133">
        <v>0</v>
      </c>
      <c r="CF133">
        <v>0</v>
      </c>
      <c r="CG133">
        <v>2</v>
      </c>
      <c r="CH133">
        <v>18</v>
      </c>
      <c r="CI133">
        <v>5</v>
      </c>
      <c r="CJ133">
        <v>0</v>
      </c>
      <c r="CK133">
        <v>0</v>
      </c>
      <c r="CL133">
        <v>0</v>
      </c>
      <c r="CM133">
        <v>0</v>
      </c>
    </row>
    <row r="134" spans="1:91" x14ac:dyDescent="0.15">
      <c r="A134" t="s">
        <v>2041</v>
      </c>
      <c r="B134">
        <v>2200</v>
      </c>
      <c r="C134">
        <v>46</v>
      </c>
      <c r="D134">
        <v>1270</v>
      </c>
      <c r="E134" s="407">
        <v>58.1</v>
      </c>
      <c r="F134" s="407">
        <v>1.3</v>
      </c>
      <c r="G134" s="407">
        <v>39.4</v>
      </c>
      <c r="H134" s="407">
        <v>1.1000000000000001</v>
      </c>
      <c r="I134" s="407">
        <v>2.4880276501711013E-2</v>
      </c>
      <c r="J134" s="407">
        <v>0.7</v>
      </c>
      <c r="K134">
        <v>0</v>
      </c>
      <c r="L134">
        <v>0</v>
      </c>
      <c r="M134">
        <v>0</v>
      </c>
      <c r="N134">
        <v>0</v>
      </c>
      <c r="O134">
        <v>0</v>
      </c>
      <c r="P134">
        <v>0</v>
      </c>
      <c r="Q134">
        <v>0</v>
      </c>
      <c r="R134">
        <v>7</v>
      </c>
      <c r="S134">
        <v>5</v>
      </c>
      <c r="T134">
        <v>20</v>
      </c>
      <c r="U134">
        <v>14</v>
      </c>
      <c r="V134">
        <v>0</v>
      </c>
      <c r="W134">
        <v>0</v>
      </c>
      <c r="X134">
        <v>0</v>
      </c>
      <c r="Y134">
        <v>0</v>
      </c>
      <c r="Z134">
        <v>0</v>
      </c>
      <c r="AA134" t="s">
        <v>2334</v>
      </c>
      <c r="AB134">
        <v>0</v>
      </c>
      <c r="AC134">
        <v>0</v>
      </c>
      <c r="AD134">
        <v>0</v>
      </c>
      <c r="AE134">
        <v>0</v>
      </c>
      <c r="AF134">
        <v>0</v>
      </c>
      <c r="AG134">
        <v>0</v>
      </c>
      <c r="AH134">
        <v>0</v>
      </c>
      <c r="AI134">
        <v>4</v>
      </c>
      <c r="AJ134">
        <v>1</v>
      </c>
      <c r="AK134">
        <v>0</v>
      </c>
      <c r="AL134">
        <v>0</v>
      </c>
      <c r="AM134">
        <v>0</v>
      </c>
      <c r="AN134">
        <v>0</v>
      </c>
      <c r="AO134">
        <v>0</v>
      </c>
      <c r="AP134">
        <v>0</v>
      </c>
      <c r="AQ134">
        <v>0</v>
      </c>
      <c r="AR134">
        <v>0</v>
      </c>
      <c r="AS134">
        <v>0</v>
      </c>
      <c r="AT134">
        <v>0</v>
      </c>
      <c r="AU134">
        <v>0</v>
      </c>
      <c r="AV134">
        <v>0</v>
      </c>
      <c r="AW134">
        <v>0</v>
      </c>
      <c r="AX134">
        <v>0</v>
      </c>
      <c r="AY134">
        <v>0</v>
      </c>
      <c r="AZ134">
        <v>0</v>
      </c>
      <c r="BA134">
        <v>1</v>
      </c>
      <c r="BB134">
        <v>2</v>
      </c>
      <c r="BC134">
        <v>0</v>
      </c>
      <c r="BD134">
        <v>0</v>
      </c>
      <c r="BE134">
        <v>0</v>
      </c>
      <c r="BF134">
        <v>0</v>
      </c>
      <c r="BG134">
        <v>0</v>
      </c>
      <c r="BH134">
        <v>0</v>
      </c>
      <c r="BI134">
        <v>0</v>
      </c>
      <c r="BJ134">
        <v>0</v>
      </c>
      <c r="BK134">
        <v>0</v>
      </c>
      <c r="BL134">
        <v>0</v>
      </c>
      <c r="BM134">
        <v>0</v>
      </c>
      <c r="BN134">
        <v>0</v>
      </c>
      <c r="BO134">
        <v>0</v>
      </c>
      <c r="BP134">
        <v>0</v>
      </c>
      <c r="BQ134">
        <v>1</v>
      </c>
      <c r="BR134">
        <v>0</v>
      </c>
      <c r="BS134">
        <v>0</v>
      </c>
      <c r="BT134">
        <v>0</v>
      </c>
      <c r="BU134">
        <v>0</v>
      </c>
      <c r="BV134">
        <v>0</v>
      </c>
      <c r="BW134">
        <v>0</v>
      </c>
      <c r="BX134">
        <v>0</v>
      </c>
      <c r="BY134">
        <v>0</v>
      </c>
      <c r="BZ134">
        <v>0</v>
      </c>
      <c r="CA134">
        <v>0</v>
      </c>
      <c r="CB134">
        <v>0</v>
      </c>
      <c r="CC134">
        <v>0</v>
      </c>
      <c r="CD134">
        <v>0</v>
      </c>
      <c r="CE134">
        <v>0</v>
      </c>
      <c r="CF134">
        <v>0</v>
      </c>
      <c r="CG134">
        <v>0</v>
      </c>
      <c r="CH134">
        <v>1</v>
      </c>
      <c r="CI134">
        <v>0</v>
      </c>
      <c r="CJ134">
        <v>0</v>
      </c>
      <c r="CK134">
        <v>0</v>
      </c>
      <c r="CL134">
        <v>0</v>
      </c>
      <c r="CM134">
        <v>0</v>
      </c>
    </row>
    <row r="135" spans="1:91" x14ac:dyDescent="0.15">
      <c r="A135" t="s">
        <v>2056</v>
      </c>
      <c r="B135">
        <v>1540</v>
      </c>
      <c r="C135">
        <v>34.4</v>
      </c>
      <c r="D135">
        <v>1030</v>
      </c>
      <c r="E135" s="407">
        <v>35.5</v>
      </c>
      <c r="F135" s="407">
        <v>0.7</v>
      </c>
      <c r="G135" s="407">
        <v>29.9</v>
      </c>
      <c r="H135" s="407">
        <v>0.8</v>
      </c>
      <c r="I135" s="407">
        <v>1.7033404934160147E-2</v>
      </c>
      <c r="J135" s="407">
        <v>0.7</v>
      </c>
      <c r="K135">
        <v>0</v>
      </c>
      <c r="L135">
        <v>0</v>
      </c>
      <c r="M135">
        <v>0</v>
      </c>
      <c r="N135">
        <v>0</v>
      </c>
      <c r="O135">
        <v>0</v>
      </c>
      <c r="P135">
        <v>0</v>
      </c>
      <c r="Q135">
        <v>0</v>
      </c>
      <c r="R135">
        <v>0</v>
      </c>
      <c r="S135">
        <v>5</v>
      </c>
      <c r="T135">
        <v>22</v>
      </c>
      <c r="U135">
        <v>7</v>
      </c>
      <c r="V135">
        <v>4</v>
      </c>
      <c r="W135">
        <v>0</v>
      </c>
      <c r="X135">
        <v>0</v>
      </c>
      <c r="Y135">
        <v>0</v>
      </c>
      <c r="Z135">
        <v>1</v>
      </c>
      <c r="AA135" t="s">
        <v>2334</v>
      </c>
      <c r="AB135">
        <v>0</v>
      </c>
      <c r="AC135">
        <v>0</v>
      </c>
      <c r="AD135">
        <v>0</v>
      </c>
      <c r="AE135">
        <v>0</v>
      </c>
      <c r="AF135">
        <v>0</v>
      </c>
      <c r="AG135">
        <v>0</v>
      </c>
      <c r="AH135">
        <v>0</v>
      </c>
      <c r="AI135">
        <v>0</v>
      </c>
      <c r="AJ135">
        <v>0</v>
      </c>
      <c r="AK135">
        <v>0</v>
      </c>
      <c r="AL135">
        <v>0</v>
      </c>
      <c r="AM135">
        <v>2</v>
      </c>
      <c r="AN135">
        <v>0</v>
      </c>
      <c r="AO135">
        <v>0</v>
      </c>
      <c r="AP135">
        <v>0</v>
      </c>
      <c r="AQ135">
        <v>1</v>
      </c>
      <c r="AR135">
        <v>0</v>
      </c>
      <c r="AS135">
        <v>0</v>
      </c>
      <c r="AT135">
        <v>0</v>
      </c>
      <c r="AU135">
        <v>0</v>
      </c>
      <c r="AV135">
        <v>2</v>
      </c>
      <c r="AW135">
        <v>0</v>
      </c>
      <c r="AX135">
        <v>0</v>
      </c>
      <c r="AY135">
        <v>0</v>
      </c>
      <c r="AZ135">
        <v>0</v>
      </c>
      <c r="BA135">
        <v>1</v>
      </c>
      <c r="BB135">
        <v>1</v>
      </c>
      <c r="BC135">
        <v>0</v>
      </c>
      <c r="BD135">
        <v>0</v>
      </c>
      <c r="BE135">
        <v>0</v>
      </c>
      <c r="BF135">
        <v>0</v>
      </c>
      <c r="BG135">
        <v>0</v>
      </c>
      <c r="BH135">
        <v>0</v>
      </c>
      <c r="BI135">
        <v>0</v>
      </c>
      <c r="BJ135">
        <v>0</v>
      </c>
      <c r="BK135">
        <v>0</v>
      </c>
      <c r="BL135">
        <v>0</v>
      </c>
      <c r="BM135">
        <v>0</v>
      </c>
      <c r="BN135">
        <v>0</v>
      </c>
      <c r="BO135">
        <v>0</v>
      </c>
      <c r="BP135">
        <v>1</v>
      </c>
      <c r="BQ135">
        <v>0</v>
      </c>
      <c r="BR135">
        <v>0</v>
      </c>
      <c r="BS135">
        <v>0</v>
      </c>
      <c r="BT135">
        <v>0</v>
      </c>
      <c r="BU135">
        <v>0</v>
      </c>
      <c r="BV135">
        <v>0</v>
      </c>
      <c r="BW135">
        <v>0</v>
      </c>
      <c r="BX135">
        <v>0</v>
      </c>
      <c r="BY135">
        <v>0</v>
      </c>
      <c r="BZ135">
        <v>0</v>
      </c>
      <c r="CA135">
        <v>0</v>
      </c>
      <c r="CB135">
        <v>0</v>
      </c>
      <c r="CC135">
        <v>0</v>
      </c>
      <c r="CD135">
        <v>0</v>
      </c>
      <c r="CE135">
        <v>0</v>
      </c>
      <c r="CF135">
        <v>0</v>
      </c>
      <c r="CG135">
        <v>1</v>
      </c>
      <c r="CH135">
        <v>1</v>
      </c>
      <c r="CI135">
        <v>0</v>
      </c>
      <c r="CJ135">
        <v>0</v>
      </c>
      <c r="CK135">
        <v>0</v>
      </c>
      <c r="CL135">
        <v>0</v>
      </c>
      <c r="CM135">
        <v>0</v>
      </c>
    </row>
    <row r="136" spans="1:91" x14ac:dyDescent="0.15">
      <c r="A136" t="s">
        <v>1934</v>
      </c>
      <c r="B136">
        <v>6678.7</v>
      </c>
      <c r="C136">
        <v>140.5</v>
      </c>
      <c r="D136">
        <v>3714</v>
      </c>
      <c r="E136" s="407">
        <v>33.200000000000003</v>
      </c>
      <c r="F136" s="407">
        <v>0.7</v>
      </c>
      <c r="G136" s="407">
        <v>21.1</v>
      </c>
      <c r="H136" s="407">
        <v>0.9</v>
      </c>
      <c r="I136" s="407">
        <v>1.9960596659823519E-2</v>
      </c>
      <c r="J136" s="407">
        <v>0.6</v>
      </c>
      <c r="K136">
        <v>4</v>
      </c>
      <c r="L136">
        <v>3</v>
      </c>
      <c r="M136">
        <v>0</v>
      </c>
      <c r="N136">
        <v>0</v>
      </c>
      <c r="O136">
        <v>3</v>
      </c>
      <c r="P136">
        <v>0</v>
      </c>
      <c r="Q136">
        <v>3</v>
      </c>
      <c r="R136">
        <v>2</v>
      </c>
      <c r="S136">
        <v>40</v>
      </c>
      <c r="T136">
        <v>88</v>
      </c>
      <c r="U136">
        <v>33</v>
      </c>
      <c r="V136">
        <v>7</v>
      </c>
      <c r="W136">
        <v>0</v>
      </c>
      <c r="X136">
        <v>0</v>
      </c>
      <c r="Y136">
        <v>0</v>
      </c>
      <c r="Z136">
        <v>1</v>
      </c>
      <c r="AA136" t="s">
        <v>2334</v>
      </c>
      <c r="AB136">
        <v>0</v>
      </c>
      <c r="AC136">
        <v>0</v>
      </c>
      <c r="AD136">
        <v>0</v>
      </c>
      <c r="AE136">
        <v>0</v>
      </c>
      <c r="AF136">
        <v>0</v>
      </c>
      <c r="AG136">
        <v>0</v>
      </c>
      <c r="AH136">
        <v>0</v>
      </c>
      <c r="AI136">
        <v>0</v>
      </c>
      <c r="AJ136">
        <v>7</v>
      </c>
      <c r="AK136">
        <v>0</v>
      </c>
      <c r="AL136">
        <v>0</v>
      </c>
      <c r="AM136">
        <v>2</v>
      </c>
      <c r="AN136">
        <v>0</v>
      </c>
      <c r="AO136">
        <v>0</v>
      </c>
      <c r="AP136">
        <v>0</v>
      </c>
      <c r="AQ136">
        <v>0</v>
      </c>
      <c r="AR136">
        <v>0</v>
      </c>
      <c r="AS136">
        <v>4</v>
      </c>
      <c r="AT136">
        <v>0</v>
      </c>
      <c r="AU136">
        <v>0</v>
      </c>
      <c r="AV136">
        <v>0</v>
      </c>
      <c r="AW136">
        <v>0</v>
      </c>
      <c r="AX136">
        <v>0</v>
      </c>
      <c r="AY136">
        <v>0</v>
      </c>
      <c r="AZ136">
        <v>0</v>
      </c>
      <c r="BA136">
        <v>2</v>
      </c>
      <c r="BB136">
        <v>10</v>
      </c>
      <c r="BC136">
        <v>0</v>
      </c>
      <c r="BD136">
        <v>0</v>
      </c>
      <c r="BE136">
        <v>0</v>
      </c>
      <c r="BF136">
        <v>0</v>
      </c>
      <c r="BG136">
        <v>0</v>
      </c>
      <c r="BH136">
        <v>1</v>
      </c>
      <c r="BI136">
        <v>0</v>
      </c>
      <c r="BJ136">
        <v>0</v>
      </c>
      <c r="BK136">
        <v>0</v>
      </c>
      <c r="BL136">
        <v>0</v>
      </c>
      <c r="BM136">
        <v>0</v>
      </c>
      <c r="BN136">
        <v>0</v>
      </c>
      <c r="BO136">
        <v>1</v>
      </c>
      <c r="BP136">
        <v>6</v>
      </c>
      <c r="BQ136">
        <v>7</v>
      </c>
      <c r="BR136">
        <v>0</v>
      </c>
      <c r="BS136">
        <v>1</v>
      </c>
      <c r="BT136">
        <v>0</v>
      </c>
      <c r="BU136">
        <v>0</v>
      </c>
      <c r="BV136">
        <v>0</v>
      </c>
      <c r="BW136">
        <v>0</v>
      </c>
      <c r="BX136">
        <v>0</v>
      </c>
      <c r="BY136">
        <v>0</v>
      </c>
      <c r="BZ136">
        <v>0</v>
      </c>
      <c r="CA136">
        <v>0</v>
      </c>
      <c r="CB136">
        <v>1</v>
      </c>
      <c r="CC136">
        <v>0</v>
      </c>
      <c r="CD136">
        <v>0</v>
      </c>
      <c r="CE136">
        <v>0</v>
      </c>
      <c r="CF136">
        <v>0</v>
      </c>
      <c r="CG136">
        <v>3</v>
      </c>
      <c r="CH136">
        <v>7</v>
      </c>
      <c r="CI136">
        <v>0</v>
      </c>
      <c r="CJ136">
        <v>0</v>
      </c>
      <c r="CK136">
        <v>0</v>
      </c>
      <c r="CL136">
        <v>0</v>
      </c>
      <c r="CM136">
        <v>0</v>
      </c>
    </row>
    <row r="137" spans="1:91" x14ac:dyDescent="0.15">
      <c r="A137" t="s">
        <v>1818</v>
      </c>
      <c r="B137">
        <v>1000</v>
      </c>
      <c r="C137">
        <v>25</v>
      </c>
      <c r="D137">
        <v>1000</v>
      </c>
      <c r="E137" s="407">
        <v>15.6</v>
      </c>
      <c r="F137" s="407">
        <v>0.5</v>
      </c>
      <c r="G137" s="407">
        <v>18.2</v>
      </c>
      <c r="H137" s="407">
        <v>0.4</v>
      </c>
      <c r="I137" s="407">
        <v>1.1066592377955174E-2</v>
      </c>
      <c r="J137" s="407">
        <v>0.4</v>
      </c>
      <c r="K137">
        <v>0</v>
      </c>
      <c r="L137">
        <v>5</v>
      </c>
      <c r="M137">
        <v>0</v>
      </c>
      <c r="N137">
        <v>0</v>
      </c>
      <c r="O137">
        <v>5</v>
      </c>
      <c r="P137">
        <v>0</v>
      </c>
      <c r="Q137">
        <v>0</v>
      </c>
      <c r="R137">
        <v>0</v>
      </c>
      <c r="S137">
        <v>0</v>
      </c>
      <c r="T137">
        <v>40</v>
      </c>
      <c r="U137">
        <v>32</v>
      </c>
      <c r="V137">
        <v>0</v>
      </c>
      <c r="W137">
        <v>0</v>
      </c>
      <c r="X137">
        <v>0</v>
      </c>
      <c r="Y137">
        <v>0</v>
      </c>
      <c r="Z137">
        <v>0</v>
      </c>
      <c r="AA137" t="s">
        <v>2334</v>
      </c>
      <c r="AB137">
        <v>0</v>
      </c>
      <c r="AC137">
        <v>0</v>
      </c>
      <c r="AD137">
        <v>0</v>
      </c>
      <c r="AE137">
        <v>0</v>
      </c>
      <c r="AF137">
        <v>0</v>
      </c>
      <c r="AG137">
        <v>0</v>
      </c>
      <c r="AH137">
        <v>0</v>
      </c>
      <c r="AI137">
        <v>0</v>
      </c>
      <c r="AJ137">
        <v>0</v>
      </c>
      <c r="AK137">
        <v>2</v>
      </c>
      <c r="AL137">
        <v>1</v>
      </c>
      <c r="AM137">
        <v>0</v>
      </c>
      <c r="AN137">
        <v>0</v>
      </c>
      <c r="AO137">
        <v>0</v>
      </c>
      <c r="AP137">
        <v>0</v>
      </c>
      <c r="AQ137">
        <v>0</v>
      </c>
      <c r="AR137">
        <v>0</v>
      </c>
      <c r="AS137">
        <v>0</v>
      </c>
      <c r="AT137">
        <v>0</v>
      </c>
      <c r="AU137">
        <v>0</v>
      </c>
      <c r="AV137">
        <v>0</v>
      </c>
      <c r="AW137">
        <v>0</v>
      </c>
      <c r="AX137">
        <v>0</v>
      </c>
      <c r="AY137">
        <v>0</v>
      </c>
      <c r="AZ137">
        <v>0</v>
      </c>
      <c r="BA137">
        <v>0</v>
      </c>
      <c r="BB137">
        <v>2</v>
      </c>
      <c r="BC137">
        <v>0</v>
      </c>
      <c r="BD137">
        <v>0</v>
      </c>
      <c r="BE137">
        <v>0</v>
      </c>
      <c r="BF137">
        <v>0</v>
      </c>
      <c r="BG137">
        <v>0</v>
      </c>
      <c r="BH137">
        <v>0</v>
      </c>
      <c r="BI137">
        <v>0</v>
      </c>
      <c r="BJ137">
        <v>0</v>
      </c>
      <c r="BK137">
        <v>0</v>
      </c>
      <c r="BL137">
        <v>0</v>
      </c>
      <c r="BM137">
        <v>0</v>
      </c>
      <c r="BN137">
        <v>0</v>
      </c>
      <c r="BO137">
        <v>0</v>
      </c>
      <c r="BP137">
        <v>0</v>
      </c>
      <c r="BQ137">
        <v>4</v>
      </c>
      <c r="BR137">
        <v>1</v>
      </c>
      <c r="BS137">
        <v>0</v>
      </c>
      <c r="BT137">
        <v>0</v>
      </c>
      <c r="BU137">
        <v>0</v>
      </c>
      <c r="BV137">
        <v>0</v>
      </c>
      <c r="BW137">
        <v>0</v>
      </c>
      <c r="BX137">
        <v>0</v>
      </c>
      <c r="BY137">
        <v>0</v>
      </c>
      <c r="BZ137">
        <v>0</v>
      </c>
      <c r="CA137">
        <v>0</v>
      </c>
      <c r="CB137">
        <v>0</v>
      </c>
      <c r="CC137">
        <v>0</v>
      </c>
      <c r="CD137">
        <v>0</v>
      </c>
      <c r="CE137">
        <v>0</v>
      </c>
      <c r="CF137">
        <v>0</v>
      </c>
      <c r="CG137">
        <v>1</v>
      </c>
      <c r="CH137">
        <v>3</v>
      </c>
      <c r="CI137">
        <v>1</v>
      </c>
      <c r="CJ137">
        <v>0</v>
      </c>
      <c r="CK137">
        <v>0</v>
      </c>
      <c r="CL137">
        <v>0</v>
      </c>
      <c r="CM137">
        <v>0</v>
      </c>
    </row>
    <row r="138" spans="1:91" x14ac:dyDescent="0.15">
      <c r="A138" t="s">
        <v>1837</v>
      </c>
      <c r="B138">
        <v>5730.9</v>
      </c>
      <c r="C138">
        <v>128.69999999999999</v>
      </c>
      <c r="D138">
        <v>2979.3</v>
      </c>
      <c r="E138" s="407">
        <v>62</v>
      </c>
      <c r="F138" s="407">
        <v>1.5</v>
      </c>
      <c r="G138" s="407">
        <v>35.799999999999997</v>
      </c>
      <c r="H138" s="407">
        <v>1.4</v>
      </c>
      <c r="I138" s="407">
        <v>3.2012703126919846E-2</v>
      </c>
      <c r="J138" s="407">
        <v>0.8</v>
      </c>
      <c r="K138">
        <v>0</v>
      </c>
      <c r="L138">
        <v>0</v>
      </c>
      <c r="M138">
        <v>0</v>
      </c>
      <c r="N138">
        <v>0</v>
      </c>
      <c r="O138">
        <v>0</v>
      </c>
      <c r="P138">
        <v>0</v>
      </c>
      <c r="Q138">
        <v>0</v>
      </c>
      <c r="R138">
        <v>1</v>
      </c>
      <c r="S138">
        <v>9</v>
      </c>
      <c r="T138">
        <v>45</v>
      </c>
      <c r="U138">
        <v>27</v>
      </c>
      <c r="V138">
        <v>0</v>
      </c>
      <c r="W138">
        <v>0</v>
      </c>
      <c r="X138">
        <v>0</v>
      </c>
      <c r="Y138">
        <v>0</v>
      </c>
      <c r="Z138">
        <v>0</v>
      </c>
      <c r="AA138" t="s">
        <v>2334</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2</v>
      </c>
      <c r="BC138">
        <v>0</v>
      </c>
      <c r="BD138">
        <v>0</v>
      </c>
      <c r="BE138">
        <v>0</v>
      </c>
      <c r="BF138">
        <v>0</v>
      </c>
      <c r="BG138">
        <v>0</v>
      </c>
      <c r="BH138">
        <v>0</v>
      </c>
      <c r="BI138">
        <v>0</v>
      </c>
      <c r="BJ138">
        <v>0</v>
      </c>
      <c r="BK138">
        <v>0</v>
      </c>
      <c r="BL138">
        <v>0</v>
      </c>
      <c r="BM138">
        <v>0</v>
      </c>
      <c r="BN138">
        <v>0</v>
      </c>
      <c r="BO138">
        <v>1</v>
      </c>
      <c r="BP138">
        <v>1</v>
      </c>
      <c r="BQ138">
        <v>0</v>
      </c>
      <c r="BR138">
        <v>0</v>
      </c>
      <c r="BS138">
        <v>0</v>
      </c>
      <c r="BT138">
        <v>0</v>
      </c>
      <c r="BU138">
        <v>0</v>
      </c>
      <c r="BV138">
        <v>0</v>
      </c>
      <c r="BW138">
        <v>0</v>
      </c>
      <c r="BX138">
        <v>0</v>
      </c>
      <c r="BY138">
        <v>0</v>
      </c>
      <c r="BZ138">
        <v>0</v>
      </c>
      <c r="CA138">
        <v>0</v>
      </c>
      <c r="CB138">
        <v>0</v>
      </c>
      <c r="CC138">
        <v>0</v>
      </c>
      <c r="CD138">
        <v>0</v>
      </c>
      <c r="CE138">
        <v>0</v>
      </c>
      <c r="CF138">
        <v>0</v>
      </c>
      <c r="CG138">
        <v>0</v>
      </c>
      <c r="CH138">
        <v>6</v>
      </c>
      <c r="CI138">
        <v>0</v>
      </c>
      <c r="CJ138">
        <v>0</v>
      </c>
      <c r="CK138">
        <v>0</v>
      </c>
      <c r="CL138">
        <v>0</v>
      </c>
      <c r="CM138">
        <v>0</v>
      </c>
    </row>
    <row r="139" spans="1:91" x14ac:dyDescent="0.15">
      <c r="A139" t="s">
        <v>2291</v>
      </c>
      <c r="B139">
        <v>1400</v>
      </c>
      <c r="C139">
        <v>38</v>
      </c>
      <c r="D139">
        <v>1350</v>
      </c>
      <c r="E139" s="407">
        <v>28.3</v>
      </c>
      <c r="F139" s="407">
        <v>0.7</v>
      </c>
      <c r="G139" s="407">
        <v>30.5</v>
      </c>
      <c r="H139" s="407">
        <v>0.5</v>
      </c>
      <c r="I139" s="407">
        <v>1.39685878546874E-2</v>
      </c>
      <c r="J139" s="407">
        <v>0.6</v>
      </c>
      <c r="K139">
        <v>0</v>
      </c>
      <c r="L139">
        <v>4</v>
      </c>
      <c r="M139">
        <v>0</v>
      </c>
      <c r="N139">
        <v>0</v>
      </c>
      <c r="O139">
        <v>4</v>
      </c>
      <c r="P139">
        <v>0</v>
      </c>
      <c r="Q139">
        <v>0</v>
      </c>
      <c r="R139">
        <v>0</v>
      </c>
      <c r="S139">
        <v>3</v>
      </c>
      <c r="T139">
        <v>39</v>
      </c>
      <c r="U139">
        <v>17</v>
      </c>
      <c r="V139">
        <v>0</v>
      </c>
      <c r="W139">
        <v>0</v>
      </c>
      <c r="X139">
        <v>0</v>
      </c>
      <c r="Y139">
        <v>0</v>
      </c>
      <c r="Z139">
        <v>0</v>
      </c>
      <c r="AA139" t="s">
        <v>2334</v>
      </c>
      <c r="AB139">
        <v>0</v>
      </c>
      <c r="AC139">
        <v>0</v>
      </c>
      <c r="AD139">
        <v>0</v>
      </c>
      <c r="AE139">
        <v>0</v>
      </c>
      <c r="AF139">
        <v>1</v>
      </c>
      <c r="AG139">
        <v>0</v>
      </c>
      <c r="AH139">
        <v>0</v>
      </c>
      <c r="AI139">
        <v>0</v>
      </c>
      <c r="AJ139">
        <v>3</v>
      </c>
      <c r="AK139">
        <v>6</v>
      </c>
      <c r="AL139">
        <v>0</v>
      </c>
      <c r="AM139">
        <v>0</v>
      </c>
      <c r="AN139">
        <v>0</v>
      </c>
      <c r="AO139">
        <v>0</v>
      </c>
      <c r="AP139">
        <v>0</v>
      </c>
      <c r="AQ139">
        <v>0</v>
      </c>
      <c r="AR139">
        <v>0</v>
      </c>
      <c r="AS139">
        <v>0</v>
      </c>
      <c r="AT139">
        <v>0</v>
      </c>
      <c r="AU139">
        <v>0</v>
      </c>
      <c r="AV139">
        <v>0</v>
      </c>
      <c r="AW139">
        <v>0</v>
      </c>
      <c r="AX139">
        <v>0</v>
      </c>
      <c r="AY139">
        <v>0</v>
      </c>
      <c r="AZ139">
        <v>0</v>
      </c>
      <c r="BA139">
        <v>0</v>
      </c>
      <c r="BB139">
        <v>12</v>
      </c>
      <c r="BC139">
        <v>0</v>
      </c>
      <c r="BD139">
        <v>0</v>
      </c>
      <c r="BE139">
        <v>0</v>
      </c>
      <c r="BF139">
        <v>0</v>
      </c>
      <c r="BG139">
        <v>0</v>
      </c>
      <c r="BH139">
        <v>0</v>
      </c>
      <c r="BI139">
        <v>2</v>
      </c>
      <c r="BJ139">
        <v>0</v>
      </c>
      <c r="BK139">
        <v>0</v>
      </c>
      <c r="BL139">
        <v>2</v>
      </c>
      <c r="BM139">
        <v>0</v>
      </c>
      <c r="BN139">
        <v>0</v>
      </c>
      <c r="BO139">
        <v>0</v>
      </c>
      <c r="BP139">
        <v>0</v>
      </c>
      <c r="BQ139">
        <v>4</v>
      </c>
      <c r="BR139">
        <v>0</v>
      </c>
      <c r="BS139">
        <v>0</v>
      </c>
      <c r="BT139">
        <v>0</v>
      </c>
      <c r="BU139">
        <v>0</v>
      </c>
      <c r="BV139">
        <v>0</v>
      </c>
      <c r="BW139">
        <v>0</v>
      </c>
      <c r="BX139">
        <v>0</v>
      </c>
      <c r="BY139">
        <v>0</v>
      </c>
      <c r="BZ139">
        <v>0</v>
      </c>
      <c r="CA139">
        <v>0</v>
      </c>
      <c r="CB139">
        <v>0</v>
      </c>
      <c r="CC139">
        <v>0</v>
      </c>
      <c r="CD139">
        <v>0</v>
      </c>
      <c r="CE139">
        <v>0</v>
      </c>
      <c r="CF139">
        <v>0</v>
      </c>
      <c r="CG139">
        <v>0</v>
      </c>
      <c r="CH139">
        <v>5</v>
      </c>
      <c r="CI139">
        <v>0</v>
      </c>
      <c r="CJ139">
        <v>0</v>
      </c>
      <c r="CK139">
        <v>0</v>
      </c>
      <c r="CL139">
        <v>0</v>
      </c>
      <c r="CM139">
        <v>0</v>
      </c>
    </row>
    <row r="140" spans="1:91" x14ac:dyDescent="0.15">
      <c r="A140" t="s">
        <v>1841</v>
      </c>
      <c r="B140">
        <v>1200</v>
      </c>
      <c r="C140">
        <v>25</v>
      </c>
      <c r="D140">
        <v>700</v>
      </c>
      <c r="E140" s="407">
        <v>17.8</v>
      </c>
      <c r="F140" s="407">
        <v>0.5</v>
      </c>
      <c r="G140" s="407">
        <v>18.7</v>
      </c>
      <c r="H140" s="407">
        <v>0.6</v>
      </c>
      <c r="I140" s="407">
        <v>1.4678183173800045E-2</v>
      </c>
      <c r="J140" s="407">
        <v>0.6</v>
      </c>
      <c r="K140">
        <v>0</v>
      </c>
      <c r="L140">
        <v>0</v>
      </c>
      <c r="M140">
        <v>0</v>
      </c>
      <c r="N140">
        <v>0</v>
      </c>
      <c r="O140">
        <v>0</v>
      </c>
      <c r="P140">
        <v>0</v>
      </c>
      <c r="Q140">
        <v>0</v>
      </c>
      <c r="R140">
        <v>0</v>
      </c>
      <c r="S140">
        <v>5</v>
      </c>
      <c r="T140">
        <v>25</v>
      </c>
      <c r="U140">
        <v>13</v>
      </c>
      <c r="V140">
        <v>5</v>
      </c>
      <c r="W140">
        <v>0</v>
      </c>
      <c r="X140">
        <v>0</v>
      </c>
      <c r="Y140">
        <v>0</v>
      </c>
      <c r="Z140">
        <v>1</v>
      </c>
      <c r="AA140" t="s">
        <v>2334</v>
      </c>
      <c r="AB140">
        <v>0</v>
      </c>
      <c r="AC140">
        <v>0</v>
      </c>
      <c r="AD140">
        <v>0</v>
      </c>
      <c r="AE140">
        <v>0</v>
      </c>
      <c r="AF140">
        <v>0</v>
      </c>
      <c r="AG140">
        <v>0</v>
      </c>
      <c r="AH140">
        <v>0</v>
      </c>
      <c r="AI140">
        <v>0</v>
      </c>
      <c r="AJ140">
        <v>1</v>
      </c>
      <c r="AK140">
        <v>5</v>
      </c>
      <c r="AL140">
        <v>0</v>
      </c>
      <c r="AM140">
        <v>0</v>
      </c>
      <c r="AN140">
        <v>0</v>
      </c>
      <c r="AO140">
        <v>0</v>
      </c>
      <c r="AP140">
        <v>0</v>
      </c>
      <c r="AQ140">
        <v>0</v>
      </c>
      <c r="AR140">
        <v>0</v>
      </c>
      <c r="AS140">
        <v>0</v>
      </c>
      <c r="AT140">
        <v>0</v>
      </c>
      <c r="AU140">
        <v>0</v>
      </c>
      <c r="AV140">
        <v>0</v>
      </c>
      <c r="AW140">
        <v>0</v>
      </c>
      <c r="AX140">
        <v>0</v>
      </c>
      <c r="AY140">
        <v>0</v>
      </c>
      <c r="AZ140">
        <v>0</v>
      </c>
      <c r="BA140">
        <v>1</v>
      </c>
      <c r="BB140">
        <v>1</v>
      </c>
      <c r="BC140">
        <v>0</v>
      </c>
      <c r="BD140">
        <v>0</v>
      </c>
      <c r="BE140">
        <v>0</v>
      </c>
      <c r="BF140">
        <v>0</v>
      </c>
      <c r="BG140">
        <v>0</v>
      </c>
      <c r="BH140">
        <v>0</v>
      </c>
      <c r="BI140">
        <v>0</v>
      </c>
      <c r="BJ140">
        <v>0</v>
      </c>
      <c r="BK140">
        <v>0</v>
      </c>
      <c r="BL140">
        <v>0</v>
      </c>
      <c r="BM140">
        <v>0</v>
      </c>
      <c r="BN140">
        <v>0</v>
      </c>
      <c r="BO140">
        <v>0</v>
      </c>
      <c r="BP140">
        <v>1</v>
      </c>
      <c r="BQ140">
        <v>3</v>
      </c>
      <c r="BR140">
        <v>1</v>
      </c>
      <c r="BS140">
        <v>1</v>
      </c>
      <c r="BT140">
        <v>0</v>
      </c>
      <c r="BU140">
        <v>0</v>
      </c>
      <c r="BV140">
        <v>0</v>
      </c>
      <c r="BW140">
        <v>0</v>
      </c>
      <c r="BX140">
        <v>0</v>
      </c>
      <c r="BY140">
        <v>0</v>
      </c>
      <c r="BZ140">
        <v>0</v>
      </c>
      <c r="CA140">
        <v>0</v>
      </c>
      <c r="CB140">
        <v>0</v>
      </c>
      <c r="CC140">
        <v>0</v>
      </c>
      <c r="CD140">
        <v>0</v>
      </c>
      <c r="CE140">
        <v>0</v>
      </c>
      <c r="CF140">
        <v>0</v>
      </c>
      <c r="CG140">
        <v>3</v>
      </c>
      <c r="CH140">
        <v>2</v>
      </c>
      <c r="CI140">
        <v>0</v>
      </c>
      <c r="CJ140">
        <v>0</v>
      </c>
      <c r="CK140">
        <v>0</v>
      </c>
      <c r="CL140">
        <v>0</v>
      </c>
      <c r="CM140">
        <v>0</v>
      </c>
    </row>
    <row r="141" spans="1:91" x14ac:dyDescent="0.15">
      <c r="A141" t="s">
        <v>1812</v>
      </c>
      <c r="B141">
        <v>21</v>
      </c>
      <c r="D141">
        <v>815</v>
      </c>
      <c r="E141" s="407">
        <v>0.7</v>
      </c>
      <c r="F141" s="407">
        <v>0</v>
      </c>
      <c r="G141" s="407">
        <v>19</v>
      </c>
      <c r="H141" s="407">
        <v>1.5118367321092861E-2</v>
      </c>
      <c r="I141" s="407">
        <v>0</v>
      </c>
      <c r="J141" s="407">
        <v>0.4</v>
      </c>
      <c r="K141">
        <v>0</v>
      </c>
      <c r="L141">
        <v>1</v>
      </c>
      <c r="M141">
        <v>0</v>
      </c>
      <c r="N141">
        <v>0</v>
      </c>
      <c r="O141">
        <v>30</v>
      </c>
      <c r="P141">
        <v>0</v>
      </c>
      <c r="Q141">
        <v>0</v>
      </c>
      <c r="R141">
        <v>0</v>
      </c>
      <c r="S141">
        <v>0</v>
      </c>
      <c r="T141">
        <v>0</v>
      </c>
      <c r="U141">
        <v>0</v>
      </c>
      <c r="V141">
        <v>0</v>
      </c>
      <c r="W141">
        <v>0</v>
      </c>
      <c r="X141">
        <v>0</v>
      </c>
      <c r="Y141">
        <v>0</v>
      </c>
      <c r="Z141">
        <v>0</v>
      </c>
      <c r="AA141" t="s">
        <v>2334</v>
      </c>
      <c r="AB141">
        <v>0</v>
      </c>
      <c r="AC141">
        <v>0</v>
      </c>
      <c r="AD141">
        <v>0</v>
      </c>
      <c r="AE141">
        <v>0</v>
      </c>
      <c r="AF141">
        <v>5</v>
      </c>
      <c r="AG141">
        <v>0</v>
      </c>
      <c r="AH141">
        <v>0</v>
      </c>
      <c r="AI141">
        <v>0</v>
      </c>
      <c r="AJ141">
        <v>0</v>
      </c>
      <c r="AK141">
        <v>0</v>
      </c>
      <c r="AL141">
        <v>0</v>
      </c>
      <c r="AM141">
        <v>0</v>
      </c>
      <c r="AN141">
        <v>0</v>
      </c>
      <c r="AO141">
        <v>0</v>
      </c>
      <c r="AP141">
        <v>0</v>
      </c>
      <c r="AQ141">
        <v>0</v>
      </c>
      <c r="AR141">
        <v>0</v>
      </c>
      <c r="AS141">
        <v>0</v>
      </c>
      <c r="AT141">
        <v>0</v>
      </c>
      <c r="AU141">
        <v>0</v>
      </c>
      <c r="AV141">
        <v>5</v>
      </c>
      <c r="AW141">
        <v>0</v>
      </c>
      <c r="AX141">
        <v>0</v>
      </c>
      <c r="AY141">
        <v>0</v>
      </c>
      <c r="AZ141">
        <v>0</v>
      </c>
      <c r="BA141">
        <v>0</v>
      </c>
      <c r="BB141">
        <v>0</v>
      </c>
      <c r="BC141">
        <v>0</v>
      </c>
      <c r="BD141">
        <v>0</v>
      </c>
      <c r="BE141">
        <v>0</v>
      </c>
      <c r="BF141">
        <v>0</v>
      </c>
      <c r="BG141">
        <v>0</v>
      </c>
      <c r="BH141">
        <v>0</v>
      </c>
      <c r="BI141">
        <v>0</v>
      </c>
      <c r="BJ141">
        <v>0</v>
      </c>
      <c r="BK141">
        <v>0</v>
      </c>
      <c r="BL141">
        <v>1</v>
      </c>
      <c r="BM141">
        <v>0</v>
      </c>
      <c r="BN141">
        <v>0</v>
      </c>
      <c r="BO141">
        <v>0</v>
      </c>
      <c r="BP141">
        <v>0</v>
      </c>
      <c r="BQ141">
        <v>0</v>
      </c>
      <c r="BR141">
        <v>0</v>
      </c>
      <c r="BS141">
        <v>0</v>
      </c>
      <c r="BT141">
        <v>0</v>
      </c>
      <c r="BU141">
        <v>0</v>
      </c>
      <c r="BV141">
        <v>0</v>
      </c>
      <c r="BW141">
        <v>0</v>
      </c>
      <c r="BX141">
        <v>0</v>
      </c>
      <c r="BY141">
        <v>0</v>
      </c>
      <c r="BZ141">
        <v>0</v>
      </c>
      <c r="CA141">
        <v>0</v>
      </c>
      <c r="CB141">
        <v>1</v>
      </c>
      <c r="CC141">
        <v>0</v>
      </c>
      <c r="CD141">
        <v>0</v>
      </c>
      <c r="CE141">
        <v>0</v>
      </c>
      <c r="CF141">
        <v>0</v>
      </c>
      <c r="CG141">
        <v>0</v>
      </c>
      <c r="CH141">
        <v>0</v>
      </c>
      <c r="CI141">
        <v>0</v>
      </c>
      <c r="CJ141">
        <v>0</v>
      </c>
      <c r="CK141">
        <v>0</v>
      </c>
      <c r="CL141">
        <v>0</v>
      </c>
      <c r="CM141">
        <v>0</v>
      </c>
    </row>
    <row r="142" spans="1:91" x14ac:dyDescent="0.15">
      <c r="A142" t="s">
        <v>1978</v>
      </c>
      <c r="B142">
        <v>4000</v>
      </c>
      <c r="C142">
        <v>120</v>
      </c>
      <c r="D142">
        <v>2000</v>
      </c>
      <c r="E142" s="407">
        <v>17.8</v>
      </c>
      <c r="F142" s="407">
        <v>0.4</v>
      </c>
      <c r="G142" s="407">
        <v>19.600000000000001</v>
      </c>
      <c r="H142" s="407">
        <v>0.6</v>
      </c>
      <c r="I142" s="407">
        <v>1.3887963618104595E-2</v>
      </c>
      <c r="J142" s="407">
        <v>0.7</v>
      </c>
      <c r="K142">
        <v>0</v>
      </c>
      <c r="L142">
        <v>4</v>
      </c>
      <c r="M142">
        <v>0</v>
      </c>
      <c r="N142">
        <v>3</v>
      </c>
      <c r="O142">
        <v>0</v>
      </c>
      <c r="P142">
        <v>0</v>
      </c>
      <c r="Q142">
        <v>0</v>
      </c>
      <c r="R142">
        <v>0</v>
      </c>
      <c r="S142">
        <v>8</v>
      </c>
      <c r="T142">
        <v>26</v>
      </c>
      <c r="U142">
        <v>5</v>
      </c>
      <c r="V142">
        <v>1</v>
      </c>
      <c r="W142">
        <v>0</v>
      </c>
      <c r="X142">
        <v>0</v>
      </c>
      <c r="Y142">
        <v>0</v>
      </c>
      <c r="Z142">
        <v>1</v>
      </c>
      <c r="AA142" t="s">
        <v>2334</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c r="AU142">
        <v>2</v>
      </c>
      <c r="AV142">
        <v>0</v>
      </c>
      <c r="AW142">
        <v>0</v>
      </c>
      <c r="AX142">
        <v>0</v>
      </c>
      <c r="AY142">
        <v>0</v>
      </c>
      <c r="AZ142">
        <v>3</v>
      </c>
      <c r="BA142">
        <v>2</v>
      </c>
      <c r="BB142">
        <v>0</v>
      </c>
      <c r="BC142">
        <v>0</v>
      </c>
      <c r="BD142">
        <v>0</v>
      </c>
      <c r="BE142">
        <v>0</v>
      </c>
      <c r="BF142">
        <v>0</v>
      </c>
      <c r="BG142">
        <v>0</v>
      </c>
      <c r="BH142">
        <v>0</v>
      </c>
      <c r="BI142">
        <v>0</v>
      </c>
      <c r="BJ142">
        <v>0</v>
      </c>
      <c r="BK142">
        <v>2</v>
      </c>
      <c r="BL142">
        <v>0</v>
      </c>
      <c r="BM142">
        <v>0</v>
      </c>
      <c r="BN142">
        <v>0</v>
      </c>
      <c r="BO142">
        <v>0</v>
      </c>
      <c r="BP142">
        <v>0</v>
      </c>
      <c r="BQ142">
        <v>1</v>
      </c>
      <c r="BR142">
        <v>0</v>
      </c>
      <c r="BS142">
        <v>0</v>
      </c>
      <c r="BT142">
        <v>0</v>
      </c>
      <c r="BU142">
        <v>0</v>
      </c>
      <c r="BV142">
        <v>0</v>
      </c>
      <c r="BW142">
        <v>0</v>
      </c>
      <c r="BX142">
        <v>0</v>
      </c>
      <c r="BY142">
        <v>0</v>
      </c>
      <c r="BZ142">
        <v>0</v>
      </c>
      <c r="CA142">
        <v>0</v>
      </c>
      <c r="CB142">
        <v>0</v>
      </c>
      <c r="CC142">
        <v>0</v>
      </c>
      <c r="CD142">
        <v>0</v>
      </c>
      <c r="CE142">
        <v>0</v>
      </c>
      <c r="CF142">
        <v>1</v>
      </c>
      <c r="CG142">
        <v>3</v>
      </c>
      <c r="CH142">
        <v>3</v>
      </c>
      <c r="CI142">
        <v>0</v>
      </c>
      <c r="CJ142">
        <v>0</v>
      </c>
      <c r="CK142">
        <v>0</v>
      </c>
      <c r="CL142">
        <v>0</v>
      </c>
      <c r="CM142">
        <v>0</v>
      </c>
    </row>
    <row r="143" spans="1:91" x14ac:dyDescent="0.15">
      <c r="A143" t="s">
        <v>1995</v>
      </c>
      <c r="B143">
        <v>870</v>
      </c>
      <c r="C143">
        <v>18.5</v>
      </c>
      <c r="D143">
        <v>750</v>
      </c>
      <c r="E143" s="407">
        <v>13.8</v>
      </c>
      <c r="F143" s="407">
        <v>0.3</v>
      </c>
      <c r="G143" s="407">
        <v>11.9</v>
      </c>
      <c r="H143" s="407">
        <v>0.5</v>
      </c>
      <c r="I143" s="407">
        <v>1.0546542218744522E-2</v>
      </c>
      <c r="J143" s="407">
        <v>0.5</v>
      </c>
      <c r="K143">
        <v>0</v>
      </c>
      <c r="L143">
        <v>0</v>
      </c>
      <c r="M143">
        <v>0</v>
      </c>
      <c r="N143">
        <v>0</v>
      </c>
      <c r="O143">
        <v>0</v>
      </c>
      <c r="P143">
        <v>0</v>
      </c>
      <c r="Q143">
        <v>0</v>
      </c>
      <c r="R143">
        <v>0</v>
      </c>
      <c r="S143">
        <v>9</v>
      </c>
      <c r="T143">
        <v>49</v>
      </c>
      <c r="U143">
        <v>10</v>
      </c>
      <c r="V143">
        <v>4</v>
      </c>
      <c r="W143">
        <v>0</v>
      </c>
      <c r="X143">
        <v>0</v>
      </c>
      <c r="Y143">
        <v>0</v>
      </c>
      <c r="Z143">
        <v>3</v>
      </c>
      <c r="AA143" t="s">
        <v>2334</v>
      </c>
      <c r="AB143">
        <v>0</v>
      </c>
      <c r="AC143">
        <v>0</v>
      </c>
      <c r="AD143">
        <v>0</v>
      </c>
      <c r="AE143">
        <v>0</v>
      </c>
      <c r="AF143">
        <v>0</v>
      </c>
      <c r="AG143">
        <v>0</v>
      </c>
      <c r="AH143">
        <v>0</v>
      </c>
      <c r="AI143">
        <v>0</v>
      </c>
      <c r="AJ143">
        <v>2</v>
      </c>
      <c r="AK143">
        <v>1</v>
      </c>
      <c r="AL143">
        <v>0</v>
      </c>
      <c r="AM143">
        <v>1</v>
      </c>
      <c r="AN143">
        <v>0</v>
      </c>
      <c r="AO143">
        <v>0</v>
      </c>
      <c r="AP143">
        <v>0</v>
      </c>
      <c r="AQ143">
        <v>1</v>
      </c>
      <c r="AR143">
        <v>0</v>
      </c>
      <c r="AS143">
        <v>0</v>
      </c>
      <c r="AT143">
        <v>0</v>
      </c>
      <c r="AU143">
        <v>0</v>
      </c>
      <c r="AV143">
        <v>0</v>
      </c>
      <c r="AW143">
        <v>0</v>
      </c>
      <c r="AX143">
        <v>0</v>
      </c>
      <c r="AY143">
        <v>0</v>
      </c>
      <c r="AZ143">
        <v>0</v>
      </c>
      <c r="BA143">
        <v>1</v>
      </c>
      <c r="BB143">
        <v>5</v>
      </c>
      <c r="BC143">
        <v>2</v>
      </c>
      <c r="BD143">
        <v>0</v>
      </c>
      <c r="BE143">
        <v>0</v>
      </c>
      <c r="BF143">
        <v>0</v>
      </c>
      <c r="BG143">
        <v>0</v>
      </c>
      <c r="BH143">
        <v>0</v>
      </c>
      <c r="BI143">
        <v>0</v>
      </c>
      <c r="BJ143">
        <v>0</v>
      </c>
      <c r="BK143">
        <v>0</v>
      </c>
      <c r="BL143">
        <v>0</v>
      </c>
      <c r="BM143">
        <v>0</v>
      </c>
      <c r="BN143">
        <v>0</v>
      </c>
      <c r="BO143">
        <v>0</v>
      </c>
      <c r="BP143">
        <v>3</v>
      </c>
      <c r="BQ143">
        <v>3</v>
      </c>
      <c r="BR143">
        <v>0</v>
      </c>
      <c r="BS143">
        <v>1</v>
      </c>
      <c r="BT143">
        <v>0</v>
      </c>
      <c r="BU143">
        <v>0</v>
      </c>
      <c r="BV143">
        <v>0</v>
      </c>
      <c r="BW143">
        <v>0</v>
      </c>
      <c r="BX143">
        <v>0</v>
      </c>
      <c r="BY143">
        <v>0</v>
      </c>
      <c r="BZ143">
        <v>0</v>
      </c>
      <c r="CA143">
        <v>0</v>
      </c>
      <c r="CB143">
        <v>0</v>
      </c>
      <c r="CC143">
        <v>0</v>
      </c>
      <c r="CD143">
        <v>0</v>
      </c>
      <c r="CE143">
        <v>0</v>
      </c>
      <c r="CF143">
        <v>1</v>
      </c>
      <c r="CG143">
        <v>1</v>
      </c>
      <c r="CH143">
        <v>7</v>
      </c>
      <c r="CI143">
        <v>2</v>
      </c>
      <c r="CJ143">
        <v>0</v>
      </c>
      <c r="CK143">
        <v>0</v>
      </c>
      <c r="CL143">
        <v>0</v>
      </c>
      <c r="CM143">
        <v>0</v>
      </c>
    </row>
    <row r="144" spans="1:91" x14ac:dyDescent="0.15">
      <c r="A144" t="s">
        <v>2353</v>
      </c>
      <c r="B144">
        <v>7400</v>
      </c>
      <c r="C144">
        <v>300</v>
      </c>
      <c r="D144">
        <v>3500</v>
      </c>
      <c r="E144" s="407">
        <v>72.099999999999994</v>
      </c>
      <c r="F144" s="407">
        <v>1.4</v>
      </c>
      <c r="G144" s="407">
        <v>38.299999999999997</v>
      </c>
      <c r="H144" s="407">
        <v>1.4</v>
      </c>
      <c r="I144" s="407">
        <v>2.7491295718747585E-2</v>
      </c>
      <c r="J144" s="407">
        <v>0.8</v>
      </c>
      <c r="K144">
        <v>0</v>
      </c>
      <c r="L144">
        <v>14</v>
      </c>
      <c r="M144">
        <v>0</v>
      </c>
      <c r="N144">
        <v>0</v>
      </c>
      <c r="O144">
        <v>0</v>
      </c>
      <c r="P144">
        <v>0</v>
      </c>
      <c r="Q144">
        <v>0</v>
      </c>
      <c r="R144">
        <v>0</v>
      </c>
      <c r="S144">
        <v>5</v>
      </c>
      <c r="T144">
        <v>13</v>
      </c>
      <c r="U144">
        <v>8</v>
      </c>
      <c r="V144">
        <v>15</v>
      </c>
      <c r="W144">
        <v>0</v>
      </c>
      <c r="X144">
        <v>0</v>
      </c>
      <c r="Y144">
        <v>0</v>
      </c>
      <c r="Z144">
        <v>0</v>
      </c>
      <c r="AA144" t="s">
        <v>2334</v>
      </c>
      <c r="AB144">
        <v>0</v>
      </c>
      <c r="AC144">
        <v>0</v>
      </c>
      <c r="AD144">
        <v>0</v>
      </c>
      <c r="AE144">
        <v>0</v>
      </c>
      <c r="AF144">
        <v>0</v>
      </c>
      <c r="AG144">
        <v>0</v>
      </c>
      <c r="AH144">
        <v>0</v>
      </c>
      <c r="AI144">
        <v>0</v>
      </c>
      <c r="AJ144">
        <v>1</v>
      </c>
      <c r="AK144">
        <v>0</v>
      </c>
      <c r="AL144">
        <v>0</v>
      </c>
      <c r="AM144">
        <v>1</v>
      </c>
      <c r="AN144">
        <v>0</v>
      </c>
      <c r="AO144">
        <v>0</v>
      </c>
      <c r="AP144">
        <v>0</v>
      </c>
      <c r="AQ144">
        <v>0</v>
      </c>
      <c r="AR144">
        <v>0</v>
      </c>
      <c r="AS144">
        <v>0</v>
      </c>
      <c r="AT144">
        <v>0</v>
      </c>
      <c r="AU144">
        <v>0</v>
      </c>
      <c r="AV144">
        <v>0</v>
      </c>
      <c r="AW144">
        <v>0</v>
      </c>
      <c r="AX144">
        <v>0</v>
      </c>
      <c r="AY144">
        <v>0</v>
      </c>
      <c r="AZ144">
        <v>4</v>
      </c>
      <c r="BA144">
        <v>0</v>
      </c>
      <c r="BB144">
        <v>0</v>
      </c>
      <c r="BC144">
        <v>0</v>
      </c>
      <c r="BD144">
        <v>0</v>
      </c>
      <c r="BE144">
        <v>0</v>
      </c>
      <c r="BF144">
        <v>0</v>
      </c>
      <c r="BG144">
        <v>0</v>
      </c>
      <c r="BH144">
        <v>0</v>
      </c>
      <c r="BI144">
        <v>0</v>
      </c>
      <c r="BJ144">
        <v>0</v>
      </c>
      <c r="BK144">
        <v>0</v>
      </c>
      <c r="BL144">
        <v>0</v>
      </c>
      <c r="BM144">
        <v>0</v>
      </c>
      <c r="BN144">
        <v>0</v>
      </c>
      <c r="BO144">
        <v>0</v>
      </c>
      <c r="BP144">
        <v>0</v>
      </c>
      <c r="BQ144">
        <v>0</v>
      </c>
      <c r="BR144">
        <v>0</v>
      </c>
      <c r="BS144">
        <v>0</v>
      </c>
      <c r="BT144">
        <v>0</v>
      </c>
      <c r="BU144">
        <v>0</v>
      </c>
      <c r="BV144">
        <v>0</v>
      </c>
      <c r="BW144">
        <v>0</v>
      </c>
      <c r="BX144">
        <v>0</v>
      </c>
      <c r="BY144">
        <v>0</v>
      </c>
      <c r="BZ144">
        <v>0</v>
      </c>
      <c r="CA144">
        <v>0</v>
      </c>
      <c r="CB144">
        <v>0</v>
      </c>
      <c r="CC144">
        <v>0</v>
      </c>
      <c r="CD144">
        <v>0</v>
      </c>
      <c r="CE144">
        <v>0</v>
      </c>
      <c r="CF144">
        <v>0</v>
      </c>
      <c r="CG144">
        <v>2</v>
      </c>
      <c r="CH144">
        <v>0</v>
      </c>
      <c r="CI144">
        <v>2</v>
      </c>
      <c r="CJ144">
        <v>0</v>
      </c>
      <c r="CK144">
        <v>0</v>
      </c>
      <c r="CL144">
        <v>0</v>
      </c>
      <c r="CM144">
        <v>0</v>
      </c>
    </row>
    <row r="145" spans="1:91" x14ac:dyDescent="0.15">
      <c r="A145" t="s">
        <v>1935</v>
      </c>
      <c r="B145">
        <v>400</v>
      </c>
      <c r="C145">
        <v>20</v>
      </c>
      <c r="D145">
        <v>250</v>
      </c>
      <c r="E145" s="407">
        <v>4.3</v>
      </c>
      <c r="F145" s="407">
        <v>0.3</v>
      </c>
      <c r="G145" s="407">
        <v>2.2999999999999998</v>
      </c>
      <c r="H145" s="407">
        <v>1.2</v>
      </c>
      <c r="I145" s="407">
        <v>0.1</v>
      </c>
      <c r="J145" s="407">
        <v>0.6</v>
      </c>
      <c r="K145">
        <v>4</v>
      </c>
      <c r="L145">
        <v>28</v>
      </c>
      <c r="M145">
        <v>0</v>
      </c>
      <c r="N145">
        <v>8</v>
      </c>
      <c r="O145">
        <v>51</v>
      </c>
      <c r="P145">
        <v>0</v>
      </c>
      <c r="Q145">
        <v>9</v>
      </c>
      <c r="R145">
        <v>3</v>
      </c>
      <c r="S145">
        <v>4</v>
      </c>
      <c r="T145">
        <v>2</v>
      </c>
      <c r="U145">
        <v>1</v>
      </c>
      <c r="V145">
        <v>18</v>
      </c>
      <c r="W145">
        <v>1</v>
      </c>
      <c r="X145">
        <v>0</v>
      </c>
      <c r="Y145">
        <v>1</v>
      </c>
      <c r="Z145">
        <v>5</v>
      </c>
      <c r="AA145" t="s">
        <v>2334</v>
      </c>
      <c r="AB145">
        <v>4</v>
      </c>
      <c r="AC145">
        <v>2</v>
      </c>
      <c r="AD145">
        <v>0</v>
      </c>
      <c r="AE145">
        <v>0</v>
      </c>
      <c r="AF145">
        <v>1</v>
      </c>
      <c r="AG145">
        <v>0</v>
      </c>
      <c r="AH145">
        <v>5</v>
      </c>
      <c r="AI145">
        <v>0</v>
      </c>
      <c r="AJ145">
        <v>0</v>
      </c>
      <c r="AK145">
        <v>0</v>
      </c>
      <c r="AL145">
        <v>0</v>
      </c>
      <c r="AM145">
        <v>0</v>
      </c>
      <c r="AN145">
        <v>0</v>
      </c>
      <c r="AO145">
        <v>0</v>
      </c>
      <c r="AP145">
        <v>1</v>
      </c>
      <c r="AQ145">
        <v>0</v>
      </c>
      <c r="AR145">
        <v>0</v>
      </c>
      <c r="AS145">
        <v>0</v>
      </c>
      <c r="AT145">
        <v>0</v>
      </c>
      <c r="AU145">
        <v>1</v>
      </c>
      <c r="AV145">
        <v>0</v>
      </c>
      <c r="AW145">
        <v>0</v>
      </c>
      <c r="AX145">
        <v>2</v>
      </c>
      <c r="AY145">
        <v>0</v>
      </c>
      <c r="AZ145">
        <v>0</v>
      </c>
      <c r="BA145">
        <v>0</v>
      </c>
      <c r="BB145">
        <v>0</v>
      </c>
      <c r="BC145">
        <v>0</v>
      </c>
      <c r="BD145">
        <v>0</v>
      </c>
      <c r="BE145">
        <v>0</v>
      </c>
      <c r="BF145">
        <v>1</v>
      </c>
      <c r="BG145">
        <v>0</v>
      </c>
      <c r="BH145">
        <v>0</v>
      </c>
      <c r="BI145">
        <v>4</v>
      </c>
      <c r="BJ145">
        <v>0</v>
      </c>
      <c r="BK145">
        <v>0</v>
      </c>
      <c r="BL145">
        <v>3</v>
      </c>
      <c r="BM145">
        <v>0</v>
      </c>
      <c r="BN145">
        <v>0</v>
      </c>
      <c r="BO145">
        <v>0</v>
      </c>
      <c r="BP145">
        <v>0</v>
      </c>
      <c r="BQ145">
        <v>0</v>
      </c>
      <c r="BR145">
        <v>0</v>
      </c>
      <c r="BS145">
        <v>1</v>
      </c>
      <c r="BT145">
        <v>0</v>
      </c>
      <c r="BU145">
        <v>0</v>
      </c>
      <c r="BV145">
        <v>0</v>
      </c>
      <c r="BW145">
        <v>0</v>
      </c>
      <c r="BX145">
        <v>0</v>
      </c>
      <c r="BY145">
        <v>8</v>
      </c>
      <c r="BZ145">
        <v>0</v>
      </c>
      <c r="CA145">
        <v>0</v>
      </c>
      <c r="CB145">
        <v>4</v>
      </c>
      <c r="CC145">
        <v>0</v>
      </c>
      <c r="CD145">
        <v>0</v>
      </c>
      <c r="CE145">
        <v>1</v>
      </c>
      <c r="CF145">
        <v>0</v>
      </c>
      <c r="CG145">
        <v>0</v>
      </c>
      <c r="CH145">
        <v>4</v>
      </c>
      <c r="CI145">
        <v>4</v>
      </c>
      <c r="CJ145">
        <v>0</v>
      </c>
      <c r="CK145">
        <v>0</v>
      </c>
      <c r="CL145">
        <v>0</v>
      </c>
      <c r="CM145">
        <v>0</v>
      </c>
    </row>
    <row r="146" spans="1:91" x14ac:dyDescent="0.15">
      <c r="A146" t="s">
        <v>1808</v>
      </c>
      <c r="B146">
        <v>10</v>
      </c>
      <c r="D146">
        <v>400</v>
      </c>
      <c r="E146" s="407">
        <v>0.3</v>
      </c>
      <c r="F146" s="407">
        <v>0</v>
      </c>
      <c r="G146" s="407">
        <v>11</v>
      </c>
      <c r="H146" s="407">
        <v>1.2956002852988998E-2</v>
      </c>
      <c r="I146" s="407">
        <v>0</v>
      </c>
      <c r="J146" s="407">
        <v>0.4</v>
      </c>
      <c r="K146">
        <v>0</v>
      </c>
      <c r="L146">
        <v>18</v>
      </c>
      <c r="M146">
        <v>0</v>
      </c>
      <c r="N146">
        <v>2</v>
      </c>
      <c r="O146">
        <v>37</v>
      </c>
      <c r="P146">
        <v>0</v>
      </c>
      <c r="Q146">
        <v>3</v>
      </c>
      <c r="R146">
        <v>0</v>
      </c>
      <c r="S146">
        <v>0</v>
      </c>
      <c r="T146">
        <v>0</v>
      </c>
      <c r="U146">
        <v>0</v>
      </c>
      <c r="V146">
        <v>0</v>
      </c>
      <c r="W146">
        <v>0</v>
      </c>
      <c r="X146">
        <v>0</v>
      </c>
      <c r="Y146">
        <v>0</v>
      </c>
      <c r="Z146">
        <v>0</v>
      </c>
      <c r="AA146" t="s">
        <v>2334</v>
      </c>
      <c r="AB146">
        <v>0</v>
      </c>
      <c r="AC146">
        <v>0</v>
      </c>
      <c r="AD146">
        <v>0</v>
      </c>
      <c r="AE146">
        <v>0</v>
      </c>
      <c r="AF146">
        <v>2</v>
      </c>
      <c r="AG146">
        <v>0</v>
      </c>
      <c r="AH146">
        <v>1</v>
      </c>
      <c r="AI146">
        <v>0</v>
      </c>
      <c r="AJ146">
        <v>0</v>
      </c>
      <c r="AK146">
        <v>0</v>
      </c>
      <c r="AL146">
        <v>0</v>
      </c>
      <c r="AM146">
        <v>0</v>
      </c>
      <c r="AN146">
        <v>0</v>
      </c>
      <c r="AO146">
        <v>0</v>
      </c>
      <c r="AP146">
        <v>0</v>
      </c>
      <c r="AQ146">
        <v>0</v>
      </c>
      <c r="AR146">
        <v>0</v>
      </c>
      <c r="AS146">
        <v>0</v>
      </c>
      <c r="AT146">
        <v>0</v>
      </c>
      <c r="AU146">
        <v>0</v>
      </c>
      <c r="AV146">
        <v>1</v>
      </c>
      <c r="AW146">
        <v>0</v>
      </c>
      <c r="AX146">
        <v>0</v>
      </c>
      <c r="AY146">
        <v>0</v>
      </c>
      <c r="AZ146">
        <v>0</v>
      </c>
      <c r="BA146">
        <v>0</v>
      </c>
      <c r="BB146">
        <v>0</v>
      </c>
      <c r="BC146">
        <v>0</v>
      </c>
      <c r="BD146">
        <v>0</v>
      </c>
      <c r="BE146">
        <v>0</v>
      </c>
      <c r="BF146">
        <v>0</v>
      </c>
      <c r="BG146">
        <v>0</v>
      </c>
      <c r="BH146">
        <v>0</v>
      </c>
      <c r="BI146">
        <v>0</v>
      </c>
      <c r="BJ146">
        <v>0</v>
      </c>
      <c r="BK146">
        <v>0</v>
      </c>
      <c r="BL146">
        <v>1</v>
      </c>
      <c r="BM146">
        <v>0</v>
      </c>
      <c r="BN146">
        <v>0</v>
      </c>
      <c r="BO146">
        <v>0</v>
      </c>
      <c r="BP146">
        <v>0</v>
      </c>
      <c r="BQ146">
        <v>0</v>
      </c>
      <c r="BR146">
        <v>0</v>
      </c>
      <c r="BS146">
        <v>0</v>
      </c>
      <c r="BT146">
        <v>0</v>
      </c>
      <c r="BU146">
        <v>0</v>
      </c>
      <c r="BV146">
        <v>0</v>
      </c>
      <c r="BW146">
        <v>0</v>
      </c>
      <c r="BX146">
        <v>0</v>
      </c>
      <c r="BY146">
        <v>1</v>
      </c>
      <c r="BZ146">
        <v>0</v>
      </c>
      <c r="CA146">
        <v>0</v>
      </c>
      <c r="CB146">
        <v>0</v>
      </c>
      <c r="CC146">
        <v>0</v>
      </c>
      <c r="CD146">
        <v>0</v>
      </c>
      <c r="CE146">
        <v>0</v>
      </c>
      <c r="CF146">
        <v>0</v>
      </c>
      <c r="CG146">
        <v>0</v>
      </c>
      <c r="CH146">
        <v>0</v>
      </c>
      <c r="CI146">
        <v>0</v>
      </c>
      <c r="CJ146">
        <v>0</v>
      </c>
      <c r="CK146">
        <v>0</v>
      </c>
      <c r="CL146">
        <v>0</v>
      </c>
      <c r="CM146">
        <v>0</v>
      </c>
    </row>
    <row r="147" spans="1:91" x14ac:dyDescent="0.15">
      <c r="A147" t="s">
        <v>1966</v>
      </c>
      <c r="B147">
        <v>12800</v>
      </c>
      <c r="C147">
        <v>327</v>
      </c>
      <c r="D147">
        <v>6950</v>
      </c>
      <c r="E147" s="407">
        <v>31.9</v>
      </c>
      <c r="F147" s="407">
        <v>0.8</v>
      </c>
      <c r="G147" s="407">
        <v>22.7</v>
      </c>
      <c r="H147" s="407">
        <v>0.8</v>
      </c>
      <c r="I147" s="407">
        <v>1.8793643769416571E-2</v>
      </c>
      <c r="J147" s="407">
        <v>0.6</v>
      </c>
      <c r="K147">
        <v>0</v>
      </c>
      <c r="L147">
        <v>5</v>
      </c>
      <c r="M147">
        <v>0</v>
      </c>
      <c r="N147">
        <v>0</v>
      </c>
      <c r="O147">
        <v>6</v>
      </c>
      <c r="P147">
        <v>0</v>
      </c>
      <c r="Q147">
        <v>2</v>
      </c>
      <c r="R147">
        <v>8</v>
      </c>
      <c r="S147">
        <v>33</v>
      </c>
      <c r="T147">
        <v>138</v>
      </c>
      <c r="U147">
        <v>97</v>
      </c>
      <c r="V147">
        <v>19</v>
      </c>
      <c r="W147">
        <v>0</v>
      </c>
      <c r="X147">
        <v>0</v>
      </c>
      <c r="Y147">
        <v>0</v>
      </c>
      <c r="Z147">
        <v>2</v>
      </c>
      <c r="AA147" t="s">
        <v>2334</v>
      </c>
      <c r="AB147">
        <v>0</v>
      </c>
      <c r="AC147">
        <v>1</v>
      </c>
      <c r="AD147">
        <v>0</v>
      </c>
      <c r="AE147">
        <v>0</v>
      </c>
      <c r="AF147">
        <v>0</v>
      </c>
      <c r="AG147">
        <v>0</v>
      </c>
      <c r="AH147">
        <v>0</v>
      </c>
      <c r="AI147">
        <v>3</v>
      </c>
      <c r="AJ147">
        <v>6</v>
      </c>
      <c r="AK147">
        <v>4</v>
      </c>
      <c r="AL147">
        <v>0</v>
      </c>
      <c r="AM147">
        <v>4</v>
      </c>
      <c r="AN147">
        <v>0</v>
      </c>
      <c r="AO147">
        <v>0</v>
      </c>
      <c r="AP147">
        <v>0</v>
      </c>
      <c r="AQ147">
        <v>0</v>
      </c>
      <c r="AR147">
        <v>0</v>
      </c>
      <c r="AS147">
        <v>0</v>
      </c>
      <c r="AT147">
        <v>0</v>
      </c>
      <c r="AU147">
        <v>2</v>
      </c>
      <c r="AV147">
        <v>1</v>
      </c>
      <c r="AW147">
        <v>0</v>
      </c>
      <c r="AX147">
        <v>1</v>
      </c>
      <c r="AY147">
        <v>0</v>
      </c>
      <c r="AZ147">
        <v>1</v>
      </c>
      <c r="BA147">
        <v>6</v>
      </c>
      <c r="BB147">
        <v>15</v>
      </c>
      <c r="BC147">
        <v>1</v>
      </c>
      <c r="BD147">
        <v>0</v>
      </c>
      <c r="BE147">
        <v>0</v>
      </c>
      <c r="BF147">
        <v>0</v>
      </c>
      <c r="BG147">
        <v>0</v>
      </c>
      <c r="BH147">
        <v>0</v>
      </c>
      <c r="BI147">
        <v>0</v>
      </c>
      <c r="BJ147">
        <v>0</v>
      </c>
      <c r="BK147">
        <v>0</v>
      </c>
      <c r="BL147">
        <v>1</v>
      </c>
      <c r="BM147">
        <v>0</v>
      </c>
      <c r="BN147">
        <v>0</v>
      </c>
      <c r="BO147">
        <v>3</v>
      </c>
      <c r="BP147">
        <v>5</v>
      </c>
      <c r="BQ147">
        <v>17</v>
      </c>
      <c r="BR147">
        <v>0</v>
      </c>
      <c r="BS147">
        <v>5</v>
      </c>
      <c r="BT147">
        <v>0</v>
      </c>
      <c r="BU147">
        <v>0</v>
      </c>
      <c r="BV147">
        <v>0</v>
      </c>
      <c r="BW147">
        <v>0</v>
      </c>
      <c r="BX147">
        <v>0</v>
      </c>
      <c r="BY147">
        <v>1</v>
      </c>
      <c r="BZ147">
        <v>0</v>
      </c>
      <c r="CA147">
        <v>0</v>
      </c>
      <c r="CB147">
        <v>0</v>
      </c>
      <c r="CC147">
        <v>0</v>
      </c>
      <c r="CD147">
        <v>0</v>
      </c>
      <c r="CE147">
        <v>0</v>
      </c>
      <c r="CF147">
        <v>0</v>
      </c>
      <c r="CG147">
        <v>1</v>
      </c>
      <c r="CH147">
        <v>33</v>
      </c>
      <c r="CI147">
        <v>0</v>
      </c>
      <c r="CJ147">
        <v>0</v>
      </c>
      <c r="CK147">
        <v>0</v>
      </c>
      <c r="CL147">
        <v>0</v>
      </c>
      <c r="CM147">
        <v>0</v>
      </c>
    </row>
    <row r="148" spans="1:91" x14ac:dyDescent="0.15">
      <c r="A148" t="s">
        <v>2107</v>
      </c>
      <c r="B148">
        <v>1051</v>
      </c>
      <c r="C148">
        <v>21.9</v>
      </c>
      <c r="D148">
        <v>829.7</v>
      </c>
      <c r="E148" s="407">
        <v>14.9</v>
      </c>
      <c r="F148" s="407">
        <v>0.3</v>
      </c>
      <c r="G148" s="407">
        <v>13.8</v>
      </c>
      <c r="H148" s="407">
        <v>0.6</v>
      </c>
      <c r="I148" s="407">
        <v>1.3623770109174236E-2</v>
      </c>
      <c r="J148" s="407">
        <v>0.5</v>
      </c>
      <c r="K148">
        <v>7</v>
      </c>
      <c r="L148">
        <v>0</v>
      </c>
      <c r="M148">
        <v>0</v>
      </c>
      <c r="N148">
        <v>0</v>
      </c>
      <c r="O148">
        <v>0</v>
      </c>
      <c r="P148">
        <v>0</v>
      </c>
      <c r="Q148">
        <v>0</v>
      </c>
      <c r="R148">
        <v>0</v>
      </c>
      <c r="S148">
        <v>2</v>
      </c>
      <c r="T148">
        <v>16</v>
      </c>
      <c r="U148">
        <v>31</v>
      </c>
      <c r="V148">
        <v>8</v>
      </c>
      <c r="W148">
        <v>0</v>
      </c>
      <c r="X148">
        <v>0</v>
      </c>
      <c r="Y148">
        <v>0</v>
      </c>
      <c r="Z148">
        <v>0</v>
      </c>
      <c r="AA148" t="s">
        <v>2334</v>
      </c>
      <c r="AB148">
        <v>3</v>
      </c>
      <c r="AC148">
        <v>0</v>
      </c>
      <c r="AD148">
        <v>0</v>
      </c>
      <c r="AE148">
        <v>0</v>
      </c>
      <c r="AF148">
        <v>0</v>
      </c>
      <c r="AG148">
        <v>0</v>
      </c>
      <c r="AH148">
        <v>0</v>
      </c>
      <c r="AI148">
        <v>0</v>
      </c>
      <c r="AJ148">
        <v>1</v>
      </c>
      <c r="AK148">
        <v>1</v>
      </c>
      <c r="AL148">
        <v>0</v>
      </c>
      <c r="AM148">
        <v>1</v>
      </c>
      <c r="AN148">
        <v>0</v>
      </c>
      <c r="AO148">
        <v>0</v>
      </c>
      <c r="AP148">
        <v>0</v>
      </c>
      <c r="AQ148">
        <v>0</v>
      </c>
      <c r="AR148">
        <v>1</v>
      </c>
      <c r="AS148">
        <v>0</v>
      </c>
      <c r="AT148">
        <v>0</v>
      </c>
      <c r="AU148">
        <v>0</v>
      </c>
      <c r="AV148">
        <v>0</v>
      </c>
      <c r="AW148">
        <v>0</v>
      </c>
      <c r="AX148">
        <v>0</v>
      </c>
      <c r="AY148">
        <v>0</v>
      </c>
      <c r="AZ148">
        <v>0</v>
      </c>
      <c r="BA148">
        <v>0</v>
      </c>
      <c r="BB148">
        <v>5</v>
      </c>
      <c r="BC148">
        <v>1</v>
      </c>
      <c r="BD148">
        <v>0</v>
      </c>
      <c r="BE148">
        <v>0</v>
      </c>
      <c r="BF148">
        <v>0</v>
      </c>
      <c r="BG148">
        <v>0</v>
      </c>
      <c r="BH148">
        <v>1</v>
      </c>
      <c r="BI148">
        <v>0</v>
      </c>
      <c r="BJ148">
        <v>0</v>
      </c>
      <c r="BK148">
        <v>0</v>
      </c>
      <c r="BL148">
        <v>0</v>
      </c>
      <c r="BM148">
        <v>0</v>
      </c>
      <c r="BN148">
        <v>0</v>
      </c>
      <c r="BO148">
        <v>0</v>
      </c>
      <c r="BP148">
        <v>0</v>
      </c>
      <c r="BQ148">
        <v>0</v>
      </c>
      <c r="BR148">
        <v>0</v>
      </c>
      <c r="BS148">
        <v>4</v>
      </c>
      <c r="BT148">
        <v>0</v>
      </c>
      <c r="BU148">
        <v>0</v>
      </c>
      <c r="BV148">
        <v>0</v>
      </c>
      <c r="BW148">
        <v>0</v>
      </c>
      <c r="BX148">
        <v>1</v>
      </c>
      <c r="BY148">
        <v>0</v>
      </c>
      <c r="BZ148">
        <v>0</v>
      </c>
      <c r="CA148">
        <v>0</v>
      </c>
      <c r="CB148">
        <v>0</v>
      </c>
      <c r="CC148">
        <v>0</v>
      </c>
      <c r="CD148">
        <v>0</v>
      </c>
      <c r="CE148">
        <v>0</v>
      </c>
      <c r="CF148">
        <v>0</v>
      </c>
      <c r="CG148">
        <v>0</v>
      </c>
      <c r="CH148">
        <v>5</v>
      </c>
      <c r="CI148">
        <v>0</v>
      </c>
      <c r="CJ148">
        <v>0</v>
      </c>
      <c r="CK148">
        <v>0</v>
      </c>
      <c r="CL148">
        <v>0</v>
      </c>
      <c r="CM148">
        <v>0</v>
      </c>
    </row>
    <row r="149" spans="1:91" x14ac:dyDescent="0.15">
      <c r="A149" t="s">
        <v>2390</v>
      </c>
      <c r="B149">
        <v>2950</v>
      </c>
      <c r="C149">
        <v>180</v>
      </c>
      <c r="D149">
        <v>750</v>
      </c>
      <c r="E149" s="407">
        <v>50.6</v>
      </c>
      <c r="F149" s="407">
        <v>2</v>
      </c>
      <c r="G149" s="407">
        <v>23.1</v>
      </c>
      <c r="H149" s="407">
        <v>1.1000000000000001</v>
      </c>
      <c r="I149" s="407">
        <v>4.3405695249904765E-2</v>
      </c>
      <c r="J149" s="407">
        <v>0.5</v>
      </c>
      <c r="K149">
        <v>0</v>
      </c>
      <c r="L149">
        <v>3</v>
      </c>
      <c r="M149">
        <v>0</v>
      </c>
      <c r="N149">
        <v>1</v>
      </c>
      <c r="O149">
        <v>1</v>
      </c>
      <c r="P149">
        <v>0</v>
      </c>
      <c r="Q149">
        <v>0</v>
      </c>
      <c r="R149">
        <v>0</v>
      </c>
      <c r="S149">
        <v>5</v>
      </c>
      <c r="T149">
        <v>19</v>
      </c>
      <c r="U149">
        <v>7</v>
      </c>
      <c r="V149">
        <v>2</v>
      </c>
      <c r="W149">
        <v>0</v>
      </c>
      <c r="X149">
        <v>0</v>
      </c>
      <c r="Y149">
        <v>0</v>
      </c>
      <c r="Z149">
        <v>0</v>
      </c>
      <c r="AA149" t="s">
        <v>2334</v>
      </c>
      <c r="AB149">
        <v>0</v>
      </c>
      <c r="AC149">
        <v>1</v>
      </c>
      <c r="AD149">
        <v>0</v>
      </c>
      <c r="AE149">
        <v>0</v>
      </c>
      <c r="AF149">
        <v>0</v>
      </c>
      <c r="AG149">
        <v>0</v>
      </c>
      <c r="AH149">
        <v>0</v>
      </c>
      <c r="AI149">
        <v>0</v>
      </c>
      <c r="AJ149">
        <v>0</v>
      </c>
      <c r="AK149">
        <v>0</v>
      </c>
      <c r="AL149">
        <v>0</v>
      </c>
      <c r="AM149">
        <v>0</v>
      </c>
      <c r="AN149">
        <v>0</v>
      </c>
      <c r="AO149">
        <v>0</v>
      </c>
      <c r="AP149">
        <v>0</v>
      </c>
      <c r="AQ149">
        <v>0</v>
      </c>
      <c r="AR149">
        <v>0</v>
      </c>
      <c r="AS149">
        <v>1</v>
      </c>
      <c r="AT149">
        <v>0</v>
      </c>
      <c r="AU149">
        <v>0</v>
      </c>
      <c r="AV149">
        <v>0</v>
      </c>
      <c r="AW149">
        <v>0</v>
      </c>
      <c r="AX149">
        <v>0</v>
      </c>
      <c r="AY149">
        <v>0</v>
      </c>
      <c r="AZ149">
        <v>0</v>
      </c>
      <c r="BA149">
        <v>1</v>
      </c>
      <c r="BB149">
        <v>1</v>
      </c>
      <c r="BC149">
        <v>0</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0</v>
      </c>
      <c r="CK149">
        <v>0</v>
      </c>
      <c r="CL149">
        <v>0</v>
      </c>
      <c r="CM149">
        <v>0</v>
      </c>
    </row>
    <row r="150" spans="1:91" x14ac:dyDescent="0.15">
      <c r="A150" t="s">
        <v>1799</v>
      </c>
      <c r="B150">
        <v>3677</v>
      </c>
      <c r="C150">
        <v>79.5</v>
      </c>
      <c r="D150">
        <v>1846.3</v>
      </c>
      <c r="E150" s="407">
        <v>47.6</v>
      </c>
      <c r="F150" s="407">
        <v>1.2</v>
      </c>
      <c r="G150" s="407">
        <v>31.5</v>
      </c>
      <c r="H150" s="407">
        <v>0.9</v>
      </c>
      <c r="I150" s="407">
        <v>2.1666672447859817E-2</v>
      </c>
      <c r="J150" s="407">
        <v>0.6</v>
      </c>
      <c r="K150">
        <v>0</v>
      </c>
      <c r="L150">
        <v>5</v>
      </c>
      <c r="M150">
        <v>0</v>
      </c>
      <c r="N150">
        <v>1</v>
      </c>
      <c r="O150">
        <v>1</v>
      </c>
      <c r="P150">
        <v>0</v>
      </c>
      <c r="Q150">
        <v>0</v>
      </c>
      <c r="R150">
        <v>0</v>
      </c>
      <c r="S150">
        <v>7</v>
      </c>
      <c r="T150">
        <v>33</v>
      </c>
      <c r="U150">
        <v>17</v>
      </c>
      <c r="V150">
        <v>0</v>
      </c>
      <c r="W150">
        <v>0</v>
      </c>
      <c r="X150">
        <v>0</v>
      </c>
      <c r="Y150">
        <v>0</v>
      </c>
      <c r="Z150">
        <v>0</v>
      </c>
      <c r="AA150" t="s">
        <v>2334</v>
      </c>
      <c r="AB150">
        <v>0</v>
      </c>
      <c r="AC150">
        <v>0</v>
      </c>
      <c r="AD150">
        <v>0</v>
      </c>
      <c r="AE150">
        <v>0</v>
      </c>
      <c r="AF150">
        <v>0</v>
      </c>
      <c r="AG150">
        <v>0</v>
      </c>
      <c r="AH150">
        <v>0</v>
      </c>
      <c r="AI150">
        <v>0</v>
      </c>
      <c r="AJ150">
        <v>5</v>
      </c>
      <c r="AK150">
        <v>2</v>
      </c>
      <c r="AL150">
        <v>0</v>
      </c>
      <c r="AM150">
        <v>0</v>
      </c>
      <c r="AN150">
        <v>0</v>
      </c>
      <c r="AO150">
        <v>0</v>
      </c>
      <c r="AP150">
        <v>0</v>
      </c>
      <c r="AQ150">
        <v>0</v>
      </c>
      <c r="AR150">
        <v>0</v>
      </c>
      <c r="AS150">
        <v>0</v>
      </c>
      <c r="AT150">
        <v>0</v>
      </c>
      <c r="AU150">
        <v>0</v>
      </c>
      <c r="AV150">
        <v>0</v>
      </c>
      <c r="AW150">
        <v>0</v>
      </c>
      <c r="AX150">
        <v>0</v>
      </c>
      <c r="AY150">
        <v>0</v>
      </c>
      <c r="AZ150">
        <v>0</v>
      </c>
      <c r="BA150">
        <v>0</v>
      </c>
      <c r="BB150">
        <v>6</v>
      </c>
      <c r="BC150">
        <v>0</v>
      </c>
      <c r="BD150">
        <v>0</v>
      </c>
      <c r="BE150">
        <v>0</v>
      </c>
      <c r="BF150">
        <v>0</v>
      </c>
      <c r="BG150">
        <v>0</v>
      </c>
      <c r="BH150">
        <v>0</v>
      </c>
      <c r="BI150">
        <v>0</v>
      </c>
      <c r="BJ150">
        <v>0</v>
      </c>
      <c r="BK150">
        <v>0</v>
      </c>
      <c r="BL150">
        <v>0</v>
      </c>
      <c r="BM150">
        <v>0</v>
      </c>
      <c r="BN150">
        <v>0</v>
      </c>
      <c r="BO150">
        <v>0</v>
      </c>
      <c r="BP150">
        <v>0</v>
      </c>
      <c r="BQ150">
        <v>0</v>
      </c>
      <c r="BR150">
        <v>0</v>
      </c>
      <c r="BS150">
        <v>0</v>
      </c>
      <c r="BT150">
        <v>0</v>
      </c>
      <c r="BU150">
        <v>0</v>
      </c>
      <c r="BV150">
        <v>0</v>
      </c>
      <c r="BW150">
        <v>0</v>
      </c>
      <c r="BX150">
        <v>0</v>
      </c>
      <c r="BY150">
        <v>0</v>
      </c>
      <c r="BZ150">
        <v>0</v>
      </c>
      <c r="CA150">
        <v>0</v>
      </c>
      <c r="CB150">
        <v>0</v>
      </c>
      <c r="CC150">
        <v>0</v>
      </c>
      <c r="CD150">
        <v>0</v>
      </c>
      <c r="CE150">
        <v>0</v>
      </c>
      <c r="CF150">
        <v>1</v>
      </c>
      <c r="CG150">
        <v>0</v>
      </c>
      <c r="CH150">
        <v>0</v>
      </c>
      <c r="CI150">
        <v>0</v>
      </c>
      <c r="CJ150">
        <v>0</v>
      </c>
      <c r="CK150">
        <v>0</v>
      </c>
      <c r="CL150">
        <v>0</v>
      </c>
      <c r="CM150">
        <v>0</v>
      </c>
    </row>
    <row r="151" spans="1:91" x14ac:dyDescent="0.15">
      <c r="A151" t="s">
        <v>2288</v>
      </c>
      <c r="B151">
        <v>3400</v>
      </c>
      <c r="C151">
        <v>75</v>
      </c>
      <c r="D151">
        <v>1010</v>
      </c>
      <c r="E151" s="407">
        <v>49.5</v>
      </c>
      <c r="F151" s="407">
        <v>1.1000000000000001</v>
      </c>
      <c r="G151" s="407">
        <v>22.8</v>
      </c>
      <c r="H151" s="407">
        <v>1.3</v>
      </c>
      <c r="I151" s="407">
        <v>2.8615708808991992E-2</v>
      </c>
      <c r="J151" s="407">
        <v>0.6</v>
      </c>
      <c r="K151">
        <v>0</v>
      </c>
      <c r="L151">
        <v>0</v>
      </c>
      <c r="M151">
        <v>0</v>
      </c>
      <c r="N151">
        <v>1</v>
      </c>
      <c r="O151">
        <v>1</v>
      </c>
      <c r="P151">
        <v>0</v>
      </c>
      <c r="Q151">
        <v>0</v>
      </c>
      <c r="R151">
        <v>0</v>
      </c>
      <c r="S151">
        <v>8</v>
      </c>
      <c r="T151">
        <v>25</v>
      </c>
      <c r="U151">
        <v>4</v>
      </c>
      <c r="V151">
        <v>9</v>
      </c>
      <c r="W151">
        <v>0</v>
      </c>
      <c r="X151">
        <v>0</v>
      </c>
      <c r="Y151">
        <v>0</v>
      </c>
      <c r="Z151">
        <v>0</v>
      </c>
      <c r="AA151" t="s">
        <v>2334</v>
      </c>
      <c r="AB151">
        <v>0</v>
      </c>
      <c r="AC151">
        <v>0</v>
      </c>
      <c r="AD151">
        <v>0</v>
      </c>
      <c r="AE151">
        <v>0</v>
      </c>
      <c r="AF151">
        <v>0</v>
      </c>
      <c r="AG151">
        <v>0</v>
      </c>
      <c r="AH151">
        <v>0</v>
      </c>
      <c r="AI151">
        <v>0</v>
      </c>
      <c r="AJ151">
        <v>1</v>
      </c>
      <c r="AK151">
        <v>1</v>
      </c>
      <c r="AL151">
        <v>0</v>
      </c>
      <c r="AM151">
        <v>7</v>
      </c>
      <c r="AN151">
        <v>0</v>
      </c>
      <c r="AO151">
        <v>0</v>
      </c>
      <c r="AP151">
        <v>0</v>
      </c>
      <c r="AQ151">
        <v>0</v>
      </c>
      <c r="AR151">
        <v>0</v>
      </c>
      <c r="AS151">
        <v>0</v>
      </c>
      <c r="AT151">
        <v>0</v>
      </c>
      <c r="AU151">
        <v>0</v>
      </c>
      <c r="AV151">
        <v>0</v>
      </c>
      <c r="AW151">
        <v>0</v>
      </c>
      <c r="AX151">
        <v>0</v>
      </c>
      <c r="AY151">
        <v>0</v>
      </c>
      <c r="AZ151">
        <v>0</v>
      </c>
      <c r="BA151">
        <v>0</v>
      </c>
      <c r="BB151">
        <v>6</v>
      </c>
      <c r="BC151">
        <v>0</v>
      </c>
      <c r="BD151">
        <v>0</v>
      </c>
      <c r="BE151">
        <v>0</v>
      </c>
      <c r="BF151">
        <v>0</v>
      </c>
      <c r="BG151">
        <v>0</v>
      </c>
      <c r="BH151">
        <v>0</v>
      </c>
      <c r="BI151">
        <v>0</v>
      </c>
      <c r="BJ151">
        <v>0</v>
      </c>
      <c r="BK151">
        <v>0</v>
      </c>
      <c r="BL151">
        <v>0</v>
      </c>
      <c r="BM151">
        <v>0</v>
      </c>
      <c r="BN151">
        <v>0</v>
      </c>
      <c r="BO151">
        <v>0</v>
      </c>
      <c r="BP151">
        <v>0</v>
      </c>
      <c r="BQ151">
        <v>0</v>
      </c>
      <c r="BR151">
        <v>0</v>
      </c>
      <c r="BS151">
        <v>0</v>
      </c>
      <c r="BT151">
        <v>0</v>
      </c>
      <c r="BU151">
        <v>0</v>
      </c>
      <c r="BV151">
        <v>0</v>
      </c>
      <c r="BW151">
        <v>0</v>
      </c>
      <c r="BX151">
        <v>0</v>
      </c>
      <c r="BY151">
        <v>0</v>
      </c>
      <c r="BZ151">
        <v>0</v>
      </c>
      <c r="CA151">
        <v>0</v>
      </c>
      <c r="CB151">
        <v>0</v>
      </c>
      <c r="CC151">
        <v>0</v>
      </c>
      <c r="CD151">
        <v>0</v>
      </c>
      <c r="CE151">
        <v>0</v>
      </c>
      <c r="CF151">
        <v>0</v>
      </c>
      <c r="CG151">
        <v>2</v>
      </c>
      <c r="CH151">
        <v>1</v>
      </c>
      <c r="CI151">
        <v>0</v>
      </c>
      <c r="CJ151">
        <v>0</v>
      </c>
      <c r="CK151">
        <v>0</v>
      </c>
      <c r="CL151">
        <v>0</v>
      </c>
      <c r="CM151">
        <v>0</v>
      </c>
    </row>
    <row r="152" spans="1:91" x14ac:dyDescent="0.15">
      <c r="A152" t="s">
        <v>2356</v>
      </c>
      <c r="B152">
        <v>3751</v>
      </c>
      <c r="C152">
        <v>76</v>
      </c>
      <c r="D152">
        <v>2398.8000000000002</v>
      </c>
      <c r="E152" s="407">
        <v>36.200000000000003</v>
      </c>
      <c r="F152" s="407">
        <v>0.8</v>
      </c>
      <c r="G152" s="407">
        <v>32.4</v>
      </c>
      <c r="H152" s="407">
        <v>0.6</v>
      </c>
      <c r="I152" s="407">
        <v>1.2816380126593597E-2</v>
      </c>
      <c r="J152" s="407">
        <v>0.5</v>
      </c>
      <c r="K152">
        <v>0</v>
      </c>
      <c r="L152">
        <v>0</v>
      </c>
      <c r="M152">
        <v>0</v>
      </c>
      <c r="N152">
        <v>0</v>
      </c>
      <c r="O152">
        <v>0</v>
      </c>
      <c r="P152">
        <v>0</v>
      </c>
      <c r="Q152">
        <v>0</v>
      </c>
      <c r="R152">
        <v>0</v>
      </c>
      <c r="S152">
        <v>14</v>
      </c>
      <c r="T152">
        <v>41</v>
      </c>
      <c r="U152">
        <v>9</v>
      </c>
      <c r="V152">
        <v>0</v>
      </c>
      <c r="W152">
        <v>0</v>
      </c>
      <c r="X152">
        <v>0</v>
      </c>
      <c r="Y152">
        <v>0</v>
      </c>
      <c r="Z152">
        <v>0</v>
      </c>
      <c r="AA152" t="s">
        <v>2334</v>
      </c>
      <c r="AB152">
        <v>0</v>
      </c>
      <c r="AC152">
        <v>0</v>
      </c>
      <c r="AD152">
        <v>0</v>
      </c>
      <c r="AE152">
        <v>0</v>
      </c>
      <c r="AF152">
        <v>0</v>
      </c>
      <c r="AG152">
        <v>0</v>
      </c>
      <c r="AH152">
        <v>0</v>
      </c>
      <c r="AI152">
        <v>0</v>
      </c>
      <c r="AJ152">
        <v>8</v>
      </c>
      <c r="AK152">
        <v>2</v>
      </c>
      <c r="AL152">
        <v>1</v>
      </c>
      <c r="AM152">
        <v>0</v>
      </c>
      <c r="AN152">
        <v>0</v>
      </c>
      <c r="AO152">
        <v>0</v>
      </c>
      <c r="AP152">
        <v>0</v>
      </c>
      <c r="AQ152">
        <v>0</v>
      </c>
      <c r="AR152">
        <v>0</v>
      </c>
      <c r="AS152">
        <v>0</v>
      </c>
      <c r="AT152">
        <v>0</v>
      </c>
      <c r="AU152">
        <v>0</v>
      </c>
      <c r="AV152">
        <v>0</v>
      </c>
      <c r="AW152">
        <v>0</v>
      </c>
      <c r="AX152">
        <v>0</v>
      </c>
      <c r="AY152">
        <v>0</v>
      </c>
      <c r="AZ152">
        <v>0</v>
      </c>
      <c r="BA152">
        <v>2</v>
      </c>
      <c r="BB152">
        <v>10</v>
      </c>
      <c r="BC152">
        <v>0</v>
      </c>
      <c r="BD152">
        <v>0</v>
      </c>
      <c r="BE152">
        <v>0</v>
      </c>
      <c r="BF152">
        <v>0</v>
      </c>
      <c r="BG152">
        <v>0</v>
      </c>
      <c r="BH152">
        <v>0</v>
      </c>
      <c r="BI152">
        <v>0</v>
      </c>
      <c r="BJ152">
        <v>0</v>
      </c>
      <c r="BK152">
        <v>0</v>
      </c>
      <c r="BL152">
        <v>0</v>
      </c>
      <c r="BM152">
        <v>0</v>
      </c>
      <c r="BN152">
        <v>0</v>
      </c>
      <c r="BO152">
        <v>0</v>
      </c>
      <c r="BP152">
        <v>4</v>
      </c>
      <c r="BQ152">
        <v>2</v>
      </c>
      <c r="BR152">
        <v>0</v>
      </c>
      <c r="BS152">
        <v>0</v>
      </c>
      <c r="BT152">
        <v>0</v>
      </c>
      <c r="BU152">
        <v>0</v>
      </c>
      <c r="BV152">
        <v>0</v>
      </c>
      <c r="BW152">
        <v>0</v>
      </c>
      <c r="BX152">
        <v>0</v>
      </c>
      <c r="BY152">
        <v>0</v>
      </c>
      <c r="BZ152">
        <v>0</v>
      </c>
      <c r="CA152">
        <v>0</v>
      </c>
      <c r="CB152">
        <v>0</v>
      </c>
      <c r="CC152">
        <v>0</v>
      </c>
      <c r="CD152">
        <v>0</v>
      </c>
      <c r="CE152">
        <v>0</v>
      </c>
      <c r="CF152">
        <v>0</v>
      </c>
      <c r="CG152">
        <v>0</v>
      </c>
      <c r="CH152">
        <v>6</v>
      </c>
      <c r="CI152">
        <v>0</v>
      </c>
      <c r="CJ152">
        <v>0</v>
      </c>
      <c r="CK152">
        <v>0</v>
      </c>
      <c r="CL152">
        <v>0</v>
      </c>
      <c r="CM152">
        <v>0</v>
      </c>
    </row>
    <row r="153" spans="1:91" x14ac:dyDescent="0.15">
      <c r="A153" t="s">
        <v>2218</v>
      </c>
      <c r="B153">
        <v>550</v>
      </c>
      <c r="C153">
        <v>12</v>
      </c>
      <c r="D153">
        <v>580</v>
      </c>
      <c r="E153" s="407">
        <v>15.4</v>
      </c>
      <c r="F153" s="407">
        <v>0.4</v>
      </c>
      <c r="G153" s="407">
        <v>13.8</v>
      </c>
      <c r="H153" s="407">
        <v>0.6</v>
      </c>
      <c r="I153" s="407">
        <v>1.2795310953057863E-2</v>
      </c>
      <c r="J153" s="407">
        <v>0.5</v>
      </c>
      <c r="K153">
        <v>0</v>
      </c>
      <c r="L153">
        <v>2</v>
      </c>
      <c r="M153">
        <v>0</v>
      </c>
      <c r="N153">
        <v>0</v>
      </c>
      <c r="O153">
        <v>0</v>
      </c>
      <c r="P153">
        <v>0</v>
      </c>
      <c r="Q153">
        <v>4</v>
      </c>
      <c r="R153">
        <v>1</v>
      </c>
      <c r="S153">
        <v>2</v>
      </c>
      <c r="T153">
        <v>26</v>
      </c>
      <c r="U153">
        <v>8</v>
      </c>
      <c r="V153">
        <v>0</v>
      </c>
      <c r="W153">
        <v>0</v>
      </c>
      <c r="X153">
        <v>0</v>
      </c>
      <c r="Y153">
        <v>0</v>
      </c>
      <c r="Z153">
        <v>0</v>
      </c>
      <c r="AA153" t="s">
        <v>2334</v>
      </c>
      <c r="AB153">
        <v>0</v>
      </c>
      <c r="AC153">
        <v>0</v>
      </c>
      <c r="AD153">
        <v>0</v>
      </c>
      <c r="AE153">
        <v>0</v>
      </c>
      <c r="AF153">
        <v>0</v>
      </c>
      <c r="AG153">
        <v>0</v>
      </c>
      <c r="AH153">
        <v>1</v>
      </c>
      <c r="AI153">
        <v>0</v>
      </c>
      <c r="AJ153">
        <v>1</v>
      </c>
      <c r="AK153">
        <v>6</v>
      </c>
      <c r="AL153">
        <v>0</v>
      </c>
      <c r="AM153">
        <v>0</v>
      </c>
      <c r="AN153">
        <v>0</v>
      </c>
      <c r="AO153">
        <v>0</v>
      </c>
      <c r="AP153">
        <v>0</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v>1</v>
      </c>
      <c r="BR153">
        <v>0</v>
      </c>
      <c r="BS153">
        <v>0</v>
      </c>
      <c r="BT153">
        <v>0</v>
      </c>
      <c r="BU153">
        <v>0</v>
      </c>
      <c r="BV153">
        <v>0</v>
      </c>
      <c r="BW153">
        <v>0</v>
      </c>
      <c r="BX153">
        <v>0</v>
      </c>
      <c r="BY153">
        <v>0</v>
      </c>
      <c r="BZ153">
        <v>0</v>
      </c>
      <c r="CA153">
        <v>0</v>
      </c>
      <c r="CB153">
        <v>0</v>
      </c>
      <c r="CC153">
        <v>0</v>
      </c>
      <c r="CD153">
        <v>0</v>
      </c>
      <c r="CE153">
        <v>0</v>
      </c>
      <c r="CF153">
        <v>0</v>
      </c>
      <c r="CG153">
        <v>0</v>
      </c>
      <c r="CH153">
        <v>0</v>
      </c>
      <c r="CI153">
        <v>0</v>
      </c>
      <c r="CJ153">
        <v>0</v>
      </c>
      <c r="CK153">
        <v>0</v>
      </c>
      <c r="CL153">
        <v>0</v>
      </c>
      <c r="CM153">
        <v>0</v>
      </c>
    </row>
    <row r="154" spans="1:91" x14ac:dyDescent="0.15">
      <c r="A154" t="s">
        <v>1982</v>
      </c>
      <c r="B154">
        <v>2995</v>
      </c>
      <c r="C154">
        <v>60.9</v>
      </c>
      <c r="D154">
        <v>1684</v>
      </c>
      <c r="E154" s="407">
        <v>79.2</v>
      </c>
      <c r="F154" s="407">
        <v>1.6</v>
      </c>
      <c r="G154" s="407">
        <v>50</v>
      </c>
      <c r="H154" s="407">
        <v>1</v>
      </c>
      <c r="I154" s="407">
        <v>2.0921004985808535E-2</v>
      </c>
      <c r="J154" s="407">
        <v>0.6</v>
      </c>
      <c r="K154">
        <v>0</v>
      </c>
      <c r="L154">
        <v>1</v>
      </c>
      <c r="M154">
        <v>0</v>
      </c>
      <c r="N154">
        <v>0</v>
      </c>
      <c r="O154">
        <v>0</v>
      </c>
      <c r="P154">
        <v>0</v>
      </c>
      <c r="Q154">
        <v>3</v>
      </c>
      <c r="R154">
        <v>2</v>
      </c>
      <c r="S154">
        <v>1</v>
      </c>
      <c r="T154">
        <v>27</v>
      </c>
      <c r="U154">
        <v>2</v>
      </c>
      <c r="V154">
        <v>0</v>
      </c>
      <c r="W154">
        <v>0</v>
      </c>
      <c r="X154">
        <v>0</v>
      </c>
      <c r="Y154">
        <v>0</v>
      </c>
      <c r="Z154">
        <v>0</v>
      </c>
      <c r="AA154" t="s">
        <v>2334</v>
      </c>
      <c r="AB154">
        <v>0</v>
      </c>
      <c r="AC154">
        <v>0</v>
      </c>
      <c r="AD154">
        <v>0</v>
      </c>
      <c r="AE154">
        <v>0</v>
      </c>
      <c r="AF154">
        <v>0</v>
      </c>
      <c r="AG154">
        <v>0</v>
      </c>
      <c r="AH154">
        <v>1</v>
      </c>
      <c r="AI154">
        <v>1</v>
      </c>
      <c r="AJ154">
        <v>0</v>
      </c>
      <c r="AK154">
        <v>0</v>
      </c>
      <c r="AL154">
        <v>0</v>
      </c>
      <c r="AM154">
        <v>0</v>
      </c>
      <c r="AN154">
        <v>0</v>
      </c>
      <c r="AO154">
        <v>0</v>
      </c>
      <c r="AP154">
        <v>0</v>
      </c>
      <c r="AQ154">
        <v>0</v>
      </c>
      <c r="AR154">
        <v>0</v>
      </c>
      <c r="AS154">
        <v>0</v>
      </c>
      <c r="AT154">
        <v>0</v>
      </c>
      <c r="AU154">
        <v>0</v>
      </c>
      <c r="AV154">
        <v>0</v>
      </c>
      <c r="AW154">
        <v>0</v>
      </c>
      <c r="AX154">
        <v>0</v>
      </c>
      <c r="AY154">
        <v>0</v>
      </c>
      <c r="AZ154">
        <v>0</v>
      </c>
      <c r="BA154">
        <v>0</v>
      </c>
      <c r="BB154">
        <v>0</v>
      </c>
      <c r="BC154">
        <v>0</v>
      </c>
      <c r="BD154">
        <v>0</v>
      </c>
      <c r="BE154">
        <v>0</v>
      </c>
      <c r="BF154">
        <v>0</v>
      </c>
      <c r="BG154">
        <v>0</v>
      </c>
      <c r="BH154">
        <v>0</v>
      </c>
      <c r="BI154">
        <v>0</v>
      </c>
      <c r="BJ154">
        <v>0</v>
      </c>
      <c r="BK154">
        <v>0</v>
      </c>
      <c r="BL154">
        <v>0</v>
      </c>
      <c r="BM154">
        <v>0</v>
      </c>
      <c r="BN154">
        <v>0</v>
      </c>
      <c r="BO154">
        <v>0</v>
      </c>
      <c r="BP154">
        <v>1</v>
      </c>
      <c r="BQ154">
        <v>0</v>
      </c>
      <c r="BR154">
        <v>0</v>
      </c>
      <c r="BS154">
        <v>0</v>
      </c>
      <c r="BT154">
        <v>0</v>
      </c>
      <c r="BU154">
        <v>0</v>
      </c>
      <c r="BV154">
        <v>0</v>
      </c>
      <c r="BW154">
        <v>0</v>
      </c>
      <c r="BX154">
        <v>0</v>
      </c>
      <c r="BY154">
        <v>0</v>
      </c>
      <c r="BZ154">
        <v>0</v>
      </c>
      <c r="CA154">
        <v>0</v>
      </c>
      <c r="CB154">
        <v>0</v>
      </c>
      <c r="CC154">
        <v>0</v>
      </c>
      <c r="CD154">
        <v>0</v>
      </c>
      <c r="CE154">
        <v>0</v>
      </c>
      <c r="CF154">
        <v>0</v>
      </c>
      <c r="CG154">
        <v>0</v>
      </c>
      <c r="CH154">
        <v>0</v>
      </c>
      <c r="CI154">
        <v>0</v>
      </c>
      <c r="CJ154">
        <v>0</v>
      </c>
      <c r="CK154">
        <v>0</v>
      </c>
      <c r="CL154">
        <v>0</v>
      </c>
      <c r="CM154">
        <v>0</v>
      </c>
    </row>
    <row r="155" spans="1:91" x14ac:dyDescent="0.15">
      <c r="A155" t="s">
        <v>1938</v>
      </c>
      <c r="B155">
        <v>6000</v>
      </c>
      <c r="C155">
        <v>225</v>
      </c>
      <c r="D155">
        <v>885</v>
      </c>
      <c r="E155" s="407">
        <v>30.8</v>
      </c>
      <c r="F155" s="407">
        <v>1</v>
      </c>
      <c r="G155" s="407">
        <v>5.4</v>
      </c>
      <c r="H155" s="407">
        <v>3.6</v>
      </c>
      <c r="I155" s="407">
        <v>0.1</v>
      </c>
      <c r="J155" s="407">
        <v>0.6</v>
      </c>
      <c r="K155">
        <v>1</v>
      </c>
      <c r="L155">
        <v>3</v>
      </c>
      <c r="M155">
        <v>0</v>
      </c>
      <c r="N155">
        <v>15</v>
      </c>
      <c r="O155">
        <v>81</v>
      </c>
      <c r="P155">
        <v>0</v>
      </c>
      <c r="Q155">
        <v>1</v>
      </c>
      <c r="R155">
        <v>2</v>
      </c>
      <c r="S155">
        <v>6</v>
      </c>
      <c r="T155">
        <v>7</v>
      </c>
      <c r="U155">
        <v>2</v>
      </c>
      <c r="V155">
        <v>26</v>
      </c>
      <c r="W155">
        <v>2</v>
      </c>
      <c r="X155">
        <v>0</v>
      </c>
      <c r="Y155">
        <v>0</v>
      </c>
      <c r="Z155">
        <v>7</v>
      </c>
      <c r="AA155" t="s">
        <v>2334</v>
      </c>
      <c r="AB155">
        <v>0</v>
      </c>
      <c r="AC155">
        <v>0</v>
      </c>
      <c r="AD155">
        <v>0</v>
      </c>
      <c r="AE155">
        <v>0</v>
      </c>
      <c r="AF155">
        <v>1</v>
      </c>
      <c r="AG155">
        <v>0</v>
      </c>
      <c r="AH155">
        <v>0</v>
      </c>
      <c r="AI155">
        <v>0</v>
      </c>
      <c r="AJ155">
        <v>1</v>
      </c>
      <c r="AK155">
        <v>1</v>
      </c>
      <c r="AL155">
        <v>0</v>
      </c>
      <c r="AM155">
        <v>2</v>
      </c>
      <c r="AN155">
        <v>0</v>
      </c>
      <c r="AO155">
        <v>0</v>
      </c>
      <c r="AP155">
        <v>0</v>
      </c>
      <c r="AQ155">
        <v>1</v>
      </c>
      <c r="AR155">
        <v>0</v>
      </c>
      <c r="AS155">
        <v>1</v>
      </c>
      <c r="AT155">
        <v>0</v>
      </c>
      <c r="AU155">
        <v>1</v>
      </c>
      <c r="AV155">
        <v>0</v>
      </c>
      <c r="AW155">
        <v>0</v>
      </c>
      <c r="AX155">
        <v>0</v>
      </c>
      <c r="AY155">
        <v>0</v>
      </c>
      <c r="AZ155">
        <v>0</v>
      </c>
      <c r="BA155">
        <v>0</v>
      </c>
      <c r="BB155">
        <v>2</v>
      </c>
      <c r="BC155">
        <v>1</v>
      </c>
      <c r="BD155">
        <v>0</v>
      </c>
      <c r="BE155">
        <v>0</v>
      </c>
      <c r="BF155">
        <v>0</v>
      </c>
      <c r="BG155">
        <v>0</v>
      </c>
      <c r="BH155">
        <v>1</v>
      </c>
      <c r="BI155">
        <v>1</v>
      </c>
      <c r="BJ155">
        <v>0</v>
      </c>
      <c r="BK155">
        <v>1</v>
      </c>
      <c r="BL155">
        <v>1</v>
      </c>
      <c r="BM155">
        <v>0</v>
      </c>
      <c r="BN155">
        <v>0</v>
      </c>
      <c r="BO155">
        <v>0</v>
      </c>
      <c r="BP155">
        <v>1</v>
      </c>
      <c r="BQ155">
        <v>0</v>
      </c>
      <c r="BR155">
        <v>0</v>
      </c>
      <c r="BS155">
        <v>5</v>
      </c>
      <c r="BT155">
        <v>0</v>
      </c>
      <c r="BU155">
        <v>0</v>
      </c>
      <c r="BV155">
        <v>0</v>
      </c>
      <c r="BW155">
        <v>1</v>
      </c>
      <c r="BX155">
        <v>0</v>
      </c>
      <c r="BY155">
        <v>0</v>
      </c>
      <c r="BZ155">
        <v>0</v>
      </c>
      <c r="CA155">
        <v>0</v>
      </c>
      <c r="CB155">
        <v>2</v>
      </c>
      <c r="CC155">
        <v>0</v>
      </c>
      <c r="CD155">
        <v>0</v>
      </c>
      <c r="CE155">
        <v>0</v>
      </c>
      <c r="CF155">
        <v>0</v>
      </c>
      <c r="CG155">
        <v>0</v>
      </c>
      <c r="CH155">
        <v>5</v>
      </c>
      <c r="CI155">
        <v>0</v>
      </c>
      <c r="CJ155">
        <v>0</v>
      </c>
      <c r="CK155">
        <v>0</v>
      </c>
      <c r="CL155">
        <v>0</v>
      </c>
      <c r="CM155">
        <v>0</v>
      </c>
    </row>
    <row r="156" spans="1:91" x14ac:dyDescent="0.15">
      <c r="A156" t="s">
        <v>1834</v>
      </c>
      <c r="B156">
        <v>23000</v>
      </c>
      <c r="C156">
        <v>770</v>
      </c>
      <c r="D156">
        <v>9500</v>
      </c>
      <c r="E156" s="407">
        <v>93.7</v>
      </c>
      <c r="F156" s="407">
        <v>3</v>
      </c>
      <c r="G156" s="407">
        <v>41.8</v>
      </c>
      <c r="H156" s="407">
        <v>1.7</v>
      </c>
      <c r="I156" s="407">
        <v>0.1</v>
      </c>
      <c r="J156" s="407">
        <v>0.7</v>
      </c>
      <c r="K156">
        <v>0</v>
      </c>
      <c r="L156">
        <v>6</v>
      </c>
      <c r="M156">
        <v>0</v>
      </c>
      <c r="N156">
        <v>1</v>
      </c>
      <c r="O156">
        <v>1</v>
      </c>
      <c r="P156">
        <v>0</v>
      </c>
      <c r="Q156">
        <v>0</v>
      </c>
      <c r="R156">
        <v>0</v>
      </c>
      <c r="S156">
        <v>69</v>
      </c>
      <c r="T156">
        <v>94</v>
      </c>
      <c r="U156">
        <v>20</v>
      </c>
      <c r="V156">
        <v>69</v>
      </c>
      <c r="W156">
        <v>0</v>
      </c>
      <c r="X156">
        <v>0</v>
      </c>
      <c r="Y156">
        <v>0</v>
      </c>
      <c r="Z156">
        <v>50</v>
      </c>
      <c r="AA156" t="s">
        <v>2334</v>
      </c>
      <c r="AB156">
        <v>0</v>
      </c>
      <c r="AC156">
        <v>0</v>
      </c>
      <c r="AD156">
        <v>0</v>
      </c>
      <c r="AE156">
        <v>0</v>
      </c>
      <c r="AF156">
        <v>0</v>
      </c>
      <c r="AG156">
        <v>0</v>
      </c>
      <c r="AH156">
        <v>0</v>
      </c>
      <c r="AI156">
        <v>0</v>
      </c>
      <c r="AJ156">
        <v>3</v>
      </c>
      <c r="AK156">
        <v>0</v>
      </c>
      <c r="AL156">
        <v>0</v>
      </c>
      <c r="AM156">
        <v>3</v>
      </c>
      <c r="AN156">
        <v>0</v>
      </c>
      <c r="AO156">
        <v>0</v>
      </c>
      <c r="AP156">
        <v>0</v>
      </c>
      <c r="AQ156">
        <v>2</v>
      </c>
      <c r="AR156">
        <v>0</v>
      </c>
      <c r="AS156">
        <v>1</v>
      </c>
      <c r="AT156">
        <v>0</v>
      </c>
      <c r="AU156">
        <v>0</v>
      </c>
      <c r="AV156">
        <v>0</v>
      </c>
      <c r="AW156">
        <v>0</v>
      </c>
      <c r="AX156">
        <v>0</v>
      </c>
      <c r="AY156">
        <v>0</v>
      </c>
      <c r="AZ156">
        <v>1</v>
      </c>
      <c r="BA156">
        <v>0</v>
      </c>
      <c r="BB156">
        <v>2</v>
      </c>
      <c r="BC156">
        <v>0</v>
      </c>
      <c r="BD156">
        <v>0</v>
      </c>
      <c r="BE156">
        <v>0</v>
      </c>
      <c r="BF156">
        <v>0</v>
      </c>
      <c r="BG156">
        <v>0</v>
      </c>
      <c r="BH156">
        <v>0</v>
      </c>
      <c r="BI156">
        <v>0</v>
      </c>
      <c r="BJ156">
        <v>0</v>
      </c>
      <c r="BK156">
        <v>0</v>
      </c>
      <c r="BL156">
        <v>0</v>
      </c>
      <c r="BM156">
        <v>0</v>
      </c>
      <c r="BN156">
        <v>0</v>
      </c>
      <c r="BO156">
        <v>0</v>
      </c>
      <c r="BP156">
        <v>0</v>
      </c>
      <c r="BQ156">
        <v>0</v>
      </c>
      <c r="BR156">
        <v>0</v>
      </c>
      <c r="BS156">
        <v>2</v>
      </c>
      <c r="BT156">
        <v>0</v>
      </c>
      <c r="BU156">
        <v>0</v>
      </c>
      <c r="BV156">
        <v>0</v>
      </c>
      <c r="BW156">
        <v>2</v>
      </c>
      <c r="BX156">
        <v>0</v>
      </c>
      <c r="BY156">
        <v>0</v>
      </c>
      <c r="BZ156">
        <v>0</v>
      </c>
      <c r="CA156">
        <v>0</v>
      </c>
      <c r="CB156">
        <v>0</v>
      </c>
      <c r="CC156">
        <v>0</v>
      </c>
      <c r="CD156">
        <v>0</v>
      </c>
      <c r="CE156">
        <v>0</v>
      </c>
      <c r="CF156">
        <v>0</v>
      </c>
      <c r="CG156">
        <v>0</v>
      </c>
      <c r="CH156">
        <v>0</v>
      </c>
      <c r="CI156">
        <v>0</v>
      </c>
      <c r="CJ156">
        <v>0</v>
      </c>
      <c r="CK156">
        <v>0</v>
      </c>
      <c r="CL156">
        <v>0</v>
      </c>
      <c r="CM156">
        <v>0</v>
      </c>
    </row>
    <row r="157" spans="1:91" x14ac:dyDescent="0.15">
      <c r="A157" t="s">
        <v>1970</v>
      </c>
      <c r="B157">
        <v>3120</v>
      </c>
      <c r="C157">
        <v>101</v>
      </c>
      <c r="D157">
        <v>880</v>
      </c>
      <c r="E157" s="407">
        <v>76.2</v>
      </c>
      <c r="F157" s="407">
        <v>2.2999999999999998</v>
      </c>
      <c r="G157" s="407">
        <v>24.6</v>
      </c>
      <c r="H157" s="407">
        <v>1.7</v>
      </c>
      <c r="I157" s="407">
        <v>0.1</v>
      </c>
      <c r="J157" s="407">
        <v>0.6</v>
      </c>
      <c r="K157">
        <v>0</v>
      </c>
      <c r="L157">
        <v>1</v>
      </c>
      <c r="M157">
        <v>0</v>
      </c>
      <c r="N157">
        <v>1</v>
      </c>
      <c r="O157">
        <v>0</v>
      </c>
      <c r="P157">
        <v>0</v>
      </c>
      <c r="Q157">
        <v>0</v>
      </c>
      <c r="R157">
        <v>0</v>
      </c>
      <c r="S157">
        <v>5</v>
      </c>
      <c r="T157">
        <v>12</v>
      </c>
      <c r="U157">
        <v>8</v>
      </c>
      <c r="V157">
        <v>7</v>
      </c>
      <c r="W157">
        <v>0</v>
      </c>
      <c r="X157">
        <v>0</v>
      </c>
      <c r="Y157">
        <v>0</v>
      </c>
      <c r="Z157">
        <v>0</v>
      </c>
      <c r="AA157" t="s">
        <v>2334</v>
      </c>
      <c r="AB157">
        <v>0</v>
      </c>
      <c r="AC157">
        <v>0</v>
      </c>
      <c r="AD157">
        <v>0</v>
      </c>
      <c r="AE157">
        <v>0</v>
      </c>
      <c r="AF157">
        <v>0</v>
      </c>
      <c r="AG157">
        <v>0</v>
      </c>
      <c r="AH157">
        <v>0</v>
      </c>
      <c r="AI157">
        <v>0</v>
      </c>
      <c r="AJ157">
        <v>0</v>
      </c>
      <c r="AK157">
        <v>0</v>
      </c>
      <c r="AL157">
        <v>0</v>
      </c>
      <c r="AM157">
        <v>1</v>
      </c>
      <c r="AN157">
        <v>0</v>
      </c>
      <c r="AO157">
        <v>0</v>
      </c>
      <c r="AP157">
        <v>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v>0</v>
      </c>
      <c r="BR157">
        <v>0</v>
      </c>
      <c r="BS157">
        <v>0</v>
      </c>
      <c r="BT157">
        <v>0</v>
      </c>
      <c r="BU157">
        <v>0</v>
      </c>
      <c r="BV157">
        <v>0</v>
      </c>
      <c r="BW157">
        <v>0</v>
      </c>
      <c r="BX157">
        <v>0</v>
      </c>
      <c r="BY157">
        <v>0</v>
      </c>
      <c r="BZ157">
        <v>0</v>
      </c>
      <c r="CA157">
        <v>0</v>
      </c>
      <c r="CB157">
        <v>0</v>
      </c>
      <c r="CC157">
        <v>0</v>
      </c>
      <c r="CD157">
        <v>0</v>
      </c>
      <c r="CE157">
        <v>0</v>
      </c>
      <c r="CF157">
        <v>0</v>
      </c>
      <c r="CG157">
        <v>0</v>
      </c>
      <c r="CH157">
        <v>1</v>
      </c>
      <c r="CI157">
        <v>0</v>
      </c>
      <c r="CJ157">
        <v>0</v>
      </c>
      <c r="CK157">
        <v>0</v>
      </c>
      <c r="CL157">
        <v>0</v>
      </c>
      <c r="CM157">
        <v>0</v>
      </c>
    </row>
    <row r="158" spans="1:91" x14ac:dyDescent="0.15">
      <c r="A158" t="s">
        <v>1839</v>
      </c>
      <c r="B158">
        <v>4200</v>
      </c>
      <c r="C158">
        <v>90</v>
      </c>
      <c r="D158">
        <v>3300</v>
      </c>
      <c r="E158" s="407">
        <v>32.5</v>
      </c>
      <c r="F158" s="407">
        <v>0.8</v>
      </c>
      <c r="G158" s="407">
        <v>30.2</v>
      </c>
      <c r="H158" s="407">
        <v>0.6</v>
      </c>
      <c r="I158" s="407">
        <v>1.4889180404454331E-2</v>
      </c>
      <c r="J158" s="407">
        <v>0.5</v>
      </c>
      <c r="K158">
        <v>0</v>
      </c>
      <c r="L158">
        <v>0</v>
      </c>
      <c r="M158">
        <v>0</v>
      </c>
      <c r="N158">
        <v>0</v>
      </c>
      <c r="O158">
        <v>0</v>
      </c>
      <c r="P158">
        <v>0</v>
      </c>
      <c r="Q158">
        <v>0</v>
      </c>
      <c r="R158">
        <v>0</v>
      </c>
      <c r="S158">
        <v>1</v>
      </c>
      <c r="T158">
        <v>77</v>
      </c>
      <c r="U158">
        <v>20</v>
      </c>
      <c r="V158">
        <v>1</v>
      </c>
      <c r="W158">
        <v>0</v>
      </c>
      <c r="X158">
        <v>0</v>
      </c>
      <c r="Y158">
        <v>0</v>
      </c>
      <c r="Z158">
        <v>0</v>
      </c>
      <c r="AA158" t="s">
        <v>2334</v>
      </c>
      <c r="AB158">
        <v>0</v>
      </c>
      <c r="AC158">
        <v>0</v>
      </c>
      <c r="AD158">
        <v>0</v>
      </c>
      <c r="AE158">
        <v>0</v>
      </c>
      <c r="AF158">
        <v>0</v>
      </c>
      <c r="AG158">
        <v>0</v>
      </c>
      <c r="AH158">
        <v>0</v>
      </c>
      <c r="AI158">
        <v>0</v>
      </c>
      <c r="AJ158">
        <v>1</v>
      </c>
      <c r="AK158">
        <v>5</v>
      </c>
      <c r="AL158">
        <v>1</v>
      </c>
      <c r="AM158">
        <v>0</v>
      </c>
      <c r="AN158">
        <v>0</v>
      </c>
      <c r="AO158">
        <v>0</v>
      </c>
      <c r="AP158">
        <v>0</v>
      </c>
      <c r="AQ158">
        <v>0</v>
      </c>
      <c r="AR158">
        <v>0</v>
      </c>
      <c r="AS158">
        <v>0</v>
      </c>
      <c r="AT158">
        <v>0</v>
      </c>
      <c r="AU158">
        <v>0</v>
      </c>
      <c r="AV158">
        <v>0</v>
      </c>
      <c r="AW158">
        <v>0</v>
      </c>
      <c r="AX158">
        <v>0</v>
      </c>
      <c r="AY158">
        <v>0</v>
      </c>
      <c r="AZ158">
        <v>0</v>
      </c>
      <c r="BA158">
        <v>0</v>
      </c>
      <c r="BB158">
        <v>11</v>
      </c>
      <c r="BC158">
        <v>0</v>
      </c>
      <c r="BD158">
        <v>0</v>
      </c>
      <c r="BE158">
        <v>0</v>
      </c>
      <c r="BF158">
        <v>0</v>
      </c>
      <c r="BG158">
        <v>0</v>
      </c>
      <c r="BH158">
        <v>0</v>
      </c>
      <c r="BI158">
        <v>0</v>
      </c>
      <c r="BJ158">
        <v>0</v>
      </c>
      <c r="BK158">
        <v>0</v>
      </c>
      <c r="BL158">
        <v>0</v>
      </c>
      <c r="BM158">
        <v>0</v>
      </c>
      <c r="BN158">
        <v>0</v>
      </c>
      <c r="BO158">
        <v>0</v>
      </c>
      <c r="BP158">
        <v>0</v>
      </c>
      <c r="BQ158">
        <v>15</v>
      </c>
      <c r="BR158">
        <v>0</v>
      </c>
      <c r="BS158">
        <v>1</v>
      </c>
      <c r="BT158">
        <v>0</v>
      </c>
      <c r="BU158">
        <v>0</v>
      </c>
      <c r="BV158">
        <v>0</v>
      </c>
      <c r="BW158">
        <v>0</v>
      </c>
      <c r="BX158">
        <v>0</v>
      </c>
      <c r="BY158">
        <v>0</v>
      </c>
      <c r="BZ158">
        <v>0</v>
      </c>
      <c r="CA158">
        <v>0</v>
      </c>
      <c r="CB158">
        <v>0</v>
      </c>
      <c r="CC158">
        <v>0</v>
      </c>
      <c r="CD158">
        <v>0</v>
      </c>
      <c r="CE158">
        <v>0</v>
      </c>
      <c r="CF158">
        <v>0</v>
      </c>
      <c r="CG158">
        <v>1</v>
      </c>
      <c r="CH158">
        <v>8</v>
      </c>
      <c r="CI158">
        <v>0</v>
      </c>
      <c r="CJ158">
        <v>0</v>
      </c>
      <c r="CK158">
        <v>0</v>
      </c>
      <c r="CL158">
        <v>0</v>
      </c>
      <c r="CM158">
        <v>0</v>
      </c>
    </row>
    <row r="159" spans="1:91" x14ac:dyDescent="0.15">
      <c r="A159" t="s">
        <v>2160</v>
      </c>
      <c r="B159">
        <v>6000</v>
      </c>
      <c r="C159">
        <v>120</v>
      </c>
      <c r="D159">
        <v>1400</v>
      </c>
      <c r="E159" s="407">
        <v>75.8</v>
      </c>
      <c r="F159" s="407">
        <v>1.8</v>
      </c>
      <c r="G159" s="407">
        <v>21.9</v>
      </c>
      <c r="H159" s="407">
        <v>1.7</v>
      </c>
      <c r="I159" s="407">
        <v>3.9655416522215728E-2</v>
      </c>
      <c r="J159" s="407">
        <v>0.5</v>
      </c>
      <c r="K159">
        <v>0</v>
      </c>
      <c r="L159">
        <v>3</v>
      </c>
      <c r="M159">
        <v>0</v>
      </c>
      <c r="N159">
        <v>2</v>
      </c>
      <c r="O159">
        <v>5</v>
      </c>
      <c r="P159">
        <v>0</v>
      </c>
      <c r="Q159">
        <v>0</v>
      </c>
      <c r="R159">
        <v>12</v>
      </c>
      <c r="S159">
        <v>8</v>
      </c>
      <c r="T159">
        <v>10</v>
      </c>
      <c r="U159">
        <v>10</v>
      </c>
      <c r="V159">
        <v>26</v>
      </c>
      <c r="W159">
        <v>0</v>
      </c>
      <c r="X159">
        <v>0</v>
      </c>
      <c r="Y159">
        <v>0</v>
      </c>
      <c r="Z159">
        <v>0</v>
      </c>
      <c r="AA159" t="s">
        <v>2334</v>
      </c>
      <c r="AB159">
        <v>0</v>
      </c>
      <c r="AC159">
        <v>0</v>
      </c>
      <c r="AD159">
        <v>0</v>
      </c>
      <c r="AE159">
        <v>0</v>
      </c>
      <c r="AF159">
        <v>1</v>
      </c>
      <c r="AG159">
        <v>0</v>
      </c>
      <c r="AH159">
        <v>0</v>
      </c>
      <c r="AI159">
        <v>0</v>
      </c>
      <c r="AJ159">
        <v>1</v>
      </c>
      <c r="AK159">
        <v>1</v>
      </c>
      <c r="AL159">
        <v>3</v>
      </c>
      <c r="AM159">
        <v>3</v>
      </c>
      <c r="AN159">
        <v>0</v>
      </c>
      <c r="AO159">
        <v>0</v>
      </c>
      <c r="AP159">
        <v>0</v>
      </c>
      <c r="AQ159">
        <v>0</v>
      </c>
      <c r="AR159">
        <v>0</v>
      </c>
      <c r="AS159">
        <v>0</v>
      </c>
      <c r="AT159">
        <v>0</v>
      </c>
      <c r="AU159">
        <v>0</v>
      </c>
      <c r="AV159">
        <v>0</v>
      </c>
      <c r="AW159">
        <v>1</v>
      </c>
      <c r="AX159">
        <v>0</v>
      </c>
      <c r="AY159">
        <v>1</v>
      </c>
      <c r="AZ159">
        <v>1</v>
      </c>
      <c r="BA159">
        <v>1</v>
      </c>
      <c r="BB159">
        <v>8</v>
      </c>
      <c r="BC159">
        <v>3</v>
      </c>
      <c r="BD159">
        <v>0</v>
      </c>
      <c r="BE159">
        <v>0</v>
      </c>
      <c r="BF159">
        <v>0</v>
      </c>
      <c r="BG159">
        <v>0</v>
      </c>
      <c r="BH159">
        <v>0</v>
      </c>
      <c r="BI159">
        <v>0</v>
      </c>
      <c r="BJ159">
        <v>0</v>
      </c>
      <c r="BK159">
        <v>0</v>
      </c>
      <c r="BL159">
        <v>0</v>
      </c>
      <c r="BM159">
        <v>0</v>
      </c>
      <c r="BN159">
        <v>0</v>
      </c>
      <c r="BO159">
        <v>1</v>
      </c>
      <c r="BP159">
        <v>0</v>
      </c>
      <c r="BQ159">
        <v>0</v>
      </c>
      <c r="BR159">
        <v>0</v>
      </c>
      <c r="BS159">
        <v>1</v>
      </c>
      <c r="BT159">
        <v>0</v>
      </c>
      <c r="BU159">
        <v>0</v>
      </c>
      <c r="BV159">
        <v>0</v>
      </c>
      <c r="BW159">
        <v>0</v>
      </c>
      <c r="BX159">
        <v>0</v>
      </c>
      <c r="BY159">
        <v>0</v>
      </c>
      <c r="BZ159">
        <v>0</v>
      </c>
      <c r="CA159">
        <v>0</v>
      </c>
      <c r="CB159">
        <v>1</v>
      </c>
      <c r="CC159">
        <v>1</v>
      </c>
      <c r="CD159">
        <v>0</v>
      </c>
      <c r="CE159">
        <v>0</v>
      </c>
      <c r="CF159">
        <v>0</v>
      </c>
      <c r="CG159">
        <v>0</v>
      </c>
      <c r="CH159">
        <v>3</v>
      </c>
      <c r="CI159">
        <v>0</v>
      </c>
      <c r="CJ159">
        <v>0</v>
      </c>
      <c r="CK159">
        <v>0</v>
      </c>
      <c r="CL159">
        <v>0</v>
      </c>
      <c r="CM159">
        <v>0</v>
      </c>
    </row>
    <row r="160" spans="1:91" x14ac:dyDescent="0.15">
      <c r="A160" t="s">
        <v>2164</v>
      </c>
      <c r="B160">
        <v>4347.1000000000004</v>
      </c>
      <c r="C160">
        <v>199.6</v>
      </c>
      <c r="D160">
        <v>1730.3</v>
      </c>
      <c r="E160" s="407">
        <v>9.3000000000000007</v>
      </c>
      <c r="F160" s="407">
        <v>0.4</v>
      </c>
      <c r="G160" s="407">
        <v>5.0999999999999996</v>
      </c>
      <c r="H160" s="407">
        <v>0.8</v>
      </c>
      <c r="I160" s="407">
        <v>3.5522660024928931E-2</v>
      </c>
      <c r="J160" s="407">
        <v>0.4</v>
      </c>
      <c r="K160">
        <v>1</v>
      </c>
      <c r="L160">
        <v>65</v>
      </c>
      <c r="M160">
        <v>0</v>
      </c>
      <c r="N160">
        <v>15</v>
      </c>
      <c r="O160">
        <v>30</v>
      </c>
      <c r="P160">
        <v>0</v>
      </c>
      <c r="Q160">
        <v>8</v>
      </c>
      <c r="R160">
        <v>3</v>
      </c>
      <c r="S160">
        <v>22</v>
      </c>
      <c r="T160">
        <v>100</v>
      </c>
      <c r="U160">
        <v>24</v>
      </c>
      <c r="V160">
        <v>45</v>
      </c>
      <c r="W160">
        <v>1</v>
      </c>
      <c r="X160">
        <v>0</v>
      </c>
      <c r="Y160">
        <v>0</v>
      </c>
      <c r="Z160">
        <v>13</v>
      </c>
      <c r="AA160" t="s">
        <v>2334</v>
      </c>
      <c r="AB160">
        <v>0</v>
      </c>
      <c r="AC160">
        <v>3</v>
      </c>
      <c r="AD160">
        <v>0</v>
      </c>
      <c r="AE160">
        <v>9</v>
      </c>
      <c r="AF160">
        <v>8</v>
      </c>
      <c r="AG160">
        <v>0</v>
      </c>
      <c r="AH160">
        <v>2</v>
      </c>
      <c r="AI160">
        <v>0</v>
      </c>
      <c r="AJ160">
        <v>11</v>
      </c>
      <c r="AK160">
        <v>6</v>
      </c>
      <c r="AL160">
        <v>0</v>
      </c>
      <c r="AM160">
        <v>14</v>
      </c>
      <c r="AN160">
        <v>0</v>
      </c>
      <c r="AO160">
        <v>0</v>
      </c>
      <c r="AP160">
        <v>0</v>
      </c>
      <c r="AQ160">
        <v>4</v>
      </c>
      <c r="AR160">
        <v>1</v>
      </c>
      <c r="AS160">
        <v>6</v>
      </c>
      <c r="AT160">
        <v>0</v>
      </c>
      <c r="AU160">
        <v>2</v>
      </c>
      <c r="AV160">
        <v>17</v>
      </c>
      <c r="AW160">
        <v>0</v>
      </c>
      <c r="AX160">
        <v>3</v>
      </c>
      <c r="AY160">
        <v>0</v>
      </c>
      <c r="AZ160">
        <v>0</v>
      </c>
      <c r="BA160">
        <v>10</v>
      </c>
      <c r="BB160">
        <v>11</v>
      </c>
      <c r="BC160">
        <v>2</v>
      </c>
      <c r="BD160">
        <v>0</v>
      </c>
      <c r="BE160">
        <v>0</v>
      </c>
      <c r="BF160">
        <v>0</v>
      </c>
      <c r="BG160">
        <v>0</v>
      </c>
      <c r="BH160">
        <v>0</v>
      </c>
      <c r="BI160">
        <v>9</v>
      </c>
      <c r="BJ160">
        <v>0</v>
      </c>
      <c r="BK160">
        <v>1</v>
      </c>
      <c r="BL160">
        <v>2</v>
      </c>
      <c r="BM160">
        <v>0</v>
      </c>
      <c r="BN160">
        <v>6</v>
      </c>
      <c r="BO160">
        <v>2</v>
      </c>
      <c r="BP160">
        <v>9</v>
      </c>
      <c r="BQ160">
        <v>73</v>
      </c>
      <c r="BR160">
        <v>4</v>
      </c>
      <c r="BS160">
        <v>6</v>
      </c>
      <c r="BT160">
        <v>0</v>
      </c>
      <c r="BU160">
        <v>0</v>
      </c>
      <c r="BV160">
        <v>0</v>
      </c>
      <c r="BW160">
        <v>0</v>
      </c>
      <c r="BX160">
        <v>0</v>
      </c>
      <c r="BY160">
        <v>3</v>
      </c>
      <c r="BZ160">
        <v>0</v>
      </c>
      <c r="CA160">
        <v>0</v>
      </c>
      <c r="CB160">
        <v>1</v>
      </c>
      <c r="CC160">
        <v>0</v>
      </c>
      <c r="CD160">
        <v>2</v>
      </c>
      <c r="CE160">
        <v>0</v>
      </c>
      <c r="CF160">
        <v>0</v>
      </c>
      <c r="CG160">
        <v>0</v>
      </c>
      <c r="CH160">
        <v>3</v>
      </c>
      <c r="CI160">
        <v>1</v>
      </c>
      <c r="CJ160">
        <v>0</v>
      </c>
      <c r="CK160">
        <v>0</v>
      </c>
      <c r="CL160">
        <v>0</v>
      </c>
      <c r="CM160">
        <v>0</v>
      </c>
    </row>
    <row r="161" spans="1:91" x14ac:dyDescent="0.15">
      <c r="A161" t="s">
        <v>1873</v>
      </c>
      <c r="B161">
        <v>1140</v>
      </c>
      <c r="C161">
        <v>31.6</v>
      </c>
      <c r="D161">
        <v>1450</v>
      </c>
      <c r="E161" s="407">
        <v>18.8</v>
      </c>
      <c r="F161" s="407">
        <v>0.5</v>
      </c>
      <c r="G161" s="407">
        <v>23.2</v>
      </c>
      <c r="H161" s="407">
        <v>0.4</v>
      </c>
      <c r="I161" s="407">
        <v>9.916419469876446E-3</v>
      </c>
      <c r="J161" s="407">
        <v>0.5</v>
      </c>
      <c r="K161">
        <v>0</v>
      </c>
      <c r="L161">
        <v>3</v>
      </c>
      <c r="M161">
        <v>0</v>
      </c>
      <c r="N161">
        <v>0</v>
      </c>
      <c r="O161">
        <v>2</v>
      </c>
      <c r="P161">
        <v>0</v>
      </c>
      <c r="Q161">
        <v>0</v>
      </c>
      <c r="R161">
        <v>0</v>
      </c>
      <c r="S161">
        <v>9</v>
      </c>
      <c r="T161">
        <v>33</v>
      </c>
      <c r="U161">
        <v>18</v>
      </c>
      <c r="V161">
        <v>0</v>
      </c>
      <c r="W161">
        <v>0</v>
      </c>
      <c r="X161">
        <v>0</v>
      </c>
      <c r="Y161">
        <v>0</v>
      </c>
      <c r="Z161">
        <v>0</v>
      </c>
      <c r="AA161" t="s">
        <v>2334</v>
      </c>
      <c r="AB161">
        <v>0</v>
      </c>
      <c r="AC161">
        <v>0</v>
      </c>
      <c r="AD161">
        <v>0</v>
      </c>
      <c r="AE161">
        <v>0</v>
      </c>
      <c r="AF161">
        <v>0</v>
      </c>
      <c r="AG161">
        <v>0</v>
      </c>
      <c r="AH161">
        <v>0</v>
      </c>
      <c r="AI161">
        <v>0</v>
      </c>
      <c r="AJ161">
        <v>4</v>
      </c>
      <c r="AK161">
        <v>2</v>
      </c>
      <c r="AL161">
        <v>0</v>
      </c>
      <c r="AM161">
        <v>0</v>
      </c>
      <c r="AN161">
        <v>0</v>
      </c>
      <c r="AO161">
        <v>0</v>
      </c>
      <c r="AP161">
        <v>0</v>
      </c>
      <c r="AQ161">
        <v>0</v>
      </c>
      <c r="AR161">
        <v>0</v>
      </c>
      <c r="AS161">
        <v>1</v>
      </c>
      <c r="AT161">
        <v>0</v>
      </c>
      <c r="AU161">
        <v>0</v>
      </c>
      <c r="AV161">
        <v>0</v>
      </c>
      <c r="AW161">
        <v>0</v>
      </c>
      <c r="AX161">
        <v>0</v>
      </c>
      <c r="AY161">
        <v>0</v>
      </c>
      <c r="AZ161">
        <v>0</v>
      </c>
      <c r="BA161">
        <v>3</v>
      </c>
      <c r="BB161">
        <v>6</v>
      </c>
      <c r="BC161">
        <v>0</v>
      </c>
      <c r="BD161">
        <v>0</v>
      </c>
      <c r="BE161">
        <v>0</v>
      </c>
      <c r="BF161">
        <v>0</v>
      </c>
      <c r="BG161">
        <v>0</v>
      </c>
      <c r="BH161">
        <v>0</v>
      </c>
      <c r="BI161">
        <v>0</v>
      </c>
      <c r="BJ161">
        <v>0</v>
      </c>
      <c r="BK161">
        <v>0</v>
      </c>
      <c r="BL161">
        <v>0</v>
      </c>
      <c r="BM161">
        <v>0</v>
      </c>
      <c r="BN161">
        <v>0</v>
      </c>
      <c r="BO161">
        <v>0</v>
      </c>
      <c r="BP161">
        <v>4</v>
      </c>
      <c r="BQ161">
        <v>2</v>
      </c>
      <c r="BR161">
        <v>0</v>
      </c>
      <c r="BS161">
        <v>0</v>
      </c>
      <c r="BT161">
        <v>0</v>
      </c>
      <c r="BU161">
        <v>0</v>
      </c>
      <c r="BV161">
        <v>0</v>
      </c>
      <c r="BW161">
        <v>0</v>
      </c>
      <c r="BX161">
        <v>0</v>
      </c>
      <c r="BY161">
        <v>0</v>
      </c>
      <c r="BZ161">
        <v>0</v>
      </c>
      <c r="CA161">
        <v>0</v>
      </c>
      <c r="CB161">
        <v>0</v>
      </c>
      <c r="CC161">
        <v>0</v>
      </c>
      <c r="CD161">
        <v>0</v>
      </c>
      <c r="CE161">
        <v>0</v>
      </c>
      <c r="CF161">
        <v>0</v>
      </c>
      <c r="CG161">
        <v>0</v>
      </c>
      <c r="CH161">
        <v>5</v>
      </c>
      <c r="CI161">
        <v>0</v>
      </c>
      <c r="CJ161">
        <v>0</v>
      </c>
      <c r="CK161">
        <v>0</v>
      </c>
      <c r="CL161">
        <v>0</v>
      </c>
      <c r="CM161">
        <v>0</v>
      </c>
    </row>
    <row r="162" spans="1:91" x14ac:dyDescent="0.15">
      <c r="A162" t="s">
        <v>2146</v>
      </c>
      <c r="B162">
        <v>7198.1</v>
      </c>
      <c r="C162">
        <v>277.2</v>
      </c>
      <c r="D162">
        <v>2841.2</v>
      </c>
      <c r="E162" s="407">
        <v>93.5</v>
      </c>
      <c r="F162" s="407">
        <v>4.0999999999999996</v>
      </c>
      <c r="G162" s="407">
        <v>37.6</v>
      </c>
      <c r="H162" s="407">
        <v>1.9</v>
      </c>
      <c r="I162" s="407">
        <v>0.1</v>
      </c>
      <c r="J162" s="407">
        <v>0.7</v>
      </c>
      <c r="K162">
        <v>0</v>
      </c>
      <c r="L162">
        <v>0</v>
      </c>
      <c r="M162">
        <v>0</v>
      </c>
      <c r="N162">
        <v>0</v>
      </c>
      <c r="O162">
        <v>0</v>
      </c>
      <c r="P162">
        <v>0</v>
      </c>
      <c r="Q162">
        <v>0</v>
      </c>
      <c r="R162">
        <v>0</v>
      </c>
      <c r="S162">
        <v>6</v>
      </c>
      <c r="T162">
        <v>46</v>
      </c>
      <c r="U162">
        <v>7</v>
      </c>
      <c r="V162">
        <v>19</v>
      </c>
      <c r="W162">
        <v>0</v>
      </c>
      <c r="X162">
        <v>0</v>
      </c>
      <c r="Y162">
        <v>0</v>
      </c>
      <c r="Z162">
        <v>3</v>
      </c>
      <c r="AA162" t="s">
        <v>2334</v>
      </c>
      <c r="AB162">
        <v>0</v>
      </c>
      <c r="AC162">
        <v>0</v>
      </c>
      <c r="AD162">
        <v>0</v>
      </c>
      <c r="AE162">
        <v>0</v>
      </c>
      <c r="AF162">
        <v>0</v>
      </c>
      <c r="AG162">
        <v>0</v>
      </c>
      <c r="AH162">
        <v>0</v>
      </c>
      <c r="AI162">
        <v>0</v>
      </c>
      <c r="AJ162">
        <v>0</v>
      </c>
      <c r="AK162">
        <v>0</v>
      </c>
      <c r="AL162">
        <v>1</v>
      </c>
      <c r="AM162">
        <v>5</v>
      </c>
      <c r="AN162">
        <v>0</v>
      </c>
      <c r="AO162">
        <v>0</v>
      </c>
      <c r="AP162">
        <v>0</v>
      </c>
      <c r="AQ162">
        <v>0</v>
      </c>
      <c r="AR162">
        <v>0</v>
      </c>
      <c r="AS162">
        <v>0</v>
      </c>
      <c r="AT162">
        <v>0</v>
      </c>
      <c r="AU162">
        <v>0</v>
      </c>
      <c r="AV162">
        <v>0</v>
      </c>
      <c r="AW162">
        <v>0</v>
      </c>
      <c r="AX162">
        <v>0</v>
      </c>
      <c r="AY162">
        <v>2</v>
      </c>
      <c r="AZ162">
        <v>0</v>
      </c>
      <c r="BA162">
        <v>3</v>
      </c>
      <c r="BB162">
        <v>1</v>
      </c>
      <c r="BC162">
        <v>5</v>
      </c>
      <c r="BD162">
        <v>0</v>
      </c>
      <c r="BE162">
        <v>0</v>
      </c>
      <c r="BF162">
        <v>0</v>
      </c>
      <c r="BG162">
        <v>1</v>
      </c>
      <c r="BH162">
        <v>0</v>
      </c>
      <c r="BI162">
        <v>0</v>
      </c>
      <c r="BJ162">
        <v>0</v>
      </c>
      <c r="BK162">
        <v>0</v>
      </c>
      <c r="BL162">
        <v>0</v>
      </c>
      <c r="BM162">
        <v>0</v>
      </c>
      <c r="BN162">
        <v>0</v>
      </c>
      <c r="BO162">
        <v>0</v>
      </c>
      <c r="BP162">
        <v>3</v>
      </c>
      <c r="BQ162">
        <v>5</v>
      </c>
      <c r="BR162">
        <v>0</v>
      </c>
      <c r="BS162">
        <v>4</v>
      </c>
      <c r="BT162">
        <v>0</v>
      </c>
      <c r="BU162">
        <v>0</v>
      </c>
      <c r="BV162">
        <v>0</v>
      </c>
      <c r="BW162">
        <v>1</v>
      </c>
      <c r="BX162">
        <v>0</v>
      </c>
      <c r="BY162">
        <v>0</v>
      </c>
      <c r="BZ162">
        <v>0</v>
      </c>
      <c r="CA162">
        <v>0</v>
      </c>
      <c r="CB162">
        <v>0</v>
      </c>
      <c r="CC162">
        <v>0</v>
      </c>
      <c r="CD162">
        <v>0</v>
      </c>
      <c r="CE162">
        <v>0</v>
      </c>
      <c r="CF162">
        <v>0</v>
      </c>
      <c r="CG162">
        <v>5</v>
      </c>
      <c r="CH162">
        <v>1</v>
      </c>
      <c r="CI162">
        <v>1</v>
      </c>
      <c r="CJ162">
        <v>0</v>
      </c>
      <c r="CK162">
        <v>0</v>
      </c>
      <c r="CL162">
        <v>0</v>
      </c>
      <c r="CM162">
        <v>0</v>
      </c>
    </row>
    <row r="163" spans="1:91" x14ac:dyDescent="0.15">
      <c r="A163" t="s">
        <v>2048</v>
      </c>
      <c r="B163">
        <v>1000</v>
      </c>
      <c r="C163">
        <v>20</v>
      </c>
      <c r="D163">
        <v>700</v>
      </c>
      <c r="E163" s="407">
        <v>27.3</v>
      </c>
      <c r="F163" s="407">
        <v>0.7</v>
      </c>
      <c r="G163" s="407">
        <v>22.9</v>
      </c>
      <c r="H163" s="407">
        <v>0.7</v>
      </c>
      <c r="I163" s="407">
        <v>1.839014739097419E-2</v>
      </c>
      <c r="J163" s="407">
        <v>0.6</v>
      </c>
      <c r="K163">
        <v>0</v>
      </c>
      <c r="L163">
        <v>0</v>
      </c>
      <c r="M163">
        <v>0</v>
      </c>
      <c r="N163">
        <v>0</v>
      </c>
      <c r="O163">
        <v>0</v>
      </c>
      <c r="P163">
        <v>0</v>
      </c>
      <c r="Q163">
        <v>0</v>
      </c>
      <c r="R163">
        <v>1</v>
      </c>
      <c r="S163">
        <v>3</v>
      </c>
      <c r="T163">
        <v>14</v>
      </c>
      <c r="U163">
        <v>15</v>
      </c>
      <c r="V163">
        <v>8</v>
      </c>
      <c r="W163">
        <v>0</v>
      </c>
      <c r="X163">
        <v>0</v>
      </c>
      <c r="Y163">
        <v>0</v>
      </c>
      <c r="Z163">
        <v>0</v>
      </c>
      <c r="AA163" t="s">
        <v>2334</v>
      </c>
      <c r="AB163">
        <v>0</v>
      </c>
      <c r="AC163">
        <v>0</v>
      </c>
      <c r="AD163">
        <v>0</v>
      </c>
      <c r="AE163">
        <v>0</v>
      </c>
      <c r="AF163">
        <v>0</v>
      </c>
      <c r="AG163">
        <v>0</v>
      </c>
      <c r="AH163">
        <v>0</v>
      </c>
      <c r="AI163">
        <v>0</v>
      </c>
      <c r="AJ163">
        <v>1</v>
      </c>
      <c r="AK163">
        <v>0</v>
      </c>
      <c r="AL163">
        <v>0</v>
      </c>
      <c r="AM163">
        <v>1</v>
      </c>
      <c r="AN163">
        <v>0</v>
      </c>
      <c r="AO163">
        <v>0</v>
      </c>
      <c r="AP163">
        <v>0</v>
      </c>
      <c r="AQ163">
        <v>0</v>
      </c>
      <c r="AR163">
        <v>0</v>
      </c>
      <c r="AS163">
        <v>0</v>
      </c>
      <c r="AT163">
        <v>0</v>
      </c>
      <c r="AU163">
        <v>0</v>
      </c>
      <c r="AV163">
        <v>0</v>
      </c>
      <c r="AW163">
        <v>0</v>
      </c>
      <c r="AX163">
        <v>0</v>
      </c>
      <c r="AY163">
        <v>0</v>
      </c>
      <c r="AZ163">
        <v>0</v>
      </c>
      <c r="BA163">
        <v>0</v>
      </c>
      <c r="BB163">
        <v>1</v>
      </c>
      <c r="BC163">
        <v>0</v>
      </c>
      <c r="BD163">
        <v>0</v>
      </c>
      <c r="BE163">
        <v>0</v>
      </c>
      <c r="BF163">
        <v>0</v>
      </c>
      <c r="BG163">
        <v>0</v>
      </c>
      <c r="BH163">
        <v>0</v>
      </c>
      <c r="BI163">
        <v>0</v>
      </c>
      <c r="BJ163">
        <v>0</v>
      </c>
      <c r="BK163">
        <v>0</v>
      </c>
      <c r="BL163">
        <v>0</v>
      </c>
      <c r="BM163">
        <v>0</v>
      </c>
      <c r="BN163">
        <v>0</v>
      </c>
      <c r="BO163">
        <v>0</v>
      </c>
      <c r="BP163">
        <v>0</v>
      </c>
      <c r="BQ163">
        <v>2</v>
      </c>
      <c r="BR163">
        <v>0</v>
      </c>
      <c r="BS163">
        <v>1</v>
      </c>
      <c r="BT163">
        <v>0</v>
      </c>
      <c r="BU163">
        <v>0</v>
      </c>
      <c r="BV163">
        <v>0</v>
      </c>
      <c r="BW163">
        <v>0</v>
      </c>
      <c r="BX163">
        <v>0</v>
      </c>
      <c r="BY163">
        <v>0</v>
      </c>
      <c r="BZ163">
        <v>0</v>
      </c>
      <c r="CA163">
        <v>0</v>
      </c>
      <c r="CB163">
        <v>0</v>
      </c>
      <c r="CC163">
        <v>0</v>
      </c>
      <c r="CD163">
        <v>0</v>
      </c>
      <c r="CE163">
        <v>0</v>
      </c>
      <c r="CF163">
        <v>0</v>
      </c>
      <c r="CG163">
        <v>0</v>
      </c>
      <c r="CH163">
        <v>2</v>
      </c>
      <c r="CI163">
        <v>0</v>
      </c>
      <c r="CJ163">
        <v>0</v>
      </c>
      <c r="CK163">
        <v>0</v>
      </c>
      <c r="CL163">
        <v>0</v>
      </c>
      <c r="CM163">
        <v>0</v>
      </c>
    </row>
    <row r="164" spans="1:91" x14ac:dyDescent="0.15">
      <c r="A164" t="s">
        <v>1909</v>
      </c>
      <c r="B164">
        <v>1120.7</v>
      </c>
      <c r="C164">
        <v>25.5</v>
      </c>
      <c r="D164">
        <v>1725.5</v>
      </c>
      <c r="E164" s="407">
        <v>13.1</v>
      </c>
      <c r="F164" s="407">
        <v>0.3</v>
      </c>
      <c r="G164" s="407">
        <v>22.6</v>
      </c>
      <c r="H164" s="407">
        <v>0.2</v>
      </c>
      <c r="I164" s="407">
        <v>5.7876696834200788E-3</v>
      </c>
      <c r="J164" s="407">
        <v>0.4</v>
      </c>
      <c r="K164">
        <v>0</v>
      </c>
      <c r="L164">
        <v>0</v>
      </c>
      <c r="M164">
        <v>0</v>
      </c>
      <c r="N164">
        <v>1</v>
      </c>
      <c r="O164">
        <v>0</v>
      </c>
      <c r="P164">
        <v>0</v>
      </c>
      <c r="Q164">
        <v>1</v>
      </c>
      <c r="R164">
        <v>0</v>
      </c>
      <c r="S164">
        <v>2</v>
      </c>
      <c r="T164">
        <v>51</v>
      </c>
      <c r="U164">
        <v>19</v>
      </c>
      <c r="V164">
        <v>0</v>
      </c>
      <c r="W164">
        <v>0</v>
      </c>
      <c r="X164">
        <v>0</v>
      </c>
      <c r="Y164">
        <v>0</v>
      </c>
      <c r="Z164">
        <v>0</v>
      </c>
      <c r="AA164" t="s">
        <v>2334</v>
      </c>
      <c r="AB164">
        <v>0</v>
      </c>
      <c r="AC164">
        <v>0</v>
      </c>
      <c r="AD164">
        <v>0</v>
      </c>
      <c r="AE164">
        <v>0</v>
      </c>
      <c r="AF164">
        <v>0</v>
      </c>
      <c r="AG164">
        <v>0</v>
      </c>
      <c r="AH164">
        <v>0</v>
      </c>
      <c r="AI164">
        <v>0</v>
      </c>
      <c r="AJ164">
        <v>2</v>
      </c>
      <c r="AK164">
        <v>7</v>
      </c>
      <c r="AL164">
        <v>0</v>
      </c>
      <c r="AM164">
        <v>0</v>
      </c>
      <c r="AN164">
        <v>0</v>
      </c>
      <c r="AO164">
        <v>0</v>
      </c>
      <c r="AP164">
        <v>0</v>
      </c>
      <c r="AQ164">
        <v>0</v>
      </c>
      <c r="AR164">
        <v>0</v>
      </c>
      <c r="AS164">
        <v>0</v>
      </c>
      <c r="AT164">
        <v>0</v>
      </c>
      <c r="AU164">
        <v>0</v>
      </c>
      <c r="AV164">
        <v>0</v>
      </c>
      <c r="AW164">
        <v>0</v>
      </c>
      <c r="AX164">
        <v>0</v>
      </c>
      <c r="AY164">
        <v>0</v>
      </c>
      <c r="AZ164">
        <v>0</v>
      </c>
      <c r="BA164">
        <v>1</v>
      </c>
      <c r="BB164">
        <v>9</v>
      </c>
      <c r="BC164">
        <v>0</v>
      </c>
      <c r="BD164">
        <v>0</v>
      </c>
      <c r="BE164">
        <v>0</v>
      </c>
      <c r="BF164">
        <v>0</v>
      </c>
      <c r="BG164">
        <v>0</v>
      </c>
      <c r="BH164">
        <v>0</v>
      </c>
      <c r="BI164">
        <v>0</v>
      </c>
      <c r="BJ164">
        <v>0</v>
      </c>
      <c r="BK164">
        <v>0</v>
      </c>
      <c r="BL164">
        <v>0</v>
      </c>
      <c r="BM164">
        <v>0</v>
      </c>
      <c r="BN164">
        <v>0</v>
      </c>
      <c r="BO164">
        <v>0</v>
      </c>
      <c r="BP164">
        <v>0</v>
      </c>
      <c r="BQ164">
        <v>4</v>
      </c>
      <c r="BR164">
        <v>0</v>
      </c>
      <c r="BS164">
        <v>0</v>
      </c>
      <c r="BT164">
        <v>0</v>
      </c>
      <c r="BU164">
        <v>0</v>
      </c>
      <c r="BV164">
        <v>0</v>
      </c>
      <c r="BW164">
        <v>0</v>
      </c>
      <c r="BX164">
        <v>0</v>
      </c>
      <c r="BY164">
        <v>0</v>
      </c>
      <c r="BZ164">
        <v>0</v>
      </c>
      <c r="CA164">
        <v>0</v>
      </c>
      <c r="CB164">
        <v>0</v>
      </c>
      <c r="CC164">
        <v>0</v>
      </c>
      <c r="CD164">
        <v>0</v>
      </c>
      <c r="CE164">
        <v>0</v>
      </c>
      <c r="CF164">
        <v>0</v>
      </c>
      <c r="CG164">
        <v>3</v>
      </c>
      <c r="CH164">
        <v>4</v>
      </c>
      <c r="CI164">
        <v>0</v>
      </c>
      <c r="CJ164">
        <v>0</v>
      </c>
      <c r="CK164">
        <v>0</v>
      </c>
      <c r="CL164">
        <v>0</v>
      </c>
      <c r="CM164">
        <v>0</v>
      </c>
    </row>
    <row r="165" spans="1:91" x14ac:dyDescent="0.15">
      <c r="A165" t="s">
        <v>1936</v>
      </c>
      <c r="B165">
        <v>461</v>
      </c>
      <c r="C165">
        <v>8.9</v>
      </c>
      <c r="D165">
        <v>595</v>
      </c>
      <c r="E165" s="407">
        <v>7.8</v>
      </c>
      <c r="F165" s="407">
        <v>0.2</v>
      </c>
      <c r="G165" s="407">
        <v>10.7</v>
      </c>
      <c r="H165" s="407">
        <v>0.4</v>
      </c>
      <c r="I165" s="407">
        <v>8.9033628391728542E-3</v>
      </c>
      <c r="J165" s="407">
        <v>0.6</v>
      </c>
      <c r="K165">
        <v>0</v>
      </c>
      <c r="L165">
        <v>0</v>
      </c>
      <c r="M165">
        <v>0</v>
      </c>
      <c r="N165">
        <v>0</v>
      </c>
      <c r="O165">
        <v>0</v>
      </c>
      <c r="P165">
        <v>0</v>
      </c>
      <c r="Q165">
        <v>0</v>
      </c>
      <c r="R165">
        <v>0</v>
      </c>
      <c r="S165">
        <v>11</v>
      </c>
      <c r="T165">
        <v>35</v>
      </c>
      <c r="U165">
        <v>8</v>
      </c>
      <c r="V165">
        <v>5</v>
      </c>
      <c r="W165">
        <v>0</v>
      </c>
      <c r="X165">
        <v>0</v>
      </c>
      <c r="Y165">
        <v>0</v>
      </c>
      <c r="Z165">
        <v>0</v>
      </c>
      <c r="AA165" t="s">
        <v>2334</v>
      </c>
      <c r="AB165">
        <v>0</v>
      </c>
      <c r="AC165">
        <v>0</v>
      </c>
      <c r="AD165">
        <v>0</v>
      </c>
      <c r="AE165">
        <v>0</v>
      </c>
      <c r="AF165">
        <v>0</v>
      </c>
      <c r="AG165">
        <v>0</v>
      </c>
      <c r="AH165">
        <v>0</v>
      </c>
      <c r="AI165">
        <v>0</v>
      </c>
      <c r="AJ165">
        <v>1</v>
      </c>
      <c r="AK165">
        <v>3</v>
      </c>
      <c r="AL165">
        <v>0</v>
      </c>
      <c r="AM165">
        <v>1</v>
      </c>
      <c r="AN165">
        <v>0</v>
      </c>
      <c r="AO165">
        <v>0</v>
      </c>
      <c r="AP165">
        <v>0</v>
      </c>
      <c r="AQ165">
        <v>0</v>
      </c>
      <c r="AR165">
        <v>0</v>
      </c>
      <c r="AS165">
        <v>0</v>
      </c>
      <c r="AT165">
        <v>0</v>
      </c>
      <c r="AU165">
        <v>0</v>
      </c>
      <c r="AV165">
        <v>0</v>
      </c>
      <c r="AW165">
        <v>0</v>
      </c>
      <c r="AX165">
        <v>0</v>
      </c>
      <c r="AY165">
        <v>0</v>
      </c>
      <c r="AZ165">
        <v>0</v>
      </c>
      <c r="BA165">
        <v>0</v>
      </c>
      <c r="BB165">
        <v>5</v>
      </c>
      <c r="BC165">
        <v>1</v>
      </c>
      <c r="BD165">
        <v>0</v>
      </c>
      <c r="BE165">
        <v>0</v>
      </c>
      <c r="BF165">
        <v>0</v>
      </c>
      <c r="BG165">
        <v>0</v>
      </c>
      <c r="BH165">
        <v>0</v>
      </c>
      <c r="BI165">
        <v>0</v>
      </c>
      <c r="BJ165">
        <v>0</v>
      </c>
      <c r="BK165">
        <v>0</v>
      </c>
      <c r="BL165">
        <v>0</v>
      </c>
      <c r="BM165">
        <v>0</v>
      </c>
      <c r="BN165">
        <v>0</v>
      </c>
      <c r="BO165">
        <v>0</v>
      </c>
      <c r="BP165">
        <v>0</v>
      </c>
      <c r="BQ165">
        <v>1</v>
      </c>
      <c r="BR165">
        <v>0</v>
      </c>
      <c r="BS165">
        <v>0</v>
      </c>
      <c r="BT165">
        <v>0</v>
      </c>
      <c r="BU165">
        <v>0</v>
      </c>
      <c r="BV165">
        <v>0</v>
      </c>
      <c r="BW165">
        <v>0</v>
      </c>
      <c r="BX165">
        <v>0</v>
      </c>
      <c r="BY165">
        <v>0</v>
      </c>
      <c r="BZ165">
        <v>0</v>
      </c>
      <c r="CA165">
        <v>0</v>
      </c>
      <c r="CB165">
        <v>0</v>
      </c>
      <c r="CC165">
        <v>0</v>
      </c>
      <c r="CD165">
        <v>0</v>
      </c>
      <c r="CE165">
        <v>0</v>
      </c>
      <c r="CF165">
        <v>0</v>
      </c>
      <c r="CG165">
        <v>0</v>
      </c>
      <c r="CH165">
        <v>7</v>
      </c>
      <c r="CI165">
        <v>0</v>
      </c>
      <c r="CJ165">
        <v>0</v>
      </c>
      <c r="CK165">
        <v>0</v>
      </c>
      <c r="CL165">
        <v>0</v>
      </c>
      <c r="CM165">
        <v>0</v>
      </c>
    </row>
    <row r="166" spans="1:91" x14ac:dyDescent="0.15">
      <c r="A166" t="s">
        <v>2338</v>
      </c>
      <c r="B166">
        <v>1100</v>
      </c>
      <c r="C166">
        <v>45.5</v>
      </c>
      <c r="D166">
        <v>530.5</v>
      </c>
      <c r="E166" s="407">
        <v>40.200000000000003</v>
      </c>
      <c r="F166" s="407">
        <v>1.8</v>
      </c>
      <c r="G166" s="407">
        <v>18.100000000000001</v>
      </c>
      <c r="H166" s="407">
        <v>1.1000000000000001</v>
      </c>
      <c r="I166" s="407">
        <v>4.8108496126889153E-2</v>
      </c>
      <c r="J166" s="407">
        <v>0.5</v>
      </c>
      <c r="K166">
        <v>0</v>
      </c>
      <c r="L166">
        <v>0</v>
      </c>
      <c r="M166">
        <v>0</v>
      </c>
      <c r="N166">
        <v>0</v>
      </c>
      <c r="O166">
        <v>2</v>
      </c>
      <c r="P166">
        <v>0</v>
      </c>
      <c r="Q166">
        <v>0</v>
      </c>
      <c r="R166">
        <v>0</v>
      </c>
      <c r="S166">
        <v>4</v>
      </c>
      <c r="T166">
        <v>14</v>
      </c>
      <c r="U166">
        <v>8</v>
      </c>
      <c r="V166">
        <v>3</v>
      </c>
      <c r="W166">
        <v>0</v>
      </c>
      <c r="X166">
        <v>0</v>
      </c>
      <c r="Y166">
        <v>0</v>
      </c>
      <c r="Z166">
        <v>1</v>
      </c>
      <c r="AA166" t="s">
        <v>2334</v>
      </c>
      <c r="AB166">
        <v>0</v>
      </c>
      <c r="AC166">
        <v>0</v>
      </c>
      <c r="AD166">
        <v>0</v>
      </c>
      <c r="AE166">
        <v>0</v>
      </c>
      <c r="AF166">
        <v>0</v>
      </c>
      <c r="AG166">
        <v>0</v>
      </c>
      <c r="AH166">
        <v>0</v>
      </c>
      <c r="AI166">
        <v>0</v>
      </c>
      <c r="AJ166">
        <v>1</v>
      </c>
      <c r="AK166">
        <v>0</v>
      </c>
      <c r="AL166">
        <v>0</v>
      </c>
      <c r="AM166">
        <v>1</v>
      </c>
      <c r="AN166">
        <v>0</v>
      </c>
      <c r="AO166">
        <v>0</v>
      </c>
      <c r="AP166">
        <v>0</v>
      </c>
      <c r="AQ166">
        <v>0</v>
      </c>
      <c r="AR166">
        <v>0</v>
      </c>
      <c r="AS166">
        <v>0</v>
      </c>
      <c r="AT166">
        <v>0</v>
      </c>
      <c r="AU166">
        <v>0</v>
      </c>
      <c r="AV166">
        <v>0</v>
      </c>
      <c r="AW166">
        <v>0</v>
      </c>
      <c r="AX166">
        <v>0</v>
      </c>
      <c r="AY166">
        <v>0</v>
      </c>
      <c r="AZ166">
        <v>0</v>
      </c>
      <c r="BA166">
        <v>2</v>
      </c>
      <c r="BB166">
        <v>0</v>
      </c>
      <c r="BC166">
        <v>0</v>
      </c>
      <c r="BD166">
        <v>0</v>
      </c>
      <c r="BE166">
        <v>0</v>
      </c>
      <c r="BF166">
        <v>0</v>
      </c>
      <c r="BG166">
        <v>0</v>
      </c>
      <c r="BH166">
        <v>0</v>
      </c>
      <c r="BI166">
        <v>0</v>
      </c>
      <c r="BJ166">
        <v>0</v>
      </c>
      <c r="BK166">
        <v>0</v>
      </c>
      <c r="BL166">
        <v>0</v>
      </c>
      <c r="BM166">
        <v>0</v>
      </c>
      <c r="BN166">
        <v>0</v>
      </c>
      <c r="BO166">
        <v>0</v>
      </c>
      <c r="BP166">
        <v>0</v>
      </c>
      <c r="BQ166">
        <v>0</v>
      </c>
      <c r="BR166">
        <v>0</v>
      </c>
      <c r="BS166">
        <v>0</v>
      </c>
      <c r="BT166">
        <v>0</v>
      </c>
      <c r="BU166">
        <v>0</v>
      </c>
      <c r="BV166">
        <v>0</v>
      </c>
      <c r="BW166">
        <v>1</v>
      </c>
      <c r="BX166">
        <v>0</v>
      </c>
      <c r="BY166">
        <v>0</v>
      </c>
      <c r="BZ166">
        <v>0</v>
      </c>
      <c r="CA166">
        <v>0</v>
      </c>
      <c r="CB166">
        <v>0</v>
      </c>
      <c r="CC166">
        <v>0</v>
      </c>
      <c r="CD166">
        <v>0</v>
      </c>
      <c r="CE166">
        <v>0</v>
      </c>
      <c r="CF166">
        <v>0</v>
      </c>
      <c r="CG166">
        <v>0</v>
      </c>
      <c r="CH166">
        <v>0</v>
      </c>
      <c r="CI166">
        <v>0</v>
      </c>
      <c r="CJ166">
        <v>0</v>
      </c>
      <c r="CK166">
        <v>0</v>
      </c>
      <c r="CL166">
        <v>0</v>
      </c>
      <c r="CM166">
        <v>0</v>
      </c>
    </row>
    <row r="167" spans="1:91" x14ac:dyDescent="0.15">
      <c r="A167" t="s">
        <v>1869</v>
      </c>
      <c r="B167">
        <v>144.44999999999999</v>
      </c>
      <c r="C167">
        <v>1.89</v>
      </c>
      <c r="D167">
        <v>541.26</v>
      </c>
      <c r="E167" s="407">
        <v>1.1000000000000001</v>
      </c>
      <c r="F167" s="407">
        <v>2.2902353533898311E-2</v>
      </c>
      <c r="G167" s="407">
        <v>3.6</v>
      </c>
      <c r="H167" s="407">
        <v>0.1</v>
      </c>
      <c r="I167" s="407">
        <v>2.9648425652874146E-3</v>
      </c>
      <c r="J167" s="407">
        <v>0.5</v>
      </c>
      <c r="K167">
        <v>0</v>
      </c>
      <c r="L167">
        <v>0</v>
      </c>
      <c r="M167">
        <v>0</v>
      </c>
      <c r="N167">
        <v>0</v>
      </c>
      <c r="O167">
        <v>1</v>
      </c>
      <c r="P167">
        <v>0</v>
      </c>
      <c r="Q167">
        <v>74</v>
      </c>
      <c r="R167">
        <v>0</v>
      </c>
      <c r="S167">
        <v>0</v>
      </c>
      <c r="T167">
        <v>71</v>
      </c>
      <c r="U167">
        <v>19</v>
      </c>
      <c r="V167">
        <v>0</v>
      </c>
      <c r="W167">
        <v>0</v>
      </c>
      <c r="X167">
        <v>0</v>
      </c>
      <c r="Y167">
        <v>0</v>
      </c>
      <c r="Z167">
        <v>0</v>
      </c>
      <c r="AA167" t="s">
        <v>2334</v>
      </c>
      <c r="AB167">
        <v>0</v>
      </c>
      <c r="AC167">
        <v>0</v>
      </c>
      <c r="AD167">
        <v>0</v>
      </c>
      <c r="AE167">
        <v>0</v>
      </c>
      <c r="AF167">
        <v>0</v>
      </c>
      <c r="AG167">
        <v>0</v>
      </c>
      <c r="AH167">
        <v>40</v>
      </c>
      <c r="AI167">
        <v>0</v>
      </c>
      <c r="AJ167">
        <v>0</v>
      </c>
      <c r="AK167">
        <v>30</v>
      </c>
      <c r="AL167">
        <v>4</v>
      </c>
      <c r="AM167">
        <v>0</v>
      </c>
      <c r="AN167">
        <v>0</v>
      </c>
      <c r="AO167">
        <v>0</v>
      </c>
      <c r="AP167">
        <v>0</v>
      </c>
      <c r="AQ167">
        <v>0</v>
      </c>
      <c r="AR167">
        <v>0</v>
      </c>
      <c r="AS167">
        <v>0</v>
      </c>
      <c r="AT167">
        <v>0</v>
      </c>
      <c r="AU167">
        <v>0</v>
      </c>
      <c r="AV167">
        <v>0</v>
      </c>
      <c r="AW167">
        <v>0</v>
      </c>
      <c r="AX167">
        <v>29</v>
      </c>
      <c r="AY167">
        <v>0</v>
      </c>
      <c r="AZ167">
        <v>0</v>
      </c>
      <c r="BA167">
        <v>39</v>
      </c>
      <c r="BB167">
        <v>14</v>
      </c>
      <c r="BC167">
        <v>0</v>
      </c>
      <c r="BD167">
        <v>0</v>
      </c>
      <c r="BE167">
        <v>0</v>
      </c>
      <c r="BF167">
        <v>0</v>
      </c>
      <c r="BG167">
        <v>0</v>
      </c>
      <c r="BH167">
        <v>0</v>
      </c>
      <c r="BI167">
        <v>0</v>
      </c>
      <c r="BJ167">
        <v>0</v>
      </c>
      <c r="BK167">
        <v>0</v>
      </c>
      <c r="BL167">
        <v>0</v>
      </c>
      <c r="BM167">
        <v>0</v>
      </c>
      <c r="BN167">
        <v>19</v>
      </c>
      <c r="BO167">
        <v>0</v>
      </c>
      <c r="BP167">
        <v>0</v>
      </c>
      <c r="BQ167">
        <v>0</v>
      </c>
      <c r="BR167">
        <v>0</v>
      </c>
      <c r="BS167">
        <v>0</v>
      </c>
      <c r="BT167">
        <v>0</v>
      </c>
      <c r="BU167">
        <v>0</v>
      </c>
      <c r="BV167">
        <v>0</v>
      </c>
      <c r="BW167">
        <v>0</v>
      </c>
      <c r="BX167">
        <v>0</v>
      </c>
      <c r="BY167">
        <v>0</v>
      </c>
      <c r="BZ167">
        <v>0</v>
      </c>
      <c r="CA167">
        <v>0</v>
      </c>
      <c r="CB167">
        <v>0</v>
      </c>
      <c r="CC167">
        <v>0</v>
      </c>
      <c r="CD167">
        <v>20</v>
      </c>
      <c r="CE167">
        <v>0</v>
      </c>
      <c r="CF167">
        <v>0</v>
      </c>
      <c r="CG167">
        <v>0</v>
      </c>
      <c r="CH167">
        <v>3</v>
      </c>
      <c r="CI167">
        <v>0</v>
      </c>
      <c r="CJ167">
        <v>0</v>
      </c>
      <c r="CK167">
        <v>0</v>
      </c>
      <c r="CL167">
        <v>0</v>
      </c>
      <c r="CM167">
        <v>0</v>
      </c>
    </row>
    <row r="168" spans="1:91" x14ac:dyDescent="0.15">
      <c r="A168" t="s">
        <v>1946</v>
      </c>
      <c r="B168">
        <v>1534.4</v>
      </c>
      <c r="C168">
        <v>35.700000000000003</v>
      </c>
      <c r="D168">
        <v>2301.6999999999998</v>
      </c>
      <c r="E168" s="407">
        <v>24.1</v>
      </c>
      <c r="F168" s="407">
        <v>0.5</v>
      </c>
      <c r="G168" s="407">
        <v>33.200000000000003</v>
      </c>
      <c r="H168" s="407">
        <v>0.8</v>
      </c>
      <c r="I168" s="407">
        <v>1.6588011048567407E-2</v>
      </c>
      <c r="J168" s="407">
        <v>1.1000000000000001</v>
      </c>
      <c r="K168">
        <v>0</v>
      </c>
      <c r="L168">
        <v>1</v>
      </c>
      <c r="M168">
        <v>0</v>
      </c>
      <c r="N168">
        <v>1</v>
      </c>
      <c r="O168">
        <v>0</v>
      </c>
      <c r="P168">
        <v>0</v>
      </c>
      <c r="Q168">
        <v>0</v>
      </c>
      <c r="R168">
        <v>2</v>
      </c>
      <c r="S168">
        <v>10</v>
      </c>
      <c r="T168">
        <v>34</v>
      </c>
      <c r="U168">
        <v>14</v>
      </c>
      <c r="V168">
        <v>12</v>
      </c>
      <c r="W168">
        <v>0</v>
      </c>
      <c r="X168">
        <v>0</v>
      </c>
      <c r="Y168">
        <v>0</v>
      </c>
      <c r="Z168">
        <v>0</v>
      </c>
      <c r="AA168" t="s">
        <v>2334</v>
      </c>
      <c r="AB168">
        <v>0</v>
      </c>
      <c r="AC168">
        <v>0</v>
      </c>
      <c r="AD168">
        <v>0</v>
      </c>
      <c r="AE168">
        <v>0</v>
      </c>
      <c r="AF168">
        <v>0</v>
      </c>
      <c r="AG168">
        <v>0</v>
      </c>
      <c r="AH168">
        <v>0</v>
      </c>
      <c r="AI168">
        <v>0</v>
      </c>
      <c r="AJ168">
        <v>0</v>
      </c>
      <c r="AK168">
        <v>0</v>
      </c>
      <c r="AL168">
        <v>0</v>
      </c>
      <c r="AM168">
        <v>4</v>
      </c>
      <c r="AN168">
        <v>0</v>
      </c>
      <c r="AO168">
        <v>0</v>
      </c>
      <c r="AP168">
        <v>0</v>
      </c>
      <c r="AQ168">
        <v>0</v>
      </c>
      <c r="AR168">
        <v>0</v>
      </c>
      <c r="AS168">
        <v>0</v>
      </c>
      <c r="AT168">
        <v>0</v>
      </c>
      <c r="AU168">
        <v>0</v>
      </c>
      <c r="AV168">
        <v>0</v>
      </c>
      <c r="AW168">
        <v>0</v>
      </c>
      <c r="AX168">
        <v>0</v>
      </c>
      <c r="AY168">
        <v>0</v>
      </c>
      <c r="AZ168">
        <v>0</v>
      </c>
      <c r="BA168">
        <v>0</v>
      </c>
      <c r="BB168">
        <v>4</v>
      </c>
      <c r="BC168">
        <v>0</v>
      </c>
      <c r="BD168">
        <v>0</v>
      </c>
      <c r="BE168">
        <v>0</v>
      </c>
      <c r="BF168">
        <v>0</v>
      </c>
      <c r="BG168">
        <v>0</v>
      </c>
      <c r="BH168">
        <v>0</v>
      </c>
      <c r="BI168">
        <v>0</v>
      </c>
      <c r="BJ168">
        <v>0</v>
      </c>
      <c r="BK168">
        <v>0</v>
      </c>
      <c r="BL168">
        <v>0</v>
      </c>
      <c r="BM168">
        <v>0</v>
      </c>
      <c r="BN168">
        <v>0</v>
      </c>
      <c r="BO168">
        <v>0</v>
      </c>
      <c r="BP168">
        <v>0</v>
      </c>
      <c r="BQ168">
        <v>1</v>
      </c>
      <c r="BR168">
        <v>0</v>
      </c>
      <c r="BS168">
        <v>3</v>
      </c>
      <c r="BT168">
        <v>0</v>
      </c>
      <c r="BU168">
        <v>0</v>
      </c>
      <c r="BV168">
        <v>0</v>
      </c>
      <c r="BW168">
        <v>0</v>
      </c>
      <c r="BX168">
        <v>0</v>
      </c>
      <c r="BY168">
        <v>0</v>
      </c>
      <c r="BZ168">
        <v>0</v>
      </c>
      <c r="CA168">
        <v>0</v>
      </c>
      <c r="CB168">
        <v>0</v>
      </c>
      <c r="CC168">
        <v>0</v>
      </c>
      <c r="CD168">
        <v>0</v>
      </c>
      <c r="CE168">
        <v>0</v>
      </c>
      <c r="CF168">
        <v>0</v>
      </c>
      <c r="CG168">
        <v>0</v>
      </c>
      <c r="CH168">
        <v>4</v>
      </c>
      <c r="CI168">
        <v>0</v>
      </c>
      <c r="CJ168">
        <v>0</v>
      </c>
      <c r="CK168">
        <v>0</v>
      </c>
      <c r="CL168">
        <v>0</v>
      </c>
      <c r="CM168">
        <v>0</v>
      </c>
    </row>
    <row r="169" spans="1:91" x14ac:dyDescent="0.15">
      <c r="A169" t="s">
        <v>2142</v>
      </c>
      <c r="B169">
        <v>2243</v>
      </c>
      <c r="C169">
        <v>48.5</v>
      </c>
      <c r="D169">
        <v>2269.8000000000002</v>
      </c>
      <c r="E169" s="407">
        <v>13.9</v>
      </c>
      <c r="F169" s="407">
        <v>0.3</v>
      </c>
      <c r="G169" s="407">
        <v>13.9</v>
      </c>
      <c r="H169" s="407">
        <v>0.4</v>
      </c>
      <c r="I169" s="407">
        <v>9.4753137178919394E-3</v>
      </c>
      <c r="J169" s="407">
        <v>0.4</v>
      </c>
      <c r="K169">
        <v>0</v>
      </c>
      <c r="L169">
        <v>0</v>
      </c>
      <c r="M169">
        <v>0</v>
      </c>
      <c r="N169">
        <v>6</v>
      </c>
      <c r="O169">
        <v>0</v>
      </c>
      <c r="P169">
        <v>0</v>
      </c>
      <c r="Q169">
        <v>0</v>
      </c>
      <c r="R169">
        <v>1</v>
      </c>
      <c r="S169">
        <v>4</v>
      </c>
      <c r="T169">
        <v>135</v>
      </c>
      <c r="U169">
        <v>15</v>
      </c>
      <c r="V169">
        <v>1</v>
      </c>
      <c r="W169">
        <v>0</v>
      </c>
      <c r="X169">
        <v>0</v>
      </c>
      <c r="Y169">
        <v>0</v>
      </c>
      <c r="Z169">
        <v>1</v>
      </c>
      <c r="AA169" t="s">
        <v>2334</v>
      </c>
      <c r="AB169">
        <v>0</v>
      </c>
      <c r="AC169">
        <v>0</v>
      </c>
      <c r="AD169">
        <v>0</v>
      </c>
      <c r="AE169">
        <v>1</v>
      </c>
      <c r="AF169">
        <v>0</v>
      </c>
      <c r="AG169">
        <v>0</v>
      </c>
      <c r="AH169">
        <v>0</v>
      </c>
      <c r="AI169">
        <v>0</v>
      </c>
      <c r="AJ169">
        <v>1</v>
      </c>
      <c r="AK169">
        <v>6</v>
      </c>
      <c r="AL169">
        <v>0</v>
      </c>
      <c r="AM169">
        <v>0</v>
      </c>
      <c r="AN169">
        <v>0</v>
      </c>
      <c r="AO169">
        <v>0</v>
      </c>
      <c r="AP169">
        <v>0</v>
      </c>
      <c r="AQ169">
        <v>0</v>
      </c>
      <c r="AR169">
        <v>0</v>
      </c>
      <c r="AS169">
        <v>0</v>
      </c>
      <c r="AT169">
        <v>0</v>
      </c>
      <c r="AU169">
        <v>0</v>
      </c>
      <c r="AV169">
        <v>0</v>
      </c>
      <c r="AW169">
        <v>0</v>
      </c>
      <c r="AX169">
        <v>0</v>
      </c>
      <c r="AY169">
        <v>0</v>
      </c>
      <c r="AZ169">
        <v>0</v>
      </c>
      <c r="BA169">
        <v>1</v>
      </c>
      <c r="BB169">
        <v>8</v>
      </c>
      <c r="BC169">
        <v>0</v>
      </c>
      <c r="BD169">
        <v>1</v>
      </c>
      <c r="BE169">
        <v>0</v>
      </c>
      <c r="BF169">
        <v>0</v>
      </c>
      <c r="BG169">
        <v>0</v>
      </c>
      <c r="BH169">
        <v>0</v>
      </c>
      <c r="BI169">
        <v>0</v>
      </c>
      <c r="BJ169">
        <v>0</v>
      </c>
      <c r="BK169">
        <v>1</v>
      </c>
      <c r="BL169">
        <v>0</v>
      </c>
      <c r="BM169">
        <v>0</v>
      </c>
      <c r="BN169">
        <v>0</v>
      </c>
      <c r="BO169">
        <v>0</v>
      </c>
      <c r="BP169">
        <v>1</v>
      </c>
      <c r="BQ169">
        <v>8</v>
      </c>
      <c r="BR169">
        <v>0</v>
      </c>
      <c r="BS169">
        <v>1</v>
      </c>
      <c r="BT169">
        <v>0</v>
      </c>
      <c r="BU169">
        <v>0</v>
      </c>
      <c r="BV169">
        <v>0</v>
      </c>
      <c r="BW169">
        <v>0</v>
      </c>
      <c r="BX169">
        <v>0</v>
      </c>
      <c r="BY169">
        <v>0</v>
      </c>
      <c r="BZ169">
        <v>0</v>
      </c>
      <c r="CA169">
        <v>0</v>
      </c>
      <c r="CB169">
        <v>0</v>
      </c>
      <c r="CC169">
        <v>0</v>
      </c>
      <c r="CD169">
        <v>0</v>
      </c>
      <c r="CE169">
        <v>0</v>
      </c>
      <c r="CF169">
        <v>0</v>
      </c>
      <c r="CG169">
        <v>1</v>
      </c>
      <c r="CH169">
        <v>4</v>
      </c>
      <c r="CI169">
        <v>0</v>
      </c>
      <c r="CJ169">
        <v>1</v>
      </c>
      <c r="CK169">
        <v>0</v>
      </c>
      <c r="CL169">
        <v>0</v>
      </c>
      <c r="CM169">
        <v>0</v>
      </c>
    </row>
    <row r="170" spans="1:91" x14ac:dyDescent="0.15">
      <c r="A170" t="s">
        <v>1931</v>
      </c>
      <c r="B170">
        <v>1483.4</v>
      </c>
      <c r="C170">
        <v>44.9</v>
      </c>
      <c r="D170">
        <v>710.4</v>
      </c>
      <c r="E170" s="407">
        <v>22.9</v>
      </c>
      <c r="F170" s="407">
        <v>0.5</v>
      </c>
      <c r="G170" s="407">
        <v>17.3</v>
      </c>
      <c r="H170" s="407">
        <v>0.6</v>
      </c>
      <c r="I170" s="407">
        <v>1.504864787984765E-2</v>
      </c>
      <c r="J170" s="407">
        <v>0.5</v>
      </c>
      <c r="K170">
        <v>0</v>
      </c>
      <c r="L170">
        <v>0</v>
      </c>
      <c r="M170">
        <v>0</v>
      </c>
      <c r="N170">
        <v>0</v>
      </c>
      <c r="O170">
        <v>0</v>
      </c>
      <c r="P170">
        <v>0</v>
      </c>
      <c r="Q170">
        <v>1</v>
      </c>
      <c r="R170">
        <v>2</v>
      </c>
      <c r="S170">
        <v>8</v>
      </c>
      <c r="T170">
        <v>23</v>
      </c>
      <c r="U170">
        <v>8</v>
      </c>
      <c r="V170">
        <v>10</v>
      </c>
      <c r="W170">
        <v>0</v>
      </c>
      <c r="X170">
        <v>0</v>
      </c>
      <c r="Y170">
        <v>0</v>
      </c>
      <c r="Z170">
        <v>0</v>
      </c>
      <c r="AA170" t="s">
        <v>2334</v>
      </c>
      <c r="AB170">
        <v>0</v>
      </c>
      <c r="AC170">
        <v>0</v>
      </c>
      <c r="AD170">
        <v>0</v>
      </c>
      <c r="AE170">
        <v>0</v>
      </c>
      <c r="AF170">
        <v>0</v>
      </c>
      <c r="AG170">
        <v>0</v>
      </c>
      <c r="AH170">
        <v>0</v>
      </c>
      <c r="AI170">
        <v>1</v>
      </c>
      <c r="AJ170">
        <v>1</v>
      </c>
      <c r="AK170">
        <v>1</v>
      </c>
      <c r="AL170">
        <v>0</v>
      </c>
      <c r="AM170">
        <v>6</v>
      </c>
      <c r="AN170">
        <v>0</v>
      </c>
      <c r="AO170">
        <v>0</v>
      </c>
      <c r="AP170">
        <v>0</v>
      </c>
      <c r="AQ170">
        <v>0</v>
      </c>
      <c r="AR170">
        <v>0</v>
      </c>
      <c r="AS170">
        <v>0</v>
      </c>
      <c r="AT170">
        <v>0</v>
      </c>
      <c r="AU170">
        <v>0</v>
      </c>
      <c r="AV170">
        <v>0</v>
      </c>
      <c r="AW170">
        <v>0</v>
      </c>
      <c r="AX170">
        <v>0</v>
      </c>
      <c r="AY170">
        <v>0</v>
      </c>
      <c r="AZ170">
        <v>0</v>
      </c>
      <c r="BA170">
        <v>0</v>
      </c>
      <c r="BB170">
        <v>1</v>
      </c>
      <c r="BC170">
        <v>0</v>
      </c>
      <c r="BD170">
        <v>0</v>
      </c>
      <c r="BE170">
        <v>0</v>
      </c>
      <c r="BF170">
        <v>0</v>
      </c>
      <c r="BG170">
        <v>0</v>
      </c>
      <c r="BH170">
        <v>0</v>
      </c>
      <c r="BI170">
        <v>0</v>
      </c>
      <c r="BJ170">
        <v>0</v>
      </c>
      <c r="BK170">
        <v>0</v>
      </c>
      <c r="BL170">
        <v>0</v>
      </c>
      <c r="BM170">
        <v>0</v>
      </c>
      <c r="BN170">
        <v>0</v>
      </c>
      <c r="BO170">
        <v>0</v>
      </c>
      <c r="BP170">
        <v>0</v>
      </c>
      <c r="BQ170">
        <v>2</v>
      </c>
      <c r="BR170">
        <v>2</v>
      </c>
      <c r="BS170">
        <v>2</v>
      </c>
      <c r="BT170">
        <v>0</v>
      </c>
      <c r="BU170">
        <v>0</v>
      </c>
      <c r="BV170">
        <v>0</v>
      </c>
      <c r="BW170">
        <v>0</v>
      </c>
      <c r="BX170">
        <v>0</v>
      </c>
      <c r="BY170">
        <v>0</v>
      </c>
      <c r="BZ170">
        <v>0</v>
      </c>
      <c r="CA170">
        <v>1</v>
      </c>
      <c r="CB170">
        <v>0</v>
      </c>
      <c r="CC170">
        <v>0</v>
      </c>
      <c r="CD170">
        <v>0</v>
      </c>
      <c r="CE170">
        <v>0</v>
      </c>
      <c r="CF170">
        <v>1</v>
      </c>
      <c r="CG170">
        <v>3</v>
      </c>
      <c r="CH170">
        <v>2</v>
      </c>
      <c r="CI170">
        <v>0</v>
      </c>
      <c r="CJ170">
        <v>0</v>
      </c>
      <c r="CK170">
        <v>0</v>
      </c>
      <c r="CL170">
        <v>0</v>
      </c>
      <c r="CM170">
        <v>0</v>
      </c>
    </row>
    <row r="171" spans="1:91" x14ac:dyDescent="0.15">
      <c r="A171" t="s">
        <v>2517</v>
      </c>
      <c r="B171">
        <v>800</v>
      </c>
      <c r="C171">
        <v>29</v>
      </c>
      <c r="D171">
        <v>300</v>
      </c>
      <c r="K171">
        <v>0</v>
      </c>
      <c r="L171">
        <v>0</v>
      </c>
      <c r="M171">
        <v>0</v>
      </c>
      <c r="N171">
        <v>0</v>
      </c>
      <c r="O171">
        <v>0</v>
      </c>
      <c r="P171">
        <v>0</v>
      </c>
      <c r="Q171">
        <v>0</v>
      </c>
      <c r="R171">
        <v>0</v>
      </c>
      <c r="S171">
        <v>10</v>
      </c>
      <c r="T171">
        <v>9</v>
      </c>
      <c r="U171">
        <v>1</v>
      </c>
      <c r="V171">
        <v>13</v>
      </c>
      <c r="W171">
        <v>0</v>
      </c>
      <c r="X171">
        <v>0</v>
      </c>
      <c r="Y171">
        <v>0</v>
      </c>
      <c r="Z171">
        <v>0</v>
      </c>
      <c r="AA171" t="s">
        <v>2334</v>
      </c>
    </row>
    <row r="172" spans="1:91" x14ac:dyDescent="0.15">
      <c r="A172" t="s">
        <v>1983</v>
      </c>
      <c r="B172">
        <v>8000</v>
      </c>
      <c r="C172">
        <v>250</v>
      </c>
      <c r="D172">
        <v>1500</v>
      </c>
      <c r="E172" s="407">
        <v>92.1</v>
      </c>
      <c r="F172" s="407">
        <v>4.5999999999999996</v>
      </c>
      <c r="G172" s="407">
        <v>19.3</v>
      </c>
      <c r="H172" s="407">
        <v>4.4000000000000004</v>
      </c>
      <c r="I172" s="407">
        <v>0.2</v>
      </c>
      <c r="J172" s="407">
        <v>0.9</v>
      </c>
      <c r="K172">
        <v>0</v>
      </c>
      <c r="L172">
        <v>0</v>
      </c>
      <c r="M172">
        <v>0</v>
      </c>
      <c r="N172">
        <v>2</v>
      </c>
      <c r="O172">
        <v>1</v>
      </c>
      <c r="P172">
        <v>0</v>
      </c>
      <c r="Q172">
        <v>1</v>
      </c>
      <c r="R172">
        <v>12</v>
      </c>
      <c r="S172">
        <v>22</v>
      </c>
      <c r="T172">
        <v>3</v>
      </c>
      <c r="U172">
        <v>3</v>
      </c>
      <c r="V172">
        <v>28</v>
      </c>
      <c r="W172">
        <v>0</v>
      </c>
      <c r="X172">
        <v>0</v>
      </c>
      <c r="Y172">
        <v>0</v>
      </c>
      <c r="Z172">
        <v>12</v>
      </c>
      <c r="AA172" t="s">
        <v>2334</v>
      </c>
      <c r="AB172">
        <v>0</v>
      </c>
      <c r="AC172">
        <v>0</v>
      </c>
      <c r="AD172">
        <v>0</v>
      </c>
      <c r="AE172">
        <v>1</v>
      </c>
      <c r="AF172">
        <v>0</v>
      </c>
      <c r="AG172">
        <v>0</v>
      </c>
      <c r="AH172">
        <v>1</v>
      </c>
      <c r="AI172">
        <v>0</v>
      </c>
      <c r="AJ172">
        <v>1</v>
      </c>
      <c r="AK172">
        <v>0</v>
      </c>
      <c r="AL172">
        <v>0</v>
      </c>
      <c r="AM172">
        <v>5</v>
      </c>
      <c r="AN172">
        <v>0</v>
      </c>
      <c r="AO172">
        <v>0</v>
      </c>
      <c r="AP172">
        <v>0</v>
      </c>
      <c r="AQ172">
        <v>4</v>
      </c>
      <c r="AR172">
        <v>0</v>
      </c>
      <c r="AS172">
        <v>0</v>
      </c>
      <c r="AT172">
        <v>0</v>
      </c>
      <c r="AU172">
        <v>1</v>
      </c>
      <c r="AV172">
        <v>0</v>
      </c>
      <c r="AW172">
        <v>0</v>
      </c>
      <c r="AX172">
        <v>0</v>
      </c>
      <c r="AY172">
        <v>0</v>
      </c>
      <c r="AZ172">
        <v>0</v>
      </c>
      <c r="BA172">
        <v>0</v>
      </c>
      <c r="BB172">
        <v>0</v>
      </c>
      <c r="BC172">
        <v>0</v>
      </c>
      <c r="BD172">
        <v>0</v>
      </c>
      <c r="BE172">
        <v>0</v>
      </c>
      <c r="BF172">
        <v>0</v>
      </c>
      <c r="BG172">
        <v>0</v>
      </c>
      <c r="BH172">
        <v>0</v>
      </c>
      <c r="BI172">
        <v>0</v>
      </c>
      <c r="BJ172">
        <v>0</v>
      </c>
      <c r="BK172">
        <v>1</v>
      </c>
      <c r="BL172">
        <v>0</v>
      </c>
      <c r="BM172">
        <v>0</v>
      </c>
      <c r="BN172">
        <v>0</v>
      </c>
      <c r="BO172">
        <v>0</v>
      </c>
      <c r="BP172">
        <v>0</v>
      </c>
      <c r="BQ172">
        <v>0</v>
      </c>
      <c r="BR172">
        <v>0</v>
      </c>
      <c r="BS172">
        <v>0</v>
      </c>
      <c r="BT172">
        <v>0</v>
      </c>
      <c r="BU172">
        <v>0</v>
      </c>
      <c r="BV172">
        <v>0</v>
      </c>
      <c r="BW172">
        <v>8</v>
      </c>
      <c r="BX172">
        <v>0</v>
      </c>
      <c r="BY172">
        <v>0</v>
      </c>
      <c r="BZ172">
        <v>0</v>
      </c>
      <c r="CA172">
        <v>0</v>
      </c>
      <c r="CB172">
        <v>1</v>
      </c>
      <c r="CC172">
        <v>0</v>
      </c>
      <c r="CD172">
        <v>0</v>
      </c>
      <c r="CE172">
        <v>0</v>
      </c>
      <c r="CF172">
        <v>0</v>
      </c>
      <c r="CG172">
        <v>0</v>
      </c>
      <c r="CH172">
        <v>3</v>
      </c>
      <c r="CI172">
        <v>0</v>
      </c>
      <c r="CJ172">
        <v>0</v>
      </c>
      <c r="CK172">
        <v>0</v>
      </c>
      <c r="CL172">
        <v>0</v>
      </c>
      <c r="CM172">
        <v>0</v>
      </c>
    </row>
    <row r="173" spans="1:91" x14ac:dyDescent="0.15">
      <c r="A173" t="s">
        <v>1923</v>
      </c>
      <c r="B173">
        <v>50</v>
      </c>
      <c r="D173">
        <v>1700</v>
      </c>
      <c r="E173" s="407">
        <v>0.6</v>
      </c>
      <c r="F173" s="407">
        <v>0</v>
      </c>
      <c r="G173" s="407">
        <v>17.5</v>
      </c>
      <c r="H173" s="407">
        <v>1.2745232422249201E-2</v>
      </c>
      <c r="I173" s="407">
        <v>0</v>
      </c>
      <c r="J173" s="407">
        <v>0.4</v>
      </c>
      <c r="K173">
        <v>0</v>
      </c>
      <c r="L173">
        <v>41</v>
      </c>
      <c r="M173">
        <v>0</v>
      </c>
      <c r="N173">
        <v>1</v>
      </c>
      <c r="O173">
        <v>67</v>
      </c>
      <c r="P173">
        <v>0</v>
      </c>
      <c r="Q173">
        <v>1</v>
      </c>
      <c r="R173">
        <v>0</v>
      </c>
      <c r="S173">
        <v>0</v>
      </c>
      <c r="T173">
        <v>0</v>
      </c>
      <c r="U173">
        <v>0</v>
      </c>
      <c r="V173">
        <v>0</v>
      </c>
      <c r="W173">
        <v>0</v>
      </c>
      <c r="X173">
        <v>0</v>
      </c>
      <c r="Y173">
        <v>0</v>
      </c>
      <c r="Z173">
        <v>0</v>
      </c>
      <c r="AA173" t="s">
        <v>2334</v>
      </c>
      <c r="AB173">
        <v>0</v>
      </c>
      <c r="AC173">
        <v>2</v>
      </c>
      <c r="AD173">
        <v>0</v>
      </c>
      <c r="AE173">
        <v>0</v>
      </c>
      <c r="AF173">
        <v>3</v>
      </c>
      <c r="AG173">
        <v>0</v>
      </c>
      <c r="AH173">
        <v>0</v>
      </c>
      <c r="AI173">
        <v>0</v>
      </c>
      <c r="AJ173">
        <v>0</v>
      </c>
      <c r="AK173">
        <v>0</v>
      </c>
      <c r="AL173">
        <v>0</v>
      </c>
      <c r="AM173">
        <v>0</v>
      </c>
      <c r="AN173">
        <v>0</v>
      </c>
      <c r="AO173">
        <v>0</v>
      </c>
      <c r="AP173">
        <v>0</v>
      </c>
      <c r="AQ173">
        <v>0</v>
      </c>
      <c r="AR173">
        <v>0</v>
      </c>
      <c r="AS173">
        <v>4</v>
      </c>
      <c r="AT173">
        <v>0</v>
      </c>
      <c r="AU173">
        <v>0</v>
      </c>
      <c r="AV173">
        <v>1</v>
      </c>
      <c r="AW173">
        <v>0</v>
      </c>
      <c r="AX173">
        <v>0</v>
      </c>
      <c r="AY173">
        <v>0</v>
      </c>
      <c r="AZ173">
        <v>0</v>
      </c>
      <c r="BA173">
        <v>0</v>
      </c>
      <c r="BB173">
        <v>0</v>
      </c>
      <c r="BC173">
        <v>0</v>
      </c>
      <c r="BD173">
        <v>0</v>
      </c>
      <c r="BE173">
        <v>0</v>
      </c>
      <c r="BF173">
        <v>0</v>
      </c>
      <c r="BG173">
        <v>0</v>
      </c>
      <c r="BH173">
        <v>0</v>
      </c>
      <c r="BI173">
        <v>0</v>
      </c>
      <c r="BJ173">
        <v>0</v>
      </c>
      <c r="BK173">
        <v>0</v>
      </c>
      <c r="BL173">
        <v>7</v>
      </c>
      <c r="BM173">
        <v>0</v>
      </c>
      <c r="BN173">
        <v>0</v>
      </c>
      <c r="BO173">
        <v>0</v>
      </c>
      <c r="BP173">
        <v>0</v>
      </c>
      <c r="BQ173">
        <v>0</v>
      </c>
      <c r="BR173">
        <v>0</v>
      </c>
      <c r="BS173">
        <v>0</v>
      </c>
      <c r="BT173">
        <v>0</v>
      </c>
      <c r="BU173">
        <v>0</v>
      </c>
      <c r="BV173">
        <v>0</v>
      </c>
      <c r="BW173">
        <v>0</v>
      </c>
      <c r="BX173">
        <v>0</v>
      </c>
      <c r="BY173">
        <v>7</v>
      </c>
      <c r="BZ173">
        <v>0</v>
      </c>
      <c r="CA173">
        <v>0</v>
      </c>
      <c r="CB173">
        <v>0</v>
      </c>
      <c r="CC173">
        <v>0</v>
      </c>
      <c r="CD173">
        <v>0</v>
      </c>
      <c r="CE173">
        <v>0</v>
      </c>
      <c r="CF173">
        <v>0</v>
      </c>
      <c r="CG173">
        <v>0</v>
      </c>
      <c r="CH173">
        <v>0</v>
      </c>
      <c r="CI173">
        <v>0</v>
      </c>
      <c r="CJ173">
        <v>0</v>
      </c>
      <c r="CK173">
        <v>0</v>
      </c>
      <c r="CL173">
        <v>0</v>
      </c>
      <c r="CM173">
        <v>0</v>
      </c>
    </row>
    <row r="174" spans="1:91" x14ac:dyDescent="0.15">
      <c r="A174" t="s">
        <v>2085</v>
      </c>
      <c r="B174">
        <v>2817.0740000000001</v>
      </c>
      <c r="C174">
        <v>62</v>
      </c>
      <c r="D174">
        <v>3078.9</v>
      </c>
      <c r="E174" s="407">
        <v>21.5</v>
      </c>
      <c r="F174" s="407">
        <v>0.5</v>
      </c>
      <c r="G174" s="407">
        <v>25.7</v>
      </c>
      <c r="H174" s="407">
        <v>0.4</v>
      </c>
      <c r="I174" s="407">
        <v>9.5261326891481393E-3</v>
      </c>
      <c r="J174" s="407">
        <v>0.5</v>
      </c>
      <c r="K174">
        <v>0</v>
      </c>
      <c r="L174">
        <v>5</v>
      </c>
      <c r="M174">
        <v>0</v>
      </c>
      <c r="N174">
        <v>0</v>
      </c>
      <c r="O174">
        <v>12</v>
      </c>
      <c r="P174">
        <v>0</v>
      </c>
      <c r="Q174">
        <v>0</v>
      </c>
      <c r="R174">
        <v>2</v>
      </c>
      <c r="S174">
        <v>20</v>
      </c>
      <c r="T174">
        <v>49</v>
      </c>
      <c r="U174">
        <v>26</v>
      </c>
      <c r="V174">
        <v>4</v>
      </c>
      <c r="W174">
        <v>0</v>
      </c>
      <c r="X174">
        <v>0</v>
      </c>
      <c r="Y174">
        <v>0</v>
      </c>
      <c r="Z174">
        <v>0</v>
      </c>
      <c r="AA174" t="s">
        <v>2334</v>
      </c>
      <c r="AB174">
        <v>0</v>
      </c>
      <c r="AC174">
        <v>2</v>
      </c>
      <c r="AD174">
        <v>0</v>
      </c>
      <c r="AE174">
        <v>0</v>
      </c>
      <c r="AF174">
        <v>0</v>
      </c>
      <c r="AG174">
        <v>0</v>
      </c>
      <c r="AH174">
        <v>0</v>
      </c>
      <c r="AI174">
        <v>0</v>
      </c>
      <c r="AJ174">
        <v>0</v>
      </c>
      <c r="AK174">
        <v>0</v>
      </c>
      <c r="AL174">
        <v>0</v>
      </c>
      <c r="AM174">
        <v>2</v>
      </c>
      <c r="AN174">
        <v>0</v>
      </c>
      <c r="AO174">
        <v>0</v>
      </c>
      <c r="AP174">
        <v>0</v>
      </c>
      <c r="AQ174">
        <v>0</v>
      </c>
      <c r="AR174">
        <v>0</v>
      </c>
      <c r="AS174">
        <v>0</v>
      </c>
      <c r="AT174">
        <v>0</v>
      </c>
      <c r="AU174">
        <v>0</v>
      </c>
      <c r="AV174">
        <v>0</v>
      </c>
      <c r="AW174">
        <v>0</v>
      </c>
      <c r="AX174">
        <v>0</v>
      </c>
      <c r="AY174">
        <v>0</v>
      </c>
      <c r="AZ174">
        <v>0</v>
      </c>
      <c r="BA174">
        <v>0</v>
      </c>
      <c r="BB174">
        <v>3</v>
      </c>
      <c r="BC174">
        <v>0</v>
      </c>
      <c r="BD174">
        <v>0</v>
      </c>
      <c r="BE174">
        <v>0</v>
      </c>
      <c r="BF174">
        <v>0</v>
      </c>
      <c r="BG174">
        <v>0</v>
      </c>
      <c r="BH174">
        <v>0</v>
      </c>
      <c r="BI174">
        <v>1</v>
      </c>
      <c r="BJ174">
        <v>0</v>
      </c>
      <c r="BK174">
        <v>0</v>
      </c>
      <c r="BL174">
        <v>10</v>
      </c>
      <c r="BM174">
        <v>0</v>
      </c>
      <c r="BN174">
        <v>0</v>
      </c>
      <c r="BO174">
        <v>2</v>
      </c>
      <c r="BP174">
        <v>5</v>
      </c>
      <c r="BQ174">
        <v>3</v>
      </c>
      <c r="BR174">
        <v>1</v>
      </c>
      <c r="BS174">
        <v>2</v>
      </c>
      <c r="BT174">
        <v>0</v>
      </c>
      <c r="BU174">
        <v>0</v>
      </c>
      <c r="BV174">
        <v>0</v>
      </c>
      <c r="BW174">
        <v>0</v>
      </c>
      <c r="BX174">
        <v>0</v>
      </c>
      <c r="BY174">
        <v>0</v>
      </c>
      <c r="BZ174">
        <v>0</v>
      </c>
      <c r="CA174">
        <v>0</v>
      </c>
      <c r="CB174">
        <v>10</v>
      </c>
      <c r="CC174">
        <v>0</v>
      </c>
      <c r="CD174">
        <v>0</v>
      </c>
      <c r="CE174">
        <v>0</v>
      </c>
      <c r="CF174">
        <v>0</v>
      </c>
      <c r="CG174">
        <v>0</v>
      </c>
      <c r="CH174">
        <v>0</v>
      </c>
      <c r="CI174">
        <v>0</v>
      </c>
      <c r="CJ174">
        <v>0</v>
      </c>
      <c r="CK174">
        <v>0</v>
      </c>
      <c r="CL174">
        <v>0</v>
      </c>
      <c r="CM174">
        <v>0</v>
      </c>
    </row>
    <row r="175" spans="1:91" x14ac:dyDescent="0.15">
      <c r="A175" t="s">
        <v>2116</v>
      </c>
      <c r="B175">
        <v>1180</v>
      </c>
      <c r="C175">
        <v>34</v>
      </c>
      <c r="D175">
        <v>460</v>
      </c>
      <c r="E175" s="407">
        <v>8</v>
      </c>
      <c r="F175" s="407">
        <v>0.2</v>
      </c>
      <c r="G175" s="407">
        <v>1.4</v>
      </c>
      <c r="H175" s="407">
        <v>1.5</v>
      </c>
      <c r="I175" s="407">
        <v>4.3281471589113656E-2</v>
      </c>
      <c r="J175" s="407">
        <v>0.3</v>
      </c>
      <c r="K175">
        <v>0</v>
      </c>
      <c r="L175">
        <v>0</v>
      </c>
      <c r="M175">
        <v>0</v>
      </c>
      <c r="N175">
        <v>0</v>
      </c>
      <c r="O175">
        <v>0</v>
      </c>
      <c r="P175">
        <v>0</v>
      </c>
      <c r="Q175">
        <v>0</v>
      </c>
      <c r="R175">
        <v>21</v>
      </c>
      <c r="S175">
        <v>24</v>
      </c>
      <c r="T175">
        <v>30</v>
      </c>
      <c r="U175">
        <v>33</v>
      </c>
      <c r="V175">
        <v>12</v>
      </c>
      <c r="W175">
        <v>0</v>
      </c>
      <c r="X175">
        <v>0</v>
      </c>
      <c r="Y175">
        <v>0</v>
      </c>
      <c r="Z175">
        <v>10</v>
      </c>
      <c r="AA175" t="s">
        <v>2334</v>
      </c>
      <c r="AB175">
        <v>0</v>
      </c>
      <c r="AC175">
        <v>0</v>
      </c>
      <c r="AD175">
        <v>0</v>
      </c>
      <c r="AE175">
        <v>0</v>
      </c>
      <c r="AF175">
        <v>0</v>
      </c>
      <c r="AG175">
        <v>0</v>
      </c>
      <c r="AH175">
        <v>0</v>
      </c>
      <c r="AI175">
        <v>1</v>
      </c>
      <c r="AJ175">
        <v>0</v>
      </c>
      <c r="AK175">
        <v>1</v>
      </c>
      <c r="AL175">
        <v>0</v>
      </c>
      <c r="AM175">
        <v>1</v>
      </c>
      <c r="AN175">
        <v>0</v>
      </c>
      <c r="AO175">
        <v>0</v>
      </c>
      <c r="AP175">
        <v>0</v>
      </c>
      <c r="AQ175">
        <v>1</v>
      </c>
      <c r="AR175">
        <v>0</v>
      </c>
      <c r="AS175">
        <v>0</v>
      </c>
      <c r="AT175">
        <v>0</v>
      </c>
      <c r="AU175">
        <v>0</v>
      </c>
      <c r="AV175">
        <v>0</v>
      </c>
      <c r="AW175">
        <v>0</v>
      </c>
      <c r="AX175">
        <v>0</v>
      </c>
      <c r="AY175">
        <v>0</v>
      </c>
      <c r="AZ175">
        <v>0</v>
      </c>
      <c r="BA175">
        <v>2</v>
      </c>
      <c r="BB175">
        <v>6</v>
      </c>
      <c r="BC175">
        <v>3</v>
      </c>
      <c r="BD175">
        <v>0</v>
      </c>
      <c r="BE175">
        <v>0</v>
      </c>
      <c r="BF175">
        <v>0</v>
      </c>
      <c r="BG175">
        <v>3</v>
      </c>
      <c r="BH175">
        <v>0</v>
      </c>
      <c r="BI175">
        <v>0</v>
      </c>
      <c r="BJ175">
        <v>0</v>
      </c>
      <c r="BK175">
        <v>0</v>
      </c>
      <c r="BL175">
        <v>0</v>
      </c>
      <c r="BM175">
        <v>0</v>
      </c>
      <c r="BN175">
        <v>0</v>
      </c>
      <c r="BO175">
        <v>2</v>
      </c>
      <c r="BP175">
        <v>2</v>
      </c>
      <c r="BQ175">
        <v>0</v>
      </c>
      <c r="BR175">
        <v>0</v>
      </c>
      <c r="BS175">
        <v>3</v>
      </c>
      <c r="BT175">
        <v>0</v>
      </c>
      <c r="BU175">
        <v>0</v>
      </c>
      <c r="BV175">
        <v>0</v>
      </c>
      <c r="BW175">
        <v>2</v>
      </c>
      <c r="BX175">
        <v>0</v>
      </c>
      <c r="BY175">
        <v>0</v>
      </c>
      <c r="BZ175">
        <v>0</v>
      </c>
      <c r="CA175">
        <v>0</v>
      </c>
      <c r="CB175">
        <v>0</v>
      </c>
      <c r="CC175">
        <v>0</v>
      </c>
      <c r="CD175">
        <v>0</v>
      </c>
      <c r="CE175">
        <v>0</v>
      </c>
      <c r="CF175">
        <v>0</v>
      </c>
      <c r="CG175">
        <v>0</v>
      </c>
      <c r="CH175">
        <v>7</v>
      </c>
      <c r="CI175">
        <v>1</v>
      </c>
      <c r="CJ175">
        <v>0</v>
      </c>
      <c r="CK175">
        <v>0</v>
      </c>
      <c r="CL175">
        <v>0</v>
      </c>
      <c r="CM175">
        <v>0</v>
      </c>
    </row>
    <row r="176" spans="1:91" x14ac:dyDescent="0.15">
      <c r="A176" t="s">
        <v>2097</v>
      </c>
      <c r="B176">
        <v>8300</v>
      </c>
      <c r="C176">
        <v>209.7</v>
      </c>
      <c r="D176">
        <v>3407</v>
      </c>
      <c r="E176" s="407">
        <v>128</v>
      </c>
      <c r="F176" s="407">
        <v>3.5</v>
      </c>
      <c r="G176" s="407">
        <v>61.1</v>
      </c>
      <c r="H176" s="407">
        <v>1.5</v>
      </c>
      <c r="I176" s="407">
        <v>4.0961653596090844E-2</v>
      </c>
      <c r="J176" s="407">
        <v>0.7</v>
      </c>
      <c r="K176">
        <v>0</v>
      </c>
      <c r="L176">
        <v>0</v>
      </c>
      <c r="M176">
        <v>0</v>
      </c>
      <c r="N176">
        <v>0</v>
      </c>
      <c r="O176">
        <v>0</v>
      </c>
      <c r="P176">
        <v>0</v>
      </c>
      <c r="Q176">
        <v>0</v>
      </c>
      <c r="R176">
        <v>2</v>
      </c>
      <c r="S176">
        <v>5</v>
      </c>
      <c r="T176">
        <v>22</v>
      </c>
      <c r="U176">
        <v>30</v>
      </c>
      <c r="V176">
        <v>9</v>
      </c>
      <c r="W176">
        <v>0</v>
      </c>
      <c r="X176">
        <v>0</v>
      </c>
      <c r="Y176">
        <v>0</v>
      </c>
      <c r="Z176">
        <v>0</v>
      </c>
      <c r="AA176" t="s">
        <v>2334</v>
      </c>
      <c r="AB176">
        <v>0</v>
      </c>
      <c r="AC176">
        <v>0</v>
      </c>
      <c r="AD176">
        <v>0</v>
      </c>
      <c r="AE176">
        <v>0</v>
      </c>
      <c r="AF176">
        <v>0</v>
      </c>
      <c r="AG176">
        <v>0</v>
      </c>
      <c r="AH176">
        <v>0</v>
      </c>
      <c r="AI176">
        <v>0</v>
      </c>
      <c r="AJ176">
        <v>2</v>
      </c>
      <c r="AK176">
        <v>2</v>
      </c>
      <c r="AL176">
        <v>0</v>
      </c>
      <c r="AM176">
        <v>2</v>
      </c>
      <c r="AN176">
        <v>0</v>
      </c>
      <c r="AO176">
        <v>0</v>
      </c>
      <c r="AP176">
        <v>0</v>
      </c>
      <c r="AQ176">
        <v>0</v>
      </c>
      <c r="AR176">
        <v>0</v>
      </c>
      <c r="AS176">
        <v>0</v>
      </c>
      <c r="AT176">
        <v>0</v>
      </c>
      <c r="AU176">
        <v>0</v>
      </c>
      <c r="AV176">
        <v>0</v>
      </c>
      <c r="AW176">
        <v>0</v>
      </c>
      <c r="AX176">
        <v>0</v>
      </c>
      <c r="AY176">
        <v>0</v>
      </c>
      <c r="AZ176">
        <v>0</v>
      </c>
      <c r="BA176">
        <v>0</v>
      </c>
      <c r="BB176">
        <v>3</v>
      </c>
      <c r="BC176">
        <v>0</v>
      </c>
      <c r="BD176">
        <v>0</v>
      </c>
      <c r="BE176">
        <v>0</v>
      </c>
      <c r="BF176">
        <v>0</v>
      </c>
      <c r="BG176">
        <v>0</v>
      </c>
      <c r="BH176">
        <v>0</v>
      </c>
      <c r="BI176">
        <v>0</v>
      </c>
      <c r="BJ176">
        <v>0</v>
      </c>
      <c r="BK176">
        <v>0</v>
      </c>
      <c r="BL176">
        <v>0</v>
      </c>
      <c r="BM176">
        <v>0</v>
      </c>
      <c r="BN176">
        <v>0</v>
      </c>
      <c r="BO176">
        <v>0</v>
      </c>
      <c r="BP176">
        <v>1</v>
      </c>
      <c r="BQ176">
        <v>5</v>
      </c>
      <c r="BR176">
        <v>0</v>
      </c>
      <c r="BS176">
        <v>2</v>
      </c>
      <c r="BT176">
        <v>0</v>
      </c>
      <c r="BU176">
        <v>0</v>
      </c>
      <c r="BV176">
        <v>0</v>
      </c>
      <c r="BW176">
        <v>0</v>
      </c>
      <c r="BX176">
        <v>0</v>
      </c>
      <c r="BY176">
        <v>0</v>
      </c>
      <c r="BZ176">
        <v>0</v>
      </c>
      <c r="CA176">
        <v>0</v>
      </c>
      <c r="CB176">
        <v>0</v>
      </c>
      <c r="CC176">
        <v>0</v>
      </c>
      <c r="CD176">
        <v>0</v>
      </c>
      <c r="CE176">
        <v>0</v>
      </c>
      <c r="CF176">
        <v>0</v>
      </c>
      <c r="CG176">
        <v>1</v>
      </c>
      <c r="CH176">
        <v>4</v>
      </c>
      <c r="CI176">
        <v>0</v>
      </c>
      <c r="CJ176">
        <v>0</v>
      </c>
      <c r="CK176">
        <v>0</v>
      </c>
      <c r="CL176">
        <v>0</v>
      </c>
      <c r="CM176">
        <v>0</v>
      </c>
    </row>
    <row r="177" spans="1:91" x14ac:dyDescent="0.15">
      <c r="A177" t="s">
        <v>1803</v>
      </c>
      <c r="B177">
        <v>3474.8</v>
      </c>
      <c r="C177">
        <v>85.6</v>
      </c>
      <c r="D177">
        <v>1178.9000000000001</v>
      </c>
      <c r="E177" s="407">
        <v>60.4</v>
      </c>
      <c r="F177" s="407">
        <v>1.2</v>
      </c>
      <c r="G177" s="407">
        <v>26.7</v>
      </c>
      <c r="H177" s="407">
        <v>1.6</v>
      </c>
      <c r="I177" s="407">
        <v>3.1375531345306677E-2</v>
      </c>
      <c r="J177" s="407">
        <v>0.7</v>
      </c>
      <c r="K177">
        <v>0</v>
      </c>
      <c r="L177">
        <v>0</v>
      </c>
      <c r="M177">
        <v>0</v>
      </c>
      <c r="N177">
        <v>0</v>
      </c>
      <c r="O177">
        <v>0</v>
      </c>
      <c r="P177">
        <v>0</v>
      </c>
      <c r="Q177">
        <v>0</v>
      </c>
      <c r="R177">
        <v>8</v>
      </c>
      <c r="S177">
        <v>9</v>
      </c>
      <c r="T177">
        <v>18</v>
      </c>
      <c r="U177">
        <v>1</v>
      </c>
      <c r="V177">
        <v>4</v>
      </c>
      <c r="W177">
        <v>0</v>
      </c>
      <c r="X177">
        <v>0</v>
      </c>
      <c r="Y177">
        <v>0</v>
      </c>
      <c r="Z177">
        <v>1</v>
      </c>
      <c r="AA177" t="s">
        <v>2334</v>
      </c>
      <c r="AB177">
        <v>0</v>
      </c>
      <c r="AC177">
        <v>0</v>
      </c>
      <c r="AD177">
        <v>0</v>
      </c>
      <c r="AE177">
        <v>0</v>
      </c>
      <c r="AF177">
        <v>0</v>
      </c>
      <c r="AG177">
        <v>0</v>
      </c>
      <c r="AH177">
        <v>0</v>
      </c>
      <c r="AI177">
        <v>1</v>
      </c>
      <c r="AJ177">
        <v>0</v>
      </c>
      <c r="AK177">
        <v>2</v>
      </c>
      <c r="AL177">
        <v>0</v>
      </c>
      <c r="AM177">
        <v>0</v>
      </c>
      <c r="AN177">
        <v>0</v>
      </c>
      <c r="AO177">
        <v>0</v>
      </c>
      <c r="AP177">
        <v>0</v>
      </c>
      <c r="AQ177">
        <v>0</v>
      </c>
      <c r="AR177">
        <v>0</v>
      </c>
      <c r="AS177">
        <v>0</v>
      </c>
      <c r="AT177">
        <v>0</v>
      </c>
      <c r="AU177">
        <v>0</v>
      </c>
      <c r="AV177">
        <v>0</v>
      </c>
      <c r="AW177">
        <v>0</v>
      </c>
      <c r="AX177">
        <v>0</v>
      </c>
      <c r="AY177">
        <v>0</v>
      </c>
      <c r="AZ177">
        <v>1</v>
      </c>
      <c r="BA177">
        <v>1</v>
      </c>
      <c r="BB177">
        <v>2</v>
      </c>
      <c r="BC177">
        <v>0</v>
      </c>
      <c r="BD177">
        <v>0</v>
      </c>
      <c r="BE177">
        <v>0</v>
      </c>
      <c r="BF177">
        <v>0</v>
      </c>
      <c r="BG177">
        <v>0</v>
      </c>
      <c r="BH177">
        <v>0</v>
      </c>
      <c r="BI177">
        <v>0</v>
      </c>
      <c r="BJ177">
        <v>0</v>
      </c>
      <c r="BK177">
        <v>0</v>
      </c>
      <c r="BL177">
        <v>0</v>
      </c>
      <c r="BM177">
        <v>0</v>
      </c>
      <c r="BN177">
        <v>0</v>
      </c>
      <c r="BO177">
        <v>6</v>
      </c>
      <c r="BP177">
        <v>1</v>
      </c>
      <c r="BQ177">
        <v>0</v>
      </c>
      <c r="BR177">
        <v>0</v>
      </c>
      <c r="BS177">
        <v>4</v>
      </c>
      <c r="BT177">
        <v>0</v>
      </c>
      <c r="BU177">
        <v>0</v>
      </c>
      <c r="BV177">
        <v>0</v>
      </c>
      <c r="BW177">
        <v>1</v>
      </c>
      <c r="BX177">
        <v>0</v>
      </c>
      <c r="BY177">
        <v>0</v>
      </c>
      <c r="BZ177">
        <v>0</v>
      </c>
      <c r="CA177">
        <v>1</v>
      </c>
      <c r="CB177">
        <v>0</v>
      </c>
      <c r="CC177">
        <v>0</v>
      </c>
      <c r="CD177">
        <v>0</v>
      </c>
      <c r="CE177">
        <v>1</v>
      </c>
      <c r="CF177">
        <v>1</v>
      </c>
      <c r="CG177">
        <v>4</v>
      </c>
      <c r="CH177">
        <v>1</v>
      </c>
      <c r="CI177">
        <v>0</v>
      </c>
      <c r="CJ177">
        <v>0</v>
      </c>
      <c r="CK177">
        <v>0</v>
      </c>
      <c r="CL177">
        <v>0</v>
      </c>
      <c r="CM177">
        <v>0</v>
      </c>
    </row>
    <row r="178" spans="1:91" x14ac:dyDescent="0.15">
      <c r="A178" t="s">
        <v>2057</v>
      </c>
      <c r="B178">
        <v>270</v>
      </c>
      <c r="C178">
        <v>5.5</v>
      </c>
      <c r="D178">
        <v>274</v>
      </c>
      <c r="E178" s="407">
        <v>6.6</v>
      </c>
      <c r="F178" s="407">
        <v>0.1</v>
      </c>
      <c r="G178" s="407">
        <v>7.7</v>
      </c>
      <c r="H178" s="407">
        <v>0.3</v>
      </c>
      <c r="I178" s="407">
        <v>6.6663711101510714E-3</v>
      </c>
      <c r="J178" s="407">
        <v>0.4</v>
      </c>
      <c r="K178">
        <v>0</v>
      </c>
      <c r="L178">
        <v>1</v>
      </c>
      <c r="M178">
        <v>0</v>
      </c>
      <c r="N178">
        <v>3</v>
      </c>
      <c r="O178">
        <v>1</v>
      </c>
      <c r="P178">
        <v>0</v>
      </c>
      <c r="Q178">
        <v>3</v>
      </c>
      <c r="R178">
        <v>0</v>
      </c>
      <c r="S178">
        <v>8</v>
      </c>
      <c r="T178">
        <v>18</v>
      </c>
      <c r="U178">
        <v>0</v>
      </c>
      <c r="V178">
        <v>1</v>
      </c>
      <c r="W178">
        <v>0</v>
      </c>
      <c r="X178">
        <v>0</v>
      </c>
      <c r="Y178">
        <v>0</v>
      </c>
      <c r="Z178">
        <v>0</v>
      </c>
      <c r="AA178" t="s">
        <v>2334</v>
      </c>
      <c r="AB178">
        <v>0</v>
      </c>
      <c r="AC178">
        <v>0</v>
      </c>
      <c r="AD178">
        <v>0</v>
      </c>
      <c r="AE178">
        <v>0</v>
      </c>
      <c r="AF178">
        <v>0</v>
      </c>
      <c r="AG178">
        <v>0</v>
      </c>
      <c r="AH178">
        <v>3</v>
      </c>
      <c r="AI178">
        <v>0</v>
      </c>
      <c r="AJ178">
        <v>0</v>
      </c>
      <c r="AK178">
        <v>0</v>
      </c>
      <c r="AL178">
        <v>0</v>
      </c>
      <c r="AM178">
        <v>0</v>
      </c>
      <c r="AN178">
        <v>0</v>
      </c>
      <c r="AO178">
        <v>0</v>
      </c>
      <c r="AP178">
        <v>0</v>
      </c>
      <c r="AQ178">
        <v>0</v>
      </c>
      <c r="AR178">
        <v>0</v>
      </c>
      <c r="AS178">
        <v>0</v>
      </c>
      <c r="AT178">
        <v>0</v>
      </c>
      <c r="AU178">
        <v>2</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1</v>
      </c>
      <c r="BQ178">
        <v>0</v>
      </c>
      <c r="BR178">
        <v>0</v>
      </c>
      <c r="BS178">
        <v>0</v>
      </c>
      <c r="BT178">
        <v>0</v>
      </c>
      <c r="BU178">
        <v>0</v>
      </c>
      <c r="BV178">
        <v>0</v>
      </c>
      <c r="BW178">
        <v>0</v>
      </c>
      <c r="BX178">
        <v>0</v>
      </c>
      <c r="BY178">
        <v>0</v>
      </c>
      <c r="BZ178">
        <v>0</v>
      </c>
      <c r="CA178">
        <v>0</v>
      </c>
      <c r="CB178">
        <v>0</v>
      </c>
      <c r="CC178">
        <v>0</v>
      </c>
      <c r="CD178">
        <v>0</v>
      </c>
      <c r="CE178">
        <v>0</v>
      </c>
      <c r="CF178">
        <v>0</v>
      </c>
      <c r="CG178">
        <v>1</v>
      </c>
      <c r="CH178">
        <v>2</v>
      </c>
      <c r="CI178">
        <v>0</v>
      </c>
      <c r="CJ178">
        <v>0</v>
      </c>
      <c r="CK178">
        <v>0</v>
      </c>
      <c r="CL178">
        <v>0</v>
      </c>
      <c r="CM178">
        <v>0</v>
      </c>
    </row>
    <row r="179" spans="1:91" x14ac:dyDescent="0.15">
      <c r="A179" t="s">
        <v>2370</v>
      </c>
      <c r="B179">
        <v>13700</v>
      </c>
      <c r="C179">
        <v>580</v>
      </c>
      <c r="D179">
        <v>4750</v>
      </c>
      <c r="E179" s="407">
        <v>32.1</v>
      </c>
      <c r="F179" s="407">
        <v>1.2</v>
      </c>
      <c r="G179" s="407">
        <v>13.2</v>
      </c>
      <c r="H179" s="407">
        <v>1.2</v>
      </c>
      <c r="I179" s="407">
        <v>4.5231069179566798E-2</v>
      </c>
      <c r="J179" s="407">
        <v>0.5</v>
      </c>
      <c r="K179">
        <v>0</v>
      </c>
      <c r="L179">
        <v>2</v>
      </c>
      <c r="M179">
        <v>0</v>
      </c>
      <c r="N179">
        <v>3</v>
      </c>
      <c r="O179">
        <v>4</v>
      </c>
      <c r="P179">
        <v>0</v>
      </c>
      <c r="Q179">
        <v>0</v>
      </c>
      <c r="R179">
        <v>18</v>
      </c>
      <c r="S179">
        <v>37</v>
      </c>
      <c r="T179">
        <v>154</v>
      </c>
      <c r="U179">
        <v>81</v>
      </c>
      <c r="V179">
        <v>135</v>
      </c>
      <c r="W179">
        <v>0</v>
      </c>
      <c r="X179">
        <v>0</v>
      </c>
      <c r="Y179">
        <v>0</v>
      </c>
      <c r="Z179">
        <v>0</v>
      </c>
      <c r="AA179" t="s">
        <v>2334</v>
      </c>
      <c r="AB179">
        <v>0</v>
      </c>
      <c r="AC179">
        <v>0</v>
      </c>
      <c r="AD179">
        <v>0</v>
      </c>
      <c r="AE179">
        <v>0</v>
      </c>
      <c r="AF179">
        <v>1</v>
      </c>
      <c r="AG179">
        <v>0</v>
      </c>
      <c r="AH179">
        <v>0</v>
      </c>
      <c r="AI179">
        <v>4</v>
      </c>
      <c r="AJ179">
        <v>3</v>
      </c>
      <c r="AK179">
        <v>17</v>
      </c>
      <c r="AL179">
        <v>6</v>
      </c>
      <c r="AM179">
        <v>21</v>
      </c>
      <c r="AN179">
        <v>0</v>
      </c>
      <c r="AO179">
        <v>0</v>
      </c>
      <c r="AP179">
        <v>0</v>
      </c>
      <c r="AQ179">
        <v>0</v>
      </c>
      <c r="AR179">
        <v>0</v>
      </c>
      <c r="AS179">
        <v>0</v>
      </c>
      <c r="AT179">
        <v>0</v>
      </c>
      <c r="AU179">
        <v>0</v>
      </c>
      <c r="AV179">
        <v>0</v>
      </c>
      <c r="AW179">
        <v>0</v>
      </c>
      <c r="AX179">
        <v>0</v>
      </c>
      <c r="AY179">
        <v>0</v>
      </c>
      <c r="AZ179">
        <v>2</v>
      </c>
      <c r="BA179">
        <v>3</v>
      </c>
      <c r="BB179">
        <v>10</v>
      </c>
      <c r="BC179">
        <v>6</v>
      </c>
      <c r="BD179">
        <v>0</v>
      </c>
      <c r="BE179">
        <v>0</v>
      </c>
      <c r="BF179">
        <v>0</v>
      </c>
      <c r="BG179">
        <v>0</v>
      </c>
      <c r="BH179">
        <v>0</v>
      </c>
      <c r="BI179">
        <v>0</v>
      </c>
      <c r="BJ179">
        <v>0</v>
      </c>
      <c r="BK179">
        <v>2</v>
      </c>
      <c r="BL179">
        <v>0</v>
      </c>
      <c r="BM179">
        <v>0</v>
      </c>
      <c r="BN179">
        <v>0</v>
      </c>
      <c r="BO179">
        <v>4</v>
      </c>
      <c r="BP179">
        <v>4</v>
      </c>
      <c r="BQ179">
        <v>3</v>
      </c>
      <c r="BR179">
        <v>1</v>
      </c>
      <c r="BS179">
        <v>14</v>
      </c>
      <c r="BT179">
        <v>0</v>
      </c>
      <c r="BU179">
        <v>0</v>
      </c>
      <c r="BV179">
        <v>0</v>
      </c>
      <c r="BW179">
        <v>0</v>
      </c>
      <c r="BX179">
        <v>0</v>
      </c>
      <c r="BY179">
        <v>1</v>
      </c>
      <c r="BZ179">
        <v>0</v>
      </c>
      <c r="CA179">
        <v>0</v>
      </c>
      <c r="CB179">
        <v>1</v>
      </c>
      <c r="CC179">
        <v>0</v>
      </c>
      <c r="CD179">
        <v>0</v>
      </c>
      <c r="CE179">
        <v>0</v>
      </c>
      <c r="CF179">
        <v>0</v>
      </c>
      <c r="CG179">
        <v>1</v>
      </c>
      <c r="CH179">
        <v>18</v>
      </c>
      <c r="CI179">
        <v>1</v>
      </c>
      <c r="CJ179">
        <v>0</v>
      </c>
      <c r="CK179">
        <v>0</v>
      </c>
      <c r="CL179">
        <v>0</v>
      </c>
      <c r="CM179">
        <v>0</v>
      </c>
    </row>
    <row r="180" spans="1:91" x14ac:dyDescent="0.15">
      <c r="A180" t="s">
        <v>2221</v>
      </c>
      <c r="B180">
        <v>14700</v>
      </c>
      <c r="C180">
        <v>383</v>
      </c>
      <c r="D180">
        <v>11200</v>
      </c>
      <c r="E180" s="407">
        <v>97.6</v>
      </c>
      <c r="F180" s="407">
        <v>2.9</v>
      </c>
      <c r="G180" s="407">
        <v>78.599999999999994</v>
      </c>
      <c r="H180" s="407">
        <v>0.9</v>
      </c>
      <c r="I180" s="407">
        <v>2.6070739376068023E-2</v>
      </c>
      <c r="J180" s="407">
        <v>0.7</v>
      </c>
      <c r="K180">
        <v>0</v>
      </c>
      <c r="L180">
        <v>4</v>
      </c>
      <c r="M180">
        <v>1</v>
      </c>
      <c r="N180">
        <v>0</v>
      </c>
      <c r="O180">
        <v>0</v>
      </c>
      <c r="P180">
        <v>0</v>
      </c>
      <c r="Q180">
        <v>0</v>
      </c>
      <c r="R180">
        <v>3</v>
      </c>
      <c r="S180">
        <v>5</v>
      </c>
      <c r="T180">
        <v>59</v>
      </c>
      <c r="U180">
        <v>90</v>
      </c>
      <c r="V180">
        <v>1</v>
      </c>
      <c r="W180">
        <v>0</v>
      </c>
      <c r="X180">
        <v>0</v>
      </c>
      <c r="Y180">
        <v>0</v>
      </c>
      <c r="Z180">
        <v>0</v>
      </c>
      <c r="AA180" t="s">
        <v>2334</v>
      </c>
      <c r="AB180">
        <v>0</v>
      </c>
      <c r="AC180">
        <v>0</v>
      </c>
      <c r="AD180">
        <v>0</v>
      </c>
      <c r="AE180">
        <v>0</v>
      </c>
      <c r="AF180">
        <v>0</v>
      </c>
      <c r="AG180">
        <v>0</v>
      </c>
      <c r="AH180">
        <v>0</v>
      </c>
      <c r="AI180">
        <v>3</v>
      </c>
      <c r="AJ180">
        <v>3</v>
      </c>
      <c r="AK180">
        <v>8</v>
      </c>
      <c r="AL180">
        <v>7</v>
      </c>
      <c r="AM180">
        <v>1</v>
      </c>
      <c r="AN180">
        <v>0</v>
      </c>
      <c r="AO180">
        <v>0</v>
      </c>
      <c r="AP180">
        <v>0</v>
      </c>
      <c r="AQ180">
        <v>0</v>
      </c>
      <c r="AR180">
        <v>0</v>
      </c>
      <c r="AS180">
        <v>0</v>
      </c>
      <c r="AT180">
        <v>0</v>
      </c>
      <c r="AU180">
        <v>0</v>
      </c>
      <c r="AV180">
        <v>0</v>
      </c>
      <c r="AW180">
        <v>0</v>
      </c>
      <c r="AX180">
        <v>0</v>
      </c>
      <c r="AY180">
        <v>0</v>
      </c>
      <c r="AZ180">
        <v>0</v>
      </c>
      <c r="BA180">
        <v>3</v>
      </c>
      <c r="BB180">
        <v>38</v>
      </c>
      <c r="BC180">
        <v>0</v>
      </c>
      <c r="BD180">
        <v>0</v>
      </c>
      <c r="BE180">
        <v>0</v>
      </c>
      <c r="BF180">
        <v>0</v>
      </c>
      <c r="BG180">
        <v>0</v>
      </c>
      <c r="BH180">
        <v>0</v>
      </c>
      <c r="BI180">
        <v>0</v>
      </c>
      <c r="BJ180">
        <v>0</v>
      </c>
      <c r="BK180">
        <v>0</v>
      </c>
      <c r="BL180">
        <v>0</v>
      </c>
      <c r="BM180">
        <v>0</v>
      </c>
      <c r="BN180">
        <v>0</v>
      </c>
      <c r="BO180">
        <v>0</v>
      </c>
      <c r="BP180">
        <v>0</v>
      </c>
      <c r="BQ180">
        <v>6</v>
      </c>
      <c r="BR180">
        <v>5</v>
      </c>
      <c r="BS180">
        <v>0</v>
      </c>
      <c r="BT180">
        <v>0</v>
      </c>
      <c r="BU180">
        <v>0</v>
      </c>
      <c r="BV180">
        <v>0</v>
      </c>
      <c r="BW180">
        <v>0</v>
      </c>
      <c r="BX180">
        <v>0</v>
      </c>
      <c r="BY180">
        <v>3</v>
      </c>
      <c r="BZ180">
        <v>0</v>
      </c>
      <c r="CA180">
        <v>0</v>
      </c>
      <c r="CB180">
        <v>0</v>
      </c>
      <c r="CC180">
        <v>0</v>
      </c>
      <c r="CD180">
        <v>0</v>
      </c>
      <c r="CE180">
        <v>0</v>
      </c>
      <c r="CF180">
        <v>0</v>
      </c>
      <c r="CG180">
        <v>6</v>
      </c>
      <c r="CH180">
        <v>15</v>
      </c>
      <c r="CI180">
        <v>1</v>
      </c>
      <c r="CJ180">
        <v>0</v>
      </c>
      <c r="CK180">
        <v>0</v>
      </c>
      <c r="CL180">
        <v>0</v>
      </c>
      <c r="CM180">
        <v>0</v>
      </c>
    </row>
    <row r="181" spans="1:91" x14ac:dyDescent="0.15">
      <c r="A181" t="s">
        <v>2198</v>
      </c>
      <c r="B181">
        <v>35</v>
      </c>
      <c r="D181">
        <v>1300</v>
      </c>
      <c r="E181" s="407">
        <v>0.4</v>
      </c>
      <c r="F181" s="407">
        <v>0</v>
      </c>
      <c r="G181" s="407">
        <v>15</v>
      </c>
      <c r="H181" s="407">
        <v>1.2833604542471913E-2</v>
      </c>
      <c r="I181" s="407">
        <v>0</v>
      </c>
      <c r="J181" s="407">
        <v>0.4</v>
      </c>
      <c r="K181">
        <v>0</v>
      </c>
      <c r="L181">
        <v>19</v>
      </c>
      <c r="M181">
        <v>0</v>
      </c>
      <c r="N181">
        <v>6</v>
      </c>
      <c r="O181">
        <v>53</v>
      </c>
      <c r="P181">
        <v>0</v>
      </c>
      <c r="Q181">
        <v>0</v>
      </c>
      <c r="R181">
        <v>0</v>
      </c>
      <c r="S181">
        <v>0</v>
      </c>
      <c r="T181">
        <v>0</v>
      </c>
      <c r="U181">
        <v>0</v>
      </c>
      <c r="V181">
        <v>0</v>
      </c>
      <c r="W181">
        <v>0</v>
      </c>
      <c r="X181">
        <v>0</v>
      </c>
      <c r="Y181">
        <v>0</v>
      </c>
      <c r="Z181">
        <v>0</v>
      </c>
      <c r="AA181" t="s">
        <v>2334</v>
      </c>
      <c r="AB181">
        <v>0</v>
      </c>
      <c r="AC181">
        <v>3</v>
      </c>
      <c r="AD181">
        <v>0</v>
      </c>
      <c r="AE181">
        <v>3</v>
      </c>
      <c r="AF181">
        <v>10</v>
      </c>
      <c r="AG181">
        <v>0</v>
      </c>
      <c r="AH181">
        <v>0</v>
      </c>
      <c r="AI181">
        <v>0</v>
      </c>
      <c r="AJ181">
        <v>0</v>
      </c>
      <c r="AK181">
        <v>0</v>
      </c>
      <c r="AL181">
        <v>0</v>
      </c>
      <c r="AM181">
        <v>0</v>
      </c>
      <c r="AN181">
        <v>0</v>
      </c>
      <c r="AO181">
        <v>0</v>
      </c>
      <c r="AP181">
        <v>0</v>
      </c>
      <c r="AQ181">
        <v>0</v>
      </c>
      <c r="AR181">
        <v>0</v>
      </c>
      <c r="AS181">
        <v>3</v>
      </c>
      <c r="AT181">
        <v>0</v>
      </c>
      <c r="AU181">
        <v>2</v>
      </c>
      <c r="AV181">
        <v>1</v>
      </c>
      <c r="AW181">
        <v>0</v>
      </c>
      <c r="AX181">
        <v>0</v>
      </c>
      <c r="AY181">
        <v>0</v>
      </c>
      <c r="AZ181">
        <v>0</v>
      </c>
      <c r="BA181">
        <v>0</v>
      </c>
      <c r="BB181">
        <v>0</v>
      </c>
      <c r="BC181">
        <v>0</v>
      </c>
      <c r="BD181">
        <v>0</v>
      </c>
      <c r="BE181">
        <v>0</v>
      </c>
      <c r="BF181">
        <v>0</v>
      </c>
      <c r="BG181">
        <v>0</v>
      </c>
      <c r="BH181">
        <v>0</v>
      </c>
      <c r="BI181">
        <v>1</v>
      </c>
      <c r="BJ181">
        <v>0</v>
      </c>
      <c r="BK181">
        <v>0</v>
      </c>
      <c r="BL181">
        <v>3</v>
      </c>
      <c r="BM181">
        <v>0</v>
      </c>
      <c r="BN181">
        <v>0</v>
      </c>
      <c r="BO181">
        <v>0</v>
      </c>
      <c r="BP181">
        <v>0</v>
      </c>
      <c r="BQ181">
        <v>0</v>
      </c>
      <c r="BR181">
        <v>0</v>
      </c>
      <c r="BS181">
        <v>0</v>
      </c>
      <c r="BT181">
        <v>0</v>
      </c>
      <c r="BU181">
        <v>0</v>
      </c>
      <c r="BV181">
        <v>0</v>
      </c>
      <c r="BW181">
        <v>0</v>
      </c>
      <c r="BX181">
        <v>0</v>
      </c>
      <c r="BY181">
        <v>4</v>
      </c>
      <c r="BZ181">
        <v>0</v>
      </c>
      <c r="CA181">
        <v>0</v>
      </c>
      <c r="CB181">
        <v>0</v>
      </c>
      <c r="CC181">
        <v>0</v>
      </c>
      <c r="CD181">
        <v>0</v>
      </c>
      <c r="CE181">
        <v>0</v>
      </c>
      <c r="CF181">
        <v>0</v>
      </c>
      <c r="CG181">
        <v>0</v>
      </c>
      <c r="CH181">
        <v>0</v>
      </c>
      <c r="CI181">
        <v>0</v>
      </c>
      <c r="CJ181">
        <v>0</v>
      </c>
      <c r="CK181">
        <v>0</v>
      </c>
      <c r="CL181">
        <v>0</v>
      </c>
      <c r="CM181">
        <v>0</v>
      </c>
    </row>
    <row r="182" spans="1:91" x14ac:dyDescent="0.15">
      <c r="A182" t="s">
        <v>2148</v>
      </c>
      <c r="B182">
        <v>6200</v>
      </c>
      <c r="C182">
        <v>100</v>
      </c>
      <c r="D182">
        <v>5300</v>
      </c>
      <c r="E182" s="407">
        <v>31.5</v>
      </c>
      <c r="F182" s="407">
        <v>0.6</v>
      </c>
      <c r="G182" s="407">
        <v>32.4</v>
      </c>
      <c r="H182" s="407">
        <v>1</v>
      </c>
      <c r="I182" s="407">
        <v>1.8184932965161382E-2</v>
      </c>
      <c r="J182" s="407">
        <v>1</v>
      </c>
      <c r="K182">
        <v>0</v>
      </c>
      <c r="L182">
        <v>0</v>
      </c>
      <c r="M182">
        <v>0</v>
      </c>
      <c r="N182">
        <v>1</v>
      </c>
      <c r="O182">
        <v>1</v>
      </c>
      <c r="P182">
        <v>0</v>
      </c>
      <c r="Q182">
        <v>0</v>
      </c>
      <c r="R182">
        <v>0</v>
      </c>
      <c r="S182">
        <v>41</v>
      </c>
      <c r="T182">
        <v>81</v>
      </c>
      <c r="U182">
        <v>27</v>
      </c>
      <c r="V182">
        <v>16</v>
      </c>
      <c r="W182">
        <v>0</v>
      </c>
      <c r="X182">
        <v>0</v>
      </c>
      <c r="Y182">
        <v>0</v>
      </c>
      <c r="Z182">
        <v>0</v>
      </c>
      <c r="AA182" t="s">
        <v>2334</v>
      </c>
      <c r="AB182">
        <v>0</v>
      </c>
      <c r="AC182">
        <v>0</v>
      </c>
      <c r="AD182">
        <v>0</v>
      </c>
      <c r="AE182">
        <v>0</v>
      </c>
      <c r="AF182">
        <v>0</v>
      </c>
      <c r="AG182">
        <v>0</v>
      </c>
      <c r="AH182">
        <v>0</v>
      </c>
      <c r="AI182">
        <v>0</v>
      </c>
      <c r="AJ182">
        <v>6</v>
      </c>
      <c r="AK182">
        <v>0</v>
      </c>
      <c r="AL182">
        <v>1</v>
      </c>
      <c r="AM182">
        <v>3</v>
      </c>
      <c r="AN182">
        <v>0</v>
      </c>
      <c r="AO182">
        <v>0</v>
      </c>
      <c r="AP182">
        <v>0</v>
      </c>
      <c r="AQ182">
        <v>0</v>
      </c>
      <c r="AR182">
        <v>0</v>
      </c>
      <c r="AS182">
        <v>0</v>
      </c>
      <c r="AT182">
        <v>0</v>
      </c>
      <c r="AU182">
        <v>0</v>
      </c>
      <c r="AV182">
        <v>0</v>
      </c>
      <c r="AW182">
        <v>0</v>
      </c>
      <c r="AX182">
        <v>0</v>
      </c>
      <c r="AY182">
        <v>0</v>
      </c>
      <c r="AZ182">
        <v>1</v>
      </c>
      <c r="BA182">
        <v>2</v>
      </c>
      <c r="BB182">
        <v>1</v>
      </c>
      <c r="BC182">
        <v>0</v>
      </c>
      <c r="BD182">
        <v>0</v>
      </c>
      <c r="BE182">
        <v>0</v>
      </c>
      <c r="BF182">
        <v>0</v>
      </c>
      <c r="BG182">
        <v>0</v>
      </c>
      <c r="BH182">
        <v>0</v>
      </c>
      <c r="BI182">
        <v>0</v>
      </c>
      <c r="BJ182">
        <v>0</v>
      </c>
      <c r="BK182">
        <v>0</v>
      </c>
      <c r="BL182">
        <v>0</v>
      </c>
      <c r="BM182">
        <v>0</v>
      </c>
      <c r="BN182">
        <v>0</v>
      </c>
      <c r="BO182">
        <v>0</v>
      </c>
      <c r="BP182">
        <v>6</v>
      </c>
      <c r="BQ182">
        <v>0</v>
      </c>
      <c r="BR182">
        <v>1</v>
      </c>
      <c r="BS182">
        <v>2</v>
      </c>
      <c r="BT182">
        <v>0</v>
      </c>
      <c r="BU182">
        <v>0</v>
      </c>
      <c r="BV182">
        <v>0</v>
      </c>
      <c r="BW182">
        <v>0</v>
      </c>
      <c r="BX182">
        <v>0</v>
      </c>
      <c r="BY182">
        <v>0</v>
      </c>
      <c r="BZ182">
        <v>0</v>
      </c>
      <c r="CA182">
        <v>0</v>
      </c>
      <c r="CB182">
        <v>0</v>
      </c>
      <c r="CC182">
        <v>0</v>
      </c>
      <c r="CD182">
        <v>0</v>
      </c>
      <c r="CE182">
        <v>0</v>
      </c>
      <c r="CF182">
        <v>0</v>
      </c>
      <c r="CG182">
        <v>0</v>
      </c>
      <c r="CH182">
        <v>7</v>
      </c>
      <c r="CI182">
        <v>0</v>
      </c>
      <c r="CJ182">
        <v>0</v>
      </c>
      <c r="CK182">
        <v>0</v>
      </c>
      <c r="CL182">
        <v>0</v>
      </c>
      <c r="CM182">
        <v>0</v>
      </c>
    </row>
    <row r="183" spans="1:91" x14ac:dyDescent="0.15">
      <c r="A183" t="s">
        <v>1862</v>
      </c>
      <c r="B183">
        <v>8000</v>
      </c>
      <c r="C183">
        <v>340</v>
      </c>
      <c r="D183">
        <v>2796</v>
      </c>
      <c r="E183" s="407">
        <v>114.1</v>
      </c>
      <c r="F183" s="407">
        <v>5.0999999999999996</v>
      </c>
      <c r="G183" s="407">
        <v>48.9</v>
      </c>
      <c r="H183" s="407">
        <v>1.8</v>
      </c>
      <c r="I183" s="407">
        <v>0.1</v>
      </c>
      <c r="J183" s="407">
        <v>0.8</v>
      </c>
      <c r="K183">
        <v>0</v>
      </c>
      <c r="L183">
        <v>3</v>
      </c>
      <c r="M183">
        <v>0</v>
      </c>
      <c r="N183">
        <v>0</v>
      </c>
      <c r="O183">
        <v>0</v>
      </c>
      <c r="P183">
        <v>0</v>
      </c>
      <c r="Q183">
        <v>0</v>
      </c>
      <c r="R183">
        <v>0</v>
      </c>
      <c r="S183">
        <v>13</v>
      </c>
      <c r="T183">
        <v>24</v>
      </c>
      <c r="U183">
        <v>14</v>
      </c>
      <c r="V183">
        <v>19</v>
      </c>
      <c r="W183">
        <v>0</v>
      </c>
      <c r="X183">
        <v>0</v>
      </c>
      <c r="Y183">
        <v>0</v>
      </c>
      <c r="Z183">
        <v>3</v>
      </c>
      <c r="AA183" t="s">
        <v>2334</v>
      </c>
      <c r="AB183">
        <v>0</v>
      </c>
      <c r="AC183">
        <v>0</v>
      </c>
      <c r="AD183">
        <v>0</v>
      </c>
      <c r="AE183">
        <v>0</v>
      </c>
      <c r="AF183">
        <v>0</v>
      </c>
      <c r="AG183">
        <v>0</v>
      </c>
      <c r="AH183">
        <v>0</v>
      </c>
      <c r="AI183">
        <v>0</v>
      </c>
      <c r="AJ183">
        <v>4</v>
      </c>
      <c r="AK183">
        <v>2</v>
      </c>
      <c r="AL183">
        <v>3</v>
      </c>
      <c r="AM183">
        <v>4</v>
      </c>
      <c r="AN183">
        <v>0</v>
      </c>
      <c r="AO183">
        <v>0</v>
      </c>
      <c r="AP183">
        <v>0</v>
      </c>
      <c r="AQ183">
        <v>1</v>
      </c>
      <c r="AR183">
        <v>0</v>
      </c>
      <c r="AS183">
        <v>0</v>
      </c>
      <c r="AT183">
        <v>0</v>
      </c>
      <c r="AU183">
        <v>0</v>
      </c>
      <c r="AV183">
        <v>0</v>
      </c>
      <c r="AW183">
        <v>0</v>
      </c>
      <c r="AX183">
        <v>0</v>
      </c>
      <c r="AY183">
        <v>0</v>
      </c>
      <c r="AZ183">
        <v>0</v>
      </c>
      <c r="BA183">
        <v>0</v>
      </c>
      <c r="BB183">
        <v>0</v>
      </c>
      <c r="BC183">
        <v>1</v>
      </c>
      <c r="BD183">
        <v>0</v>
      </c>
      <c r="BE183">
        <v>0</v>
      </c>
      <c r="BF183">
        <v>0</v>
      </c>
      <c r="BG183">
        <v>0</v>
      </c>
      <c r="BH183">
        <v>0</v>
      </c>
      <c r="BI183">
        <v>1</v>
      </c>
      <c r="BJ183">
        <v>0</v>
      </c>
      <c r="BK183">
        <v>0</v>
      </c>
      <c r="BL183">
        <v>0</v>
      </c>
      <c r="BM183">
        <v>0</v>
      </c>
      <c r="BN183">
        <v>0</v>
      </c>
      <c r="BO183">
        <v>0</v>
      </c>
      <c r="BP183">
        <v>0</v>
      </c>
      <c r="BQ183">
        <v>1</v>
      </c>
      <c r="BR183">
        <v>0</v>
      </c>
      <c r="BS183">
        <v>1</v>
      </c>
      <c r="BT183">
        <v>0</v>
      </c>
      <c r="BU183">
        <v>0</v>
      </c>
      <c r="BV183">
        <v>0</v>
      </c>
      <c r="BW183">
        <v>0</v>
      </c>
      <c r="BX183">
        <v>0</v>
      </c>
      <c r="BY183">
        <v>0</v>
      </c>
      <c r="BZ183">
        <v>0</v>
      </c>
      <c r="CA183">
        <v>0</v>
      </c>
      <c r="CB183">
        <v>0</v>
      </c>
      <c r="CC183">
        <v>0</v>
      </c>
      <c r="CD183">
        <v>0</v>
      </c>
      <c r="CE183">
        <v>0</v>
      </c>
      <c r="CF183">
        <v>0</v>
      </c>
      <c r="CG183">
        <v>1</v>
      </c>
      <c r="CH183">
        <v>1</v>
      </c>
      <c r="CI183">
        <v>0</v>
      </c>
      <c r="CJ183">
        <v>0</v>
      </c>
      <c r="CK183">
        <v>0</v>
      </c>
      <c r="CL183">
        <v>0</v>
      </c>
      <c r="CM183">
        <v>0</v>
      </c>
    </row>
    <row r="184" spans="1:91" x14ac:dyDescent="0.15">
      <c r="A184" t="s">
        <v>1872</v>
      </c>
      <c r="B184">
        <v>2500</v>
      </c>
      <c r="C184">
        <v>100</v>
      </c>
      <c r="D184">
        <v>1500</v>
      </c>
      <c r="E184" s="407">
        <v>46.2</v>
      </c>
      <c r="F184" s="407">
        <v>1.7</v>
      </c>
      <c r="G184" s="407">
        <v>40.6</v>
      </c>
      <c r="H184" s="407">
        <v>1.1000000000000001</v>
      </c>
      <c r="I184" s="407">
        <v>3.8125205277728925E-2</v>
      </c>
      <c r="J184" s="407">
        <v>0.9</v>
      </c>
      <c r="K184">
        <v>0</v>
      </c>
      <c r="L184">
        <v>0</v>
      </c>
      <c r="M184">
        <v>0</v>
      </c>
      <c r="N184">
        <v>0</v>
      </c>
      <c r="O184">
        <v>3</v>
      </c>
      <c r="P184">
        <v>0</v>
      </c>
      <c r="Q184">
        <v>0</v>
      </c>
      <c r="R184">
        <v>3</v>
      </c>
      <c r="S184">
        <v>3</v>
      </c>
      <c r="T184">
        <v>23</v>
      </c>
      <c r="U184">
        <v>9</v>
      </c>
      <c r="V184">
        <v>3</v>
      </c>
      <c r="W184">
        <v>0</v>
      </c>
      <c r="X184">
        <v>0</v>
      </c>
      <c r="Y184">
        <v>0</v>
      </c>
      <c r="Z184">
        <v>1</v>
      </c>
      <c r="AA184" t="s">
        <v>2334</v>
      </c>
      <c r="AB184">
        <v>0</v>
      </c>
      <c r="AC184">
        <v>0</v>
      </c>
      <c r="AD184">
        <v>0</v>
      </c>
      <c r="AE184">
        <v>0</v>
      </c>
      <c r="AF184">
        <v>0</v>
      </c>
      <c r="AG184">
        <v>0</v>
      </c>
      <c r="AH184">
        <v>0</v>
      </c>
      <c r="AI184">
        <v>2</v>
      </c>
      <c r="AJ184">
        <v>0</v>
      </c>
      <c r="AK184">
        <v>2</v>
      </c>
      <c r="AL184">
        <v>0</v>
      </c>
      <c r="AM184">
        <v>2</v>
      </c>
      <c r="AN184">
        <v>0</v>
      </c>
      <c r="AO184">
        <v>0</v>
      </c>
      <c r="AP184">
        <v>0</v>
      </c>
      <c r="AQ184">
        <v>1</v>
      </c>
      <c r="AR184">
        <v>0</v>
      </c>
      <c r="AS184">
        <v>0</v>
      </c>
      <c r="AT184">
        <v>0</v>
      </c>
      <c r="AU184">
        <v>0</v>
      </c>
      <c r="AV184">
        <v>0</v>
      </c>
      <c r="AW184">
        <v>0</v>
      </c>
      <c r="AX184">
        <v>0</v>
      </c>
      <c r="AY184">
        <v>0</v>
      </c>
      <c r="AZ184">
        <v>0</v>
      </c>
      <c r="BA184">
        <v>1</v>
      </c>
      <c r="BB184">
        <v>5</v>
      </c>
      <c r="BC184">
        <v>0</v>
      </c>
      <c r="BD184">
        <v>0</v>
      </c>
      <c r="BE184">
        <v>0</v>
      </c>
      <c r="BF184">
        <v>0</v>
      </c>
      <c r="BG184">
        <v>0</v>
      </c>
      <c r="BH184">
        <v>0</v>
      </c>
      <c r="BI184">
        <v>0</v>
      </c>
      <c r="BJ184">
        <v>0</v>
      </c>
      <c r="BK184">
        <v>0</v>
      </c>
      <c r="BL184">
        <v>1</v>
      </c>
      <c r="BM184">
        <v>0</v>
      </c>
      <c r="BN184">
        <v>0</v>
      </c>
      <c r="BO184">
        <v>1</v>
      </c>
      <c r="BP184">
        <v>1</v>
      </c>
      <c r="BQ184">
        <v>1</v>
      </c>
      <c r="BR184">
        <v>0</v>
      </c>
      <c r="BS184">
        <v>0</v>
      </c>
      <c r="BT184">
        <v>0</v>
      </c>
      <c r="BU184">
        <v>0</v>
      </c>
      <c r="BV184">
        <v>0</v>
      </c>
      <c r="BW184">
        <v>0</v>
      </c>
      <c r="BX184">
        <v>0</v>
      </c>
      <c r="BY184">
        <v>1</v>
      </c>
      <c r="BZ184">
        <v>0</v>
      </c>
      <c r="CA184">
        <v>0</v>
      </c>
      <c r="CB184">
        <v>0</v>
      </c>
      <c r="CC184">
        <v>0</v>
      </c>
      <c r="CD184">
        <v>0</v>
      </c>
      <c r="CE184">
        <v>0</v>
      </c>
      <c r="CF184">
        <v>0</v>
      </c>
      <c r="CG184">
        <v>0</v>
      </c>
      <c r="CH184">
        <v>1</v>
      </c>
      <c r="CI184">
        <v>0</v>
      </c>
      <c r="CJ184">
        <v>0</v>
      </c>
      <c r="CK184">
        <v>0</v>
      </c>
      <c r="CL184">
        <v>0</v>
      </c>
      <c r="CM184">
        <v>0</v>
      </c>
    </row>
    <row r="185" spans="1:91" x14ac:dyDescent="0.15">
      <c r="A185" t="s">
        <v>2002</v>
      </c>
      <c r="B185">
        <v>3200</v>
      </c>
      <c r="C185">
        <v>105</v>
      </c>
      <c r="D185">
        <v>1700</v>
      </c>
      <c r="E185" s="407">
        <v>55.8</v>
      </c>
      <c r="F185" s="407">
        <v>1.7</v>
      </c>
      <c r="G185" s="407">
        <v>32.5</v>
      </c>
      <c r="H185" s="407">
        <v>1.5</v>
      </c>
      <c r="I185" s="407">
        <v>4.5329998838582006E-2</v>
      </c>
      <c r="J185" s="407">
        <v>0.9</v>
      </c>
      <c r="K185">
        <v>0</v>
      </c>
      <c r="L185">
        <v>8</v>
      </c>
      <c r="M185">
        <v>0</v>
      </c>
      <c r="N185">
        <v>0</v>
      </c>
      <c r="O185">
        <v>0</v>
      </c>
      <c r="P185">
        <v>0</v>
      </c>
      <c r="Q185">
        <v>0</v>
      </c>
      <c r="R185">
        <v>0</v>
      </c>
      <c r="S185">
        <v>7</v>
      </c>
      <c r="T185">
        <v>15</v>
      </c>
      <c r="U185">
        <v>12</v>
      </c>
      <c r="V185">
        <v>26</v>
      </c>
      <c r="W185">
        <v>3</v>
      </c>
      <c r="X185">
        <v>0</v>
      </c>
      <c r="Y185">
        <v>0</v>
      </c>
      <c r="Z185">
        <v>14</v>
      </c>
      <c r="AA185" t="s">
        <v>2334</v>
      </c>
      <c r="AB185">
        <v>0</v>
      </c>
      <c r="AC185">
        <v>0</v>
      </c>
      <c r="AD185">
        <v>0</v>
      </c>
      <c r="AE185">
        <v>0</v>
      </c>
      <c r="AF185">
        <v>0</v>
      </c>
      <c r="AG185">
        <v>0</v>
      </c>
      <c r="AH185">
        <v>0</v>
      </c>
      <c r="AI185">
        <v>0</v>
      </c>
      <c r="AJ185">
        <v>0</v>
      </c>
      <c r="AK185">
        <v>0</v>
      </c>
      <c r="AL185">
        <v>0</v>
      </c>
      <c r="AM185">
        <v>5</v>
      </c>
      <c r="AN185">
        <v>0</v>
      </c>
      <c r="AO185">
        <v>0</v>
      </c>
      <c r="AP185">
        <v>0</v>
      </c>
      <c r="AQ185">
        <v>3</v>
      </c>
      <c r="AR185">
        <v>0</v>
      </c>
      <c r="AS185">
        <v>0</v>
      </c>
      <c r="AT185">
        <v>0</v>
      </c>
      <c r="AU185">
        <v>0</v>
      </c>
      <c r="AV185">
        <v>0</v>
      </c>
      <c r="AW185">
        <v>0</v>
      </c>
      <c r="AX185">
        <v>0</v>
      </c>
      <c r="AY185">
        <v>0</v>
      </c>
      <c r="AZ185">
        <v>0</v>
      </c>
      <c r="BA185">
        <v>0</v>
      </c>
      <c r="BB185">
        <v>0</v>
      </c>
      <c r="BC185">
        <v>1</v>
      </c>
      <c r="BD185">
        <v>0</v>
      </c>
      <c r="BE185">
        <v>0</v>
      </c>
      <c r="BF185">
        <v>0</v>
      </c>
      <c r="BG185">
        <v>0</v>
      </c>
      <c r="BH185">
        <v>0</v>
      </c>
      <c r="BI185">
        <v>0</v>
      </c>
      <c r="BJ185">
        <v>0</v>
      </c>
      <c r="BK185">
        <v>0</v>
      </c>
      <c r="BL185">
        <v>0</v>
      </c>
      <c r="BM185">
        <v>0</v>
      </c>
      <c r="BN185">
        <v>0</v>
      </c>
      <c r="BO185">
        <v>0</v>
      </c>
      <c r="BP185">
        <v>0</v>
      </c>
      <c r="BQ185">
        <v>0</v>
      </c>
      <c r="BR185">
        <v>1</v>
      </c>
      <c r="BS185">
        <v>3</v>
      </c>
      <c r="BT185">
        <v>0</v>
      </c>
      <c r="BU185">
        <v>0</v>
      </c>
      <c r="BV185">
        <v>0</v>
      </c>
      <c r="BW185">
        <v>3</v>
      </c>
      <c r="BX185">
        <v>0</v>
      </c>
      <c r="BY185">
        <v>0</v>
      </c>
      <c r="BZ185">
        <v>0</v>
      </c>
      <c r="CA185">
        <v>0</v>
      </c>
      <c r="CB185">
        <v>0</v>
      </c>
      <c r="CC185">
        <v>0</v>
      </c>
      <c r="CD185">
        <v>0</v>
      </c>
      <c r="CE185">
        <v>0</v>
      </c>
      <c r="CF185">
        <v>0</v>
      </c>
      <c r="CG185">
        <v>0</v>
      </c>
      <c r="CH185">
        <v>1</v>
      </c>
      <c r="CI185">
        <v>2</v>
      </c>
      <c r="CJ185">
        <v>0</v>
      </c>
      <c r="CK185">
        <v>0</v>
      </c>
      <c r="CL185">
        <v>0</v>
      </c>
      <c r="CM185">
        <v>0</v>
      </c>
    </row>
    <row r="186" spans="1:91" x14ac:dyDescent="0.15">
      <c r="A186" t="s">
        <v>1821</v>
      </c>
      <c r="B186">
        <v>2300</v>
      </c>
      <c r="C186">
        <v>61.5</v>
      </c>
      <c r="D186">
        <v>1580</v>
      </c>
      <c r="E186" s="407">
        <v>28.4</v>
      </c>
      <c r="F186" s="407">
        <v>0.8</v>
      </c>
      <c r="G186" s="407">
        <v>23</v>
      </c>
      <c r="H186" s="407">
        <v>0.6</v>
      </c>
      <c r="I186" s="407">
        <v>1.6016322358502342E-2</v>
      </c>
      <c r="J186" s="407">
        <v>0.5</v>
      </c>
      <c r="K186">
        <v>0</v>
      </c>
      <c r="L186">
        <v>2</v>
      </c>
      <c r="M186">
        <v>0</v>
      </c>
      <c r="N186">
        <v>0</v>
      </c>
      <c r="O186">
        <v>0</v>
      </c>
      <c r="P186">
        <v>0</v>
      </c>
      <c r="Q186">
        <v>0</v>
      </c>
      <c r="R186">
        <v>0</v>
      </c>
      <c r="S186">
        <v>6</v>
      </c>
      <c r="T186">
        <v>36</v>
      </c>
      <c r="U186">
        <v>15</v>
      </c>
      <c r="V186">
        <v>9</v>
      </c>
      <c r="W186">
        <v>0</v>
      </c>
      <c r="X186">
        <v>0</v>
      </c>
      <c r="Y186">
        <v>0</v>
      </c>
      <c r="Z186">
        <v>1</v>
      </c>
      <c r="AA186" t="s">
        <v>2334</v>
      </c>
      <c r="AB186">
        <v>0</v>
      </c>
      <c r="AC186">
        <v>0</v>
      </c>
      <c r="AD186">
        <v>0</v>
      </c>
      <c r="AE186">
        <v>0</v>
      </c>
      <c r="AF186">
        <v>0</v>
      </c>
      <c r="AG186">
        <v>0</v>
      </c>
      <c r="AH186">
        <v>0</v>
      </c>
      <c r="AI186">
        <v>0</v>
      </c>
      <c r="AJ186">
        <v>0</v>
      </c>
      <c r="AK186">
        <v>3</v>
      </c>
      <c r="AL186">
        <v>0</v>
      </c>
      <c r="AM186">
        <v>1</v>
      </c>
      <c r="AN186">
        <v>0</v>
      </c>
      <c r="AO186">
        <v>0</v>
      </c>
      <c r="AP186">
        <v>0</v>
      </c>
      <c r="AQ186">
        <v>0</v>
      </c>
      <c r="AR186">
        <v>0</v>
      </c>
      <c r="AS186">
        <v>0</v>
      </c>
      <c r="AT186">
        <v>0</v>
      </c>
      <c r="AU186">
        <v>0</v>
      </c>
      <c r="AV186">
        <v>0</v>
      </c>
      <c r="AW186">
        <v>0</v>
      </c>
      <c r="AX186">
        <v>0</v>
      </c>
      <c r="AY186">
        <v>0</v>
      </c>
      <c r="AZ186">
        <v>0</v>
      </c>
      <c r="BA186">
        <v>0</v>
      </c>
      <c r="BB186">
        <v>3</v>
      </c>
      <c r="BC186">
        <v>0</v>
      </c>
      <c r="BD186">
        <v>0</v>
      </c>
      <c r="BE186">
        <v>0</v>
      </c>
      <c r="BF186">
        <v>0</v>
      </c>
      <c r="BG186">
        <v>0</v>
      </c>
      <c r="BH186">
        <v>0</v>
      </c>
      <c r="BI186">
        <v>0</v>
      </c>
      <c r="BJ186">
        <v>0</v>
      </c>
      <c r="BK186">
        <v>0</v>
      </c>
      <c r="BL186">
        <v>0</v>
      </c>
      <c r="BM186">
        <v>0</v>
      </c>
      <c r="BN186">
        <v>0</v>
      </c>
      <c r="BO186">
        <v>0</v>
      </c>
      <c r="BP186">
        <v>2</v>
      </c>
      <c r="BQ186">
        <v>1</v>
      </c>
      <c r="BR186">
        <v>0</v>
      </c>
      <c r="BS186">
        <v>2</v>
      </c>
      <c r="BT186">
        <v>0</v>
      </c>
      <c r="BU186">
        <v>0</v>
      </c>
      <c r="BV186">
        <v>0</v>
      </c>
      <c r="BW186">
        <v>0</v>
      </c>
      <c r="BX186">
        <v>0</v>
      </c>
      <c r="BY186">
        <v>0</v>
      </c>
      <c r="BZ186">
        <v>0</v>
      </c>
      <c r="CA186">
        <v>0</v>
      </c>
      <c r="CB186">
        <v>0</v>
      </c>
      <c r="CC186">
        <v>0</v>
      </c>
      <c r="CD186">
        <v>0</v>
      </c>
      <c r="CE186">
        <v>0</v>
      </c>
      <c r="CF186">
        <v>0</v>
      </c>
      <c r="CG186">
        <v>1</v>
      </c>
      <c r="CH186">
        <v>3</v>
      </c>
      <c r="CI186">
        <v>0</v>
      </c>
      <c r="CJ186">
        <v>0</v>
      </c>
      <c r="CK186">
        <v>0</v>
      </c>
      <c r="CL186">
        <v>0</v>
      </c>
      <c r="CM186">
        <v>0</v>
      </c>
    </row>
    <row r="187" spans="1:91" x14ac:dyDescent="0.15">
      <c r="A187" t="s">
        <v>1856</v>
      </c>
      <c r="B187">
        <v>1100</v>
      </c>
      <c r="C187">
        <v>20</v>
      </c>
      <c r="D187">
        <v>500</v>
      </c>
      <c r="E187" s="407">
        <v>31.1</v>
      </c>
      <c r="F187" s="407">
        <v>0.6</v>
      </c>
      <c r="G187" s="407">
        <v>23.5</v>
      </c>
      <c r="H187" s="407">
        <v>1.1000000000000001</v>
      </c>
      <c r="I187" s="407">
        <v>1.9593757230520106E-2</v>
      </c>
      <c r="J187" s="407">
        <v>0.8</v>
      </c>
      <c r="K187">
        <v>0</v>
      </c>
      <c r="L187">
        <v>8</v>
      </c>
      <c r="M187">
        <v>1</v>
      </c>
      <c r="N187">
        <v>0</v>
      </c>
      <c r="O187">
        <v>0</v>
      </c>
      <c r="P187">
        <v>0</v>
      </c>
      <c r="Q187">
        <v>4</v>
      </c>
      <c r="R187">
        <v>1</v>
      </c>
      <c r="S187">
        <v>3</v>
      </c>
      <c r="T187">
        <v>14</v>
      </c>
      <c r="U187">
        <v>5</v>
      </c>
      <c r="V187">
        <v>5</v>
      </c>
      <c r="W187">
        <v>0</v>
      </c>
      <c r="X187">
        <v>0</v>
      </c>
      <c r="Y187">
        <v>0</v>
      </c>
      <c r="Z187">
        <v>0</v>
      </c>
      <c r="AA187" t="s">
        <v>2334</v>
      </c>
      <c r="AB187">
        <v>0</v>
      </c>
      <c r="AC187">
        <v>0</v>
      </c>
      <c r="AD187">
        <v>0</v>
      </c>
      <c r="AE187">
        <v>0</v>
      </c>
      <c r="AF187">
        <v>0</v>
      </c>
      <c r="AG187">
        <v>0</v>
      </c>
      <c r="AH187">
        <v>0</v>
      </c>
      <c r="AI187">
        <v>0</v>
      </c>
      <c r="AJ187">
        <v>1</v>
      </c>
      <c r="AK187">
        <v>0</v>
      </c>
      <c r="AL187">
        <v>0</v>
      </c>
      <c r="AM187">
        <v>0</v>
      </c>
      <c r="AN187">
        <v>0</v>
      </c>
      <c r="AO187">
        <v>0</v>
      </c>
      <c r="AP187">
        <v>0</v>
      </c>
      <c r="AQ187">
        <v>0</v>
      </c>
      <c r="AR187">
        <v>0</v>
      </c>
      <c r="AS187">
        <v>0</v>
      </c>
      <c r="AT187">
        <v>0</v>
      </c>
      <c r="AU187">
        <v>0</v>
      </c>
      <c r="AV187">
        <v>0</v>
      </c>
      <c r="AW187">
        <v>0</v>
      </c>
      <c r="AX187">
        <v>0</v>
      </c>
      <c r="AY187">
        <v>0</v>
      </c>
      <c r="AZ187">
        <v>0</v>
      </c>
      <c r="BA187">
        <v>0</v>
      </c>
      <c r="BB187">
        <v>3</v>
      </c>
      <c r="BC187">
        <v>0</v>
      </c>
      <c r="BD187">
        <v>0</v>
      </c>
      <c r="BE187">
        <v>0</v>
      </c>
      <c r="BF187">
        <v>0</v>
      </c>
      <c r="BG187">
        <v>0</v>
      </c>
      <c r="BH187">
        <v>0</v>
      </c>
      <c r="BI187">
        <v>6</v>
      </c>
      <c r="BJ187">
        <v>1</v>
      </c>
      <c r="BK187">
        <v>0</v>
      </c>
      <c r="BL187">
        <v>0</v>
      </c>
      <c r="BM187">
        <v>0</v>
      </c>
      <c r="BN187">
        <v>1</v>
      </c>
      <c r="BO187">
        <v>0</v>
      </c>
      <c r="BP187">
        <v>0</v>
      </c>
      <c r="BQ187">
        <v>0</v>
      </c>
      <c r="BR187">
        <v>0</v>
      </c>
      <c r="BS187">
        <v>1</v>
      </c>
      <c r="BT187">
        <v>0</v>
      </c>
      <c r="BU187">
        <v>0</v>
      </c>
      <c r="BV187">
        <v>0</v>
      </c>
      <c r="BW187">
        <v>0</v>
      </c>
      <c r="BX187">
        <v>0</v>
      </c>
      <c r="BY187">
        <v>8</v>
      </c>
      <c r="BZ187">
        <v>0</v>
      </c>
      <c r="CA187">
        <v>0</v>
      </c>
      <c r="CB187">
        <v>0</v>
      </c>
      <c r="CC187">
        <v>0</v>
      </c>
      <c r="CD187">
        <v>1</v>
      </c>
      <c r="CE187">
        <v>0</v>
      </c>
      <c r="CF187">
        <v>0</v>
      </c>
      <c r="CG187">
        <v>3</v>
      </c>
      <c r="CH187">
        <v>1</v>
      </c>
      <c r="CI187">
        <v>0</v>
      </c>
      <c r="CJ187">
        <v>0</v>
      </c>
      <c r="CK187">
        <v>0</v>
      </c>
      <c r="CL187">
        <v>0</v>
      </c>
      <c r="CM187">
        <v>0</v>
      </c>
    </row>
    <row r="188" spans="1:91" x14ac:dyDescent="0.15">
      <c r="A188" t="s">
        <v>2479</v>
      </c>
      <c r="B188">
        <v>352</v>
      </c>
      <c r="C188">
        <v>10</v>
      </c>
      <c r="D188">
        <v>540</v>
      </c>
      <c r="E188" s="407">
        <v>5.4</v>
      </c>
      <c r="F188" s="407">
        <v>0.1</v>
      </c>
      <c r="G188" s="407">
        <v>8</v>
      </c>
      <c r="H188" s="407">
        <v>0.3</v>
      </c>
      <c r="I188" s="407">
        <v>6.0648482677229283E-3</v>
      </c>
      <c r="J188" s="407">
        <v>0.4</v>
      </c>
      <c r="K188">
        <v>0</v>
      </c>
      <c r="L188">
        <v>1</v>
      </c>
      <c r="M188">
        <v>0</v>
      </c>
      <c r="N188">
        <v>0</v>
      </c>
      <c r="O188">
        <v>1</v>
      </c>
      <c r="P188">
        <v>0</v>
      </c>
      <c r="Q188">
        <v>2</v>
      </c>
      <c r="R188">
        <v>0</v>
      </c>
      <c r="S188">
        <v>3</v>
      </c>
      <c r="T188">
        <v>52</v>
      </c>
      <c r="U188">
        <v>5</v>
      </c>
      <c r="V188">
        <v>5</v>
      </c>
      <c r="W188">
        <v>0</v>
      </c>
      <c r="X188">
        <v>0</v>
      </c>
      <c r="Y188">
        <v>0</v>
      </c>
      <c r="Z188">
        <v>0</v>
      </c>
      <c r="AA188" t="s">
        <v>2334</v>
      </c>
      <c r="AB188">
        <v>0</v>
      </c>
      <c r="AC188">
        <v>0</v>
      </c>
      <c r="AD188">
        <v>0</v>
      </c>
      <c r="AE188">
        <v>0</v>
      </c>
      <c r="AF188">
        <v>0</v>
      </c>
      <c r="AG188">
        <v>0</v>
      </c>
      <c r="AH188">
        <v>0</v>
      </c>
      <c r="AI188">
        <v>0</v>
      </c>
      <c r="AJ188">
        <v>2</v>
      </c>
      <c r="AK188">
        <v>3</v>
      </c>
      <c r="AL188">
        <v>0</v>
      </c>
      <c r="AM188">
        <v>0</v>
      </c>
      <c r="AN188">
        <v>0</v>
      </c>
      <c r="AO188">
        <v>0</v>
      </c>
      <c r="AP188">
        <v>0</v>
      </c>
      <c r="AQ188">
        <v>0</v>
      </c>
      <c r="AR188">
        <v>0</v>
      </c>
      <c r="AS188">
        <v>0</v>
      </c>
      <c r="AT188">
        <v>0</v>
      </c>
      <c r="AU188">
        <v>0</v>
      </c>
      <c r="AV188">
        <v>0</v>
      </c>
      <c r="AW188">
        <v>0</v>
      </c>
      <c r="AX188">
        <v>0</v>
      </c>
      <c r="AY188">
        <v>0</v>
      </c>
      <c r="AZ188">
        <v>0</v>
      </c>
      <c r="BA188">
        <v>0</v>
      </c>
      <c r="BB188">
        <v>4</v>
      </c>
      <c r="BC188">
        <v>0</v>
      </c>
      <c r="BD188">
        <v>0</v>
      </c>
      <c r="BE188">
        <v>0</v>
      </c>
      <c r="BF188">
        <v>0</v>
      </c>
      <c r="BG188">
        <v>0</v>
      </c>
      <c r="BH188">
        <v>0</v>
      </c>
      <c r="BI188">
        <v>0</v>
      </c>
      <c r="BJ188">
        <v>0</v>
      </c>
      <c r="BK188">
        <v>0</v>
      </c>
      <c r="BL188">
        <v>0</v>
      </c>
      <c r="BM188">
        <v>0</v>
      </c>
      <c r="BN188">
        <v>0</v>
      </c>
      <c r="BO188">
        <v>0</v>
      </c>
      <c r="BP188">
        <v>0</v>
      </c>
      <c r="BQ188">
        <v>2</v>
      </c>
      <c r="BR188">
        <v>0</v>
      </c>
      <c r="BS188">
        <v>3</v>
      </c>
      <c r="BT188">
        <v>0</v>
      </c>
      <c r="BU188">
        <v>0</v>
      </c>
      <c r="BV188">
        <v>0</v>
      </c>
      <c r="BW188">
        <v>0</v>
      </c>
      <c r="BX188">
        <v>0</v>
      </c>
      <c r="BY188">
        <v>0</v>
      </c>
      <c r="BZ188">
        <v>0</v>
      </c>
      <c r="CA188">
        <v>0</v>
      </c>
      <c r="CB188">
        <v>0</v>
      </c>
      <c r="CC188">
        <v>0</v>
      </c>
      <c r="CD188">
        <v>0</v>
      </c>
      <c r="CE188">
        <v>0</v>
      </c>
      <c r="CF188">
        <v>0</v>
      </c>
      <c r="CG188">
        <v>0</v>
      </c>
      <c r="CH188">
        <v>5</v>
      </c>
      <c r="CI188">
        <v>0</v>
      </c>
      <c r="CJ188">
        <v>0</v>
      </c>
      <c r="CK188">
        <v>0</v>
      </c>
      <c r="CL188">
        <v>0</v>
      </c>
      <c r="CM188">
        <v>0</v>
      </c>
    </row>
    <row r="189" spans="1:91" x14ac:dyDescent="0.15">
      <c r="A189" t="s">
        <v>1914</v>
      </c>
      <c r="B189">
        <v>4000</v>
      </c>
      <c r="C189">
        <v>85</v>
      </c>
      <c r="D189">
        <v>5000</v>
      </c>
      <c r="E189" s="407">
        <v>20</v>
      </c>
      <c r="F189" s="407">
        <v>0.5</v>
      </c>
      <c r="G189" s="407">
        <v>26.7</v>
      </c>
      <c r="H189" s="407">
        <v>0.4</v>
      </c>
      <c r="I189" s="407">
        <v>1.1135969540304293E-2</v>
      </c>
      <c r="J189" s="407">
        <v>0.6</v>
      </c>
      <c r="K189">
        <v>6</v>
      </c>
      <c r="L189">
        <v>0</v>
      </c>
      <c r="M189">
        <v>0</v>
      </c>
      <c r="N189">
        <v>0</v>
      </c>
      <c r="O189">
        <v>0</v>
      </c>
      <c r="P189">
        <v>0</v>
      </c>
      <c r="Q189">
        <v>0</v>
      </c>
      <c r="R189">
        <v>0</v>
      </c>
      <c r="S189">
        <v>4</v>
      </c>
      <c r="T189">
        <v>148</v>
      </c>
      <c r="U189">
        <v>41</v>
      </c>
      <c r="V189">
        <v>0</v>
      </c>
      <c r="W189">
        <v>0</v>
      </c>
      <c r="X189">
        <v>0</v>
      </c>
      <c r="Y189">
        <v>0</v>
      </c>
      <c r="Z189">
        <v>0</v>
      </c>
      <c r="AA189" t="s">
        <v>2334</v>
      </c>
      <c r="AB189">
        <v>2</v>
      </c>
      <c r="AC189">
        <v>0</v>
      </c>
      <c r="AD189">
        <v>0</v>
      </c>
      <c r="AE189">
        <v>0</v>
      </c>
      <c r="AF189">
        <v>0</v>
      </c>
      <c r="AG189">
        <v>0</v>
      </c>
      <c r="AH189">
        <v>0</v>
      </c>
      <c r="AI189">
        <v>0</v>
      </c>
      <c r="AJ189">
        <v>4</v>
      </c>
      <c r="AK189">
        <v>11</v>
      </c>
      <c r="AL189">
        <v>0</v>
      </c>
      <c r="AM189">
        <v>0</v>
      </c>
      <c r="AN189">
        <v>0</v>
      </c>
      <c r="AO189">
        <v>0</v>
      </c>
      <c r="AP189">
        <v>0</v>
      </c>
      <c r="AQ189">
        <v>0</v>
      </c>
      <c r="AR189">
        <v>0</v>
      </c>
      <c r="AS189">
        <v>0</v>
      </c>
      <c r="AT189">
        <v>0</v>
      </c>
      <c r="AU189">
        <v>0</v>
      </c>
      <c r="AV189">
        <v>0</v>
      </c>
      <c r="AW189">
        <v>0</v>
      </c>
      <c r="AX189">
        <v>0</v>
      </c>
      <c r="AY189">
        <v>0</v>
      </c>
      <c r="AZ189">
        <v>0</v>
      </c>
      <c r="BA189">
        <v>1</v>
      </c>
      <c r="BB189">
        <v>20</v>
      </c>
      <c r="BC189">
        <v>0</v>
      </c>
      <c r="BD189">
        <v>0</v>
      </c>
      <c r="BE189">
        <v>0</v>
      </c>
      <c r="BF189">
        <v>0</v>
      </c>
      <c r="BG189">
        <v>0</v>
      </c>
      <c r="BH189">
        <v>4</v>
      </c>
      <c r="BI189">
        <v>0</v>
      </c>
      <c r="BJ189">
        <v>0</v>
      </c>
      <c r="BK189">
        <v>0</v>
      </c>
      <c r="BL189">
        <v>0</v>
      </c>
      <c r="BM189">
        <v>0</v>
      </c>
      <c r="BN189">
        <v>0</v>
      </c>
      <c r="BO189">
        <v>0</v>
      </c>
      <c r="BP189">
        <v>0</v>
      </c>
      <c r="BQ189">
        <v>12</v>
      </c>
      <c r="BR189">
        <v>1</v>
      </c>
      <c r="BS189">
        <v>0</v>
      </c>
      <c r="BT189">
        <v>0</v>
      </c>
      <c r="BU189">
        <v>0</v>
      </c>
      <c r="BV189">
        <v>0</v>
      </c>
      <c r="BW189">
        <v>0</v>
      </c>
      <c r="BX189">
        <v>0</v>
      </c>
      <c r="BY189">
        <v>0</v>
      </c>
      <c r="BZ189">
        <v>0</v>
      </c>
      <c r="CA189">
        <v>0</v>
      </c>
      <c r="CB189">
        <v>0</v>
      </c>
      <c r="CC189">
        <v>0</v>
      </c>
      <c r="CD189">
        <v>0</v>
      </c>
      <c r="CE189">
        <v>0</v>
      </c>
      <c r="CF189">
        <v>0</v>
      </c>
      <c r="CG189">
        <v>0</v>
      </c>
      <c r="CH189">
        <v>23</v>
      </c>
      <c r="CI189">
        <v>0</v>
      </c>
      <c r="CJ189">
        <v>0</v>
      </c>
      <c r="CK189">
        <v>0</v>
      </c>
      <c r="CL189">
        <v>0</v>
      </c>
      <c r="CM189">
        <v>0</v>
      </c>
    </row>
    <row r="190" spans="1:91" x14ac:dyDescent="0.15">
      <c r="A190" t="s">
        <v>1896</v>
      </c>
      <c r="B190">
        <v>200</v>
      </c>
      <c r="C190">
        <v>5</v>
      </c>
      <c r="D190">
        <v>310</v>
      </c>
      <c r="E190" s="407">
        <v>4.5999999999999996</v>
      </c>
      <c r="F190" s="407">
        <v>0.1</v>
      </c>
      <c r="G190" s="407">
        <v>8.1999999999999993</v>
      </c>
      <c r="H190" s="407">
        <v>0.2</v>
      </c>
      <c r="I190" s="407">
        <v>5.1118098283075746E-3</v>
      </c>
      <c r="J190" s="407">
        <v>0.4</v>
      </c>
      <c r="K190">
        <v>0</v>
      </c>
      <c r="L190">
        <v>0</v>
      </c>
      <c r="M190">
        <v>0</v>
      </c>
      <c r="N190">
        <v>10</v>
      </c>
      <c r="O190">
        <v>1</v>
      </c>
      <c r="P190">
        <v>0</v>
      </c>
      <c r="Q190">
        <v>0</v>
      </c>
      <c r="R190">
        <v>0</v>
      </c>
      <c r="S190">
        <v>0</v>
      </c>
      <c r="T190">
        <v>23</v>
      </c>
      <c r="U190">
        <v>5</v>
      </c>
      <c r="V190">
        <v>1</v>
      </c>
      <c r="W190">
        <v>0</v>
      </c>
      <c r="X190">
        <v>0</v>
      </c>
      <c r="Y190">
        <v>0</v>
      </c>
      <c r="Z190">
        <v>0</v>
      </c>
      <c r="AA190" t="s">
        <v>2334</v>
      </c>
      <c r="AB190">
        <v>0</v>
      </c>
      <c r="AC190">
        <v>0</v>
      </c>
      <c r="AD190">
        <v>0</v>
      </c>
      <c r="AE190">
        <v>1</v>
      </c>
      <c r="AF190">
        <v>0</v>
      </c>
      <c r="AG190">
        <v>0</v>
      </c>
      <c r="AH190">
        <v>0</v>
      </c>
      <c r="AI190">
        <v>0</v>
      </c>
      <c r="AJ190">
        <v>0</v>
      </c>
      <c r="AK190">
        <v>3</v>
      </c>
      <c r="AL190">
        <v>0</v>
      </c>
      <c r="AM190">
        <v>1</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1</v>
      </c>
      <c r="BL190">
        <v>0</v>
      </c>
      <c r="BM190">
        <v>0</v>
      </c>
      <c r="BN190">
        <v>0</v>
      </c>
      <c r="BO190">
        <v>0</v>
      </c>
      <c r="BP190">
        <v>0</v>
      </c>
      <c r="BQ190">
        <v>3</v>
      </c>
      <c r="BR190">
        <v>1</v>
      </c>
      <c r="BS190">
        <v>0</v>
      </c>
      <c r="BT190">
        <v>0</v>
      </c>
      <c r="BU190">
        <v>0</v>
      </c>
      <c r="BV190">
        <v>0</v>
      </c>
      <c r="BW190">
        <v>0</v>
      </c>
      <c r="BX190">
        <v>0</v>
      </c>
      <c r="BY190">
        <v>0</v>
      </c>
      <c r="BZ190">
        <v>0</v>
      </c>
      <c r="CA190">
        <v>0</v>
      </c>
      <c r="CB190">
        <v>0</v>
      </c>
      <c r="CC190">
        <v>0</v>
      </c>
      <c r="CD190">
        <v>0</v>
      </c>
      <c r="CE190">
        <v>0</v>
      </c>
      <c r="CF190">
        <v>0</v>
      </c>
      <c r="CG190">
        <v>2</v>
      </c>
      <c r="CH190">
        <v>1</v>
      </c>
      <c r="CI190">
        <v>0</v>
      </c>
      <c r="CJ190">
        <v>0</v>
      </c>
      <c r="CK190">
        <v>0</v>
      </c>
      <c r="CL190">
        <v>0</v>
      </c>
      <c r="CM190">
        <v>0</v>
      </c>
    </row>
    <row r="191" spans="1:91" x14ac:dyDescent="0.15">
      <c r="A191" t="s">
        <v>2120</v>
      </c>
      <c r="B191">
        <v>1200</v>
      </c>
      <c r="C191">
        <v>25</v>
      </c>
      <c r="D191">
        <v>1000</v>
      </c>
      <c r="E191" s="407">
        <v>16.2</v>
      </c>
      <c r="F191" s="407">
        <v>0.3</v>
      </c>
      <c r="G191" s="407">
        <v>17.3</v>
      </c>
      <c r="H191" s="407">
        <v>0.4</v>
      </c>
      <c r="I191" s="407">
        <v>8.2758646739777043E-3</v>
      </c>
      <c r="J191" s="407">
        <v>0.4</v>
      </c>
      <c r="K191">
        <v>0</v>
      </c>
      <c r="L191">
        <v>0</v>
      </c>
      <c r="M191">
        <v>0</v>
      </c>
      <c r="N191">
        <v>0</v>
      </c>
      <c r="O191">
        <v>0</v>
      </c>
      <c r="P191">
        <v>0</v>
      </c>
      <c r="Q191">
        <v>0</v>
      </c>
      <c r="R191">
        <v>1</v>
      </c>
      <c r="S191">
        <v>18</v>
      </c>
      <c r="T191">
        <v>31</v>
      </c>
      <c r="U191">
        <v>5</v>
      </c>
      <c r="V191">
        <v>3</v>
      </c>
      <c r="W191">
        <v>0</v>
      </c>
      <c r="X191">
        <v>0</v>
      </c>
      <c r="Y191">
        <v>0</v>
      </c>
      <c r="Z191">
        <v>1</v>
      </c>
      <c r="AA191" t="s">
        <v>2334</v>
      </c>
      <c r="AB191">
        <v>0</v>
      </c>
      <c r="AC191">
        <v>0</v>
      </c>
      <c r="AD191">
        <v>0</v>
      </c>
      <c r="AE191">
        <v>0</v>
      </c>
      <c r="AF191">
        <v>0</v>
      </c>
      <c r="AG191">
        <v>0</v>
      </c>
      <c r="AH191">
        <v>0</v>
      </c>
      <c r="AI191">
        <v>1</v>
      </c>
      <c r="AJ191">
        <v>3</v>
      </c>
      <c r="AK191">
        <v>0</v>
      </c>
      <c r="AL191">
        <v>0</v>
      </c>
      <c r="AM191">
        <v>3</v>
      </c>
      <c r="AN191">
        <v>0</v>
      </c>
      <c r="AO191">
        <v>0</v>
      </c>
      <c r="AP191">
        <v>0</v>
      </c>
      <c r="AQ191">
        <v>1</v>
      </c>
      <c r="AR191">
        <v>0</v>
      </c>
      <c r="AS191">
        <v>0</v>
      </c>
      <c r="AT191">
        <v>0</v>
      </c>
      <c r="AU191">
        <v>0</v>
      </c>
      <c r="AV191">
        <v>0</v>
      </c>
      <c r="AW191">
        <v>0</v>
      </c>
      <c r="AX191">
        <v>0</v>
      </c>
      <c r="AY191">
        <v>0</v>
      </c>
      <c r="AZ191">
        <v>0</v>
      </c>
      <c r="BA191">
        <v>4</v>
      </c>
      <c r="BB191">
        <v>2</v>
      </c>
      <c r="BC191">
        <v>0</v>
      </c>
      <c r="BD191">
        <v>0</v>
      </c>
      <c r="BE191">
        <v>0</v>
      </c>
      <c r="BF191">
        <v>0</v>
      </c>
      <c r="BG191">
        <v>0</v>
      </c>
      <c r="BH191">
        <v>0</v>
      </c>
      <c r="BI191">
        <v>0</v>
      </c>
      <c r="BJ191">
        <v>0</v>
      </c>
      <c r="BK191">
        <v>0</v>
      </c>
      <c r="BL191">
        <v>0</v>
      </c>
      <c r="BM191">
        <v>0</v>
      </c>
      <c r="BN191">
        <v>0</v>
      </c>
      <c r="BO191">
        <v>0</v>
      </c>
      <c r="BP191">
        <v>1</v>
      </c>
      <c r="BQ191">
        <v>2</v>
      </c>
      <c r="BR191">
        <v>0</v>
      </c>
      <c r="BS191">
        <v>0</v>
      </c>
      <c r="BT191">
        <v>0</v>
      </c>
      <c r="BU191">
        <v>0</v>
      </c>
      <c r="BV191">
        <v>0</v>
      </c>
      <c r="BW191">
        <v>0</v>
      </c>
      <c r="BX191">
        <v>0</v>
      </c>
      <c r="BY191">
        <v>0</v>
      </c>
      <c r="BZ191">
        <v>0</v>
      </c>
      <c r="CA191">
        <v>0</v>
      </c>
      <c r="CB191">
        <v>0</v>
      </c>
      <c r="CC191">
        <v>0</v>
      </c>
      <c r="CD191">
        <v>0</v>
      </c>
      <c r="CE191">
        <v>0</v>
      </c>
      <c r="CF191">
        <v>0</v>
      </c>
      <c r="CG191">
        <v>1</v>
      </c>
      <c r="CH191">
        <v>3</v>
      </c>
      <c r="CI191">
        <v>0</v>
      </c>
      <c r="CJ191">
        <v>0</v>
      </c>
      <c r="CK191">
        <v>0</v>
      </c>
      <c r="CL191">
        <v>0</v>
      </c>
      <c r="CM191">
        <v>0</v>
      </c>
    </row>
    <row r="192" spans="1:91" x14ac:dyDescent="0.15">
      <c r="A192" t="s">
        <v>1900</v>
      </c>
      <c r="B192">
        <v>2950</v>
      </c>
      <c r="C192">
        <v>65</v>
      </c>
      <c r="D192">
        <v>3650</v>
      </c>
      <c r="E192" s="407">
        <v>22.8</v>
      </c>
      <c r="F192" s="407">
        <v>0.5</v>
      </c>
      <c r="G192" s="407">
        <v>34.700000000000003</v>
      </c>
      <c r="H192" s="407">
        <v>0.7</v>
      </c>
      <c r="I192" s="407">
        <v>1.6049379610345485E-2</v>
      </c>
      <c r="J192" s="407">
        <v>1.1000000000000001</v>
      </c>
      <c r="K192">
        <v>0</v>
      </c>
      <c r="L192">
        <v>0</v>
      </c>
      <c r="M192">
        <v>0</v>
      </c>
      <c r="N192">
        <v>0</v>
      </c>
      <c r="O192">
        <v>0</v>
      </c>
      <c r="P192">
        <v>0</v>
      </c>
      <c r="Q192">
        <v>1</v>
      </c>
      <c r="R192">
        <v>1</v>
      </c>
      <c r="S192">
        <v>30</v>
      </c>
      <c r="T192">
        <v>42</v>
      </c>
      <c r="U192">
        <v>35</v>
      </c>
      <c r="V192">
        <v>0</v>
      </c>
      <c r="W192">
        <v>0</v>
      </c>
      <c r="X192">
        <v>0</v>
      </c>
      <c r="Y192">
        <v>0</v>
      </c>
      <c r="Z192">
        <v>0</v>
      </c>
      <c r="AA192" t="s">
        <v>2334</v>
      </c>
      <c r="AB192">
        <v>0</v>
      </c>
      <c r="AC192">
        <v>0</v>
      </c>
      <c r="AD192">
        <v>0</v>
      </c>
      <c r="AE192">
        <v>0</v>
      </c>
      <c r="AF192">
        <v>0</v>
      </c>
      <c r="AG192">
        <v>0</v>
      </c>
      <c r="AH192">
        <v>1</v>
      </c>
      <c r="AI192">
        <v>0</v>
      </c>
      <c r="AJ192">
        <v>8</v>
      </c>
      <c r="AK192">
        <v>0</v>
      </c>
      <c r="AL192">
        <v>0</v>
      </c>
      <c r="AM192">
        <v>0</v>
      </c>
      <c r="AN192">
        <v>0</v>
      </c>
      <c r="AO192">
        <v>0</v>
      </c>
      <c r="AP192">
        <v>0</v>
      </c>
      <c r="AQ192">
        <v>0</v>
      </c>
      <c r="AR192">
        <v>0</v>
      </c>
      <c r="AS192">
        <v>0</v>
      </c>
      <c r="AT192">
        <v>0</v>
      </c>
      <c r="AU192">
        <v>0</v>
      </c>
      <c r="AV192">
        <v>0</v>
      </c>
      <c r="AW192">
        <v>0</v>
      </c>
      <c r="AX192">
        <v>0</v>
      </c>
      <c r="AY192">
        <v>0</v>
      </c>
      <c r="AZ192">
        <v>0</v>
      </c>
      <c r="BA192">
        <v>0</v>
      </c>
      <c r="BB192">
        <v>9</v>
      </c>
      <c r="BC192">
        <v>0</v>
      </c>
      <c r="BD192">
        <v>0</v>
      </c>
      <c r="BE192">
        <v>0</v>
      </c>
      <c r="BF192">
        <v>0</v>
      </c>
      <c r="BG192">
        <v>0</v>
      </c>
      <c r="BH192">
        <v>0</v>
      </c>
      <c r="BI192">
        <v>0</v>
      </c>
      <c r="BJ192">
        <v>0</v>
      </c>
      <c r="BK192">
        <v>0</v>
      </c>
      <c r="BL192">
        <v>0</v>
      </c>
      <c r="BM192">
        <v>0</v>
      </c>
      <c r="BN192">
        <v>0</v>
      </c>
      <c r="BO192">
        <v>0</v>
      </c>
      <c r="BP192">
        <v>9</v>
      </c>
      <c r="BQ192">
        <v>0</v>
      </c>
      <c r="BR192">
        <v>0</v>
      </c>
      <c r="BS192">
        <v>0</v>
      </c>
      <c r="BT192">
        <v>0</v>
      </c>
      <c r="BU192">
        <v>0</v>
      </c>
      <c r="BV192">
        <v>0</v>
      </c>
      <c r="BW192">
        <v>0</v>
      </c>
      <c r="BX192">
        <v>0</v>
      </c>
      <c r="BY192">
        <v>0</v>
      </c>
      <c r="BZ192">
        <v>0</v>
      </c>
      <c r="CA192">
        <v>0</v>
      </c>
      <c r="CB192">
        <v>0</v>
      </c>
      <c r="CC192">
        <v>0</v>
      </c>
      <c r="CD192">
        <v>0</v>
      </c>
      <c r="CE192">
        <v>0</v>
      </c>
      <c r="CF192">
        <v>0</v>
      </c>
      <c r="CG192">
        <v>0</v>
      </c>
      <c r="CH192">
        <v>8</v>
      </c>
      <c r="CI192">
        <v>0</v>
      </c>
      <c r="CJ192">
        <v>0</v>
      </c>
      <c r="CK192">
        <v>0</v>
      </c>
      <c r="CL192">
        <v>0</v>
      </c>
      <c r="CM192">
        <v>0</v>
      </c>
    </row>
    <row r="193" spans="1:91" x14ac:dyDescent="0.15">
      <c r="A193" t="s">
        <v>1958</v>
      </c>
      <c r="B193">
        <v>950</v>
      </c>
      <c r="C193">
        <v>22</v>
      </c>
      <c r="D193">
        <v>1500</v>
      </c>
      <c r="E193" s="407">
        <v>11.9</v>
      </c>
      <c r="F193" s="407">
        <v>0.3</v>
      </c>
      <c r="G193" s="407">
        <v>21</v>
      </c>
      <c r="H193" s="407">
        <v>0.3</v>
      </c>
      <c r="I193" s="407">
        <v>6.9036678746290962E-3</v>
      </c>
      <c r="J193" s="407">
        <v>0.5</v>
      </c>
      <c r="K193">
        <v>0</v>
      </c>
      <c r="L193">
        <v>19</v>
      </c>
      <c r="M193">
        <v>0</v>
      </c>
      <c r="N193">
        <v>0</v>
      </c>
      <c r="O193">
        <v>0</v>
      </c>
      <c r="P193">
        <v>0</v>
      </c>
      <c r="Q193">
        <v>0</v>
      </c>
      <c r="R193">
        <v>0</v>
      </c>
      <c r="S193">
        <v>2</v>
      </c>
      <c r="T193">
        <v>32</v>
      </c>
      <c r="U193">
        <v>18</v>
      </c>
      <c r="V193">
        <v>0</v>
      </c>
      <c r="W193">
        <v>0</v>
      </c>
      <c r="X193">
        <v>0</v>
      </c>
      <c r="Y193">
        <v>0</v>
      </c>
      <c r="Z193">
        <v>0</v>
      </c>
      <c r="AA193" t="s">
        <v>2334</v>
      </c>
      <c r="AB193">
        <v>0</v>
      </c>
      <c r="AC193">
        <v>3</v>
      </c>
      <c r="AD193">
        <v>0</v>
      </c>
      <c r="AE193">
        <v>0</v>
      </c>
      <c r="AF193">
        <v>0</v>
      </c>
      <c r="AG193">
        <v>0</v>
      </c>
      <c r="AH193">
        <v>0</v>
      </c>
      <c r="AI193">
        <v>0</v>
      </c>
      <c r="AJ193">
        <v>0</v>
      </c>
      <c r="AK193">
        <v>13</v>
      </c>
      <c r="AL193">
        <v>0</v>
      </c>
      <c r="AM193">
        <v>0</v>
      </c>
      <c r="AN193">
        <v>0</v>
      </c>
      <c r="AO193">
        <v>0</v>
      </c>
      <c r="AP193">
        <v>0</v>
      </c>
      <c r="AQ193">
        <v>0</v>
      </c>
      <c r="AR193">
        <v>0</v>
      </c>
      <c r="AS193">
        <v>0</v>
      </c>
      <c r="AT193">
        <v>0</v>
      </c>
      <c r="AU193">
        <v>0</v>
      </c>
      <c r="AV193">
        <v>0</v>
      </c>
      <c r="AW193">
        <v>0</v>
      </c>
      <c r="AX193">
        <v>0</v>
      </c>
      <c r="AY193">
        <v>0</v>
      </c>
      <c r="AZ193">
        <v>0</v>
      </c>
      <c r="BA193">
        <v>2</v>
      </c>
      <c r="BB193">
        <v>12</v>
      </c>
      <c r="BC193">
        <v>0</v>
      </c>
      <c r="BD193">
        <v>0</v>
      </c>
      <c r="BE193">
        <v>0</v>
      </c>
      <c r="BF193">
        <v>0</v>
      </c>
      <c r="BG193">
        <v>0</v>
      </c>
      <c r="BH193">
        <v>0</v>
      </c>
      <c r="BI193">
        <v>3</v>
      </c>
      <c r="BJ193">
        <v>0</v>
      </c>
      <c r="BK193">
        <v>0</v>
      </c>
      <c r="BL193">
        <v>0</v>
      </c>
      <c r="BM193">
        <v>0</v>
      </c>
      <c r="BN193">
        <v>0</v>
      </c>
      <c r="BO193">
        <v>0</v>
      </c>
      <c r="BP193">
        <v>1</v>
      </c>
      <c r="BQ193">
        <v>2</v>
      </c>
      <c r="BR193">
        <v>1</v>
      </c>
      <c r="BS193">
        <v>0</v>
      </c>
      <c r="BT193">
        <v>0</v>
      </c>
      <c r="BU193">
        <v>0</v>
      </c>
      <c r="BV193">
        <v>0</v>
      </c>
      <c r="BW193">
        <v>0</v>
      </c>
      <c r="BX193">
        <v>0</v>
      </c>
      <c r="BY193">
        <v>1</v>
      </c>
      <c r="BZ193">
        <v>0</v>
      </c>
      <c r="CA193">
        <v>0</v>
      </c>
      <c r="CB193">
        <v>0</v>
      </c>
      <c r="CC193">
        <v>0</v>
      </c>
      <c r="CD193">
        <v>0</v>
      </c>
      <c r="CE193">
        <v>0</v>
      </c>
      <c r="CF193">
        <v>0</v>
      </c>
      <c r="CG193">
        <v>4</v>
      </c>
      <c r="CH193">
        <v>5</v>
      </c>
      <c r="CI193">
        <v>0</v>
      </c>
      <c r="CJ193">
        <v>0</v>
      </c>
      <c r="CK193">
        <v>0</v>
      </c>
      <c r="CL193">
        <v>0</v>
      </c>
      <c r="CM193">
        <v>0</v>
      </c>
    </row>
    <row r="194" spans="1:91" x14ac:dyDescent="0.15">
      <c r="A194" t="s">
        <v>2343</v>
      </c>
      <c r="B194">
        <v>10800</v>
      </c>
      <c r="C194">
        <v>371</v>
      </c>
      <c r="D194">
        <v>2500</v>
      </c>
      <c r="E194" s="407">
        <v>144.30000000000001</v>
      </c>
      <c r="F194" s="407">
        <v>4.8</v>
      </c>
      <c r="G194" s="407">
        <v>37.200000000000003</v>
      </c>
      <c r="H194" s="407">
        <v>3.6</v>
      </c>
      <c r="I194" s="407">
        <v>0.1</v>
      </c>
      <c r="J194" s="407">
        <v>0.9</v>
      </c>
      <c r="K194">
        <v>0</v>
      </c>
      <c r="L194">
        <v>0</v>
      </c>
      <c r="M194">
        <v>0</v>
      </c>
      <c r="N194">
        <v>0</v>
      </c>
      <c r="O194">
        <v>0</v>
      </c>
      <c r="P194">
        <v>0</v>
      </c>
      <c r="Q194">
        <v>0</v>
      </c>
      <c r="R194">
        <v>6</v>
      </c>
      <c r="S194">
        <v>15</v>
      </c>
      <c r="T194">
        <v>12</v>
      </c>
      <c r="U194">
        <v>8</v>
      </c>
      <c r="V194">
        <v>25</v>
      </c>
      <c r="W194">
        <v>0</v>
      </c>
      <c r="X194">
        <v>0</v>
      </c>
      <c r="Y194">
        <v>0</v>
      </c>
      <c r="Z194">
        <v>0</v>
      </c>
      <c r="AA194" t="s">
        <v>2334</v>
      </c>
      <c r="AB194">
        <v>0</v>
      </c>
      <c r="AC194">
        <v>0</v>
      </c>
      <c r="AD194">
        <v>0</v>
      </c>
      <c r="AE194">
        <v>0</v>
      </c>
      <c r="AF194">
        <v>0</v>
      </c>
      <c r="AG194">
        <v>0</v>
      </c>
      <c r="AH194">
        <v>0</v>
      </c>
      <c r="AI194">
        <v>1</v>
      </c>
      <c r="AJ194">
        <v>1</v>
      </c>
      <c r="AK194">
        <v>0</v>
      </c>
      <c r="AL194">
        <v>0</v>
      </c>
      <c r="AM194">
        <v>1</v>
      </c>
      <c r="AN194">
        <v>0</v>
      </c>
      <c r="AO194">
        <v>0</v>
      </c>
      <c r="AP194">
        <v>0</v>
      </c>
      <c r="AQ194">
        <v>0</v>
      </c>
      <c r="AR194">
        <v>0</v>
      </c>
      <c r="AS194">
        <v>0</v>
      </c>
      <c r="AT194">
        <v>0</v>
      </c>
      <c r="AU194">
        <v>0</v>
      </c>
      <c r="AV194">
        <v>0</v>
      </c>
      <c r="AW194">
        <v>0</v>
      </c>
      <c r="AX194">
        <v>0</v>
      </c>
      <c r="AY194">
        <v>0</v>
      </c>
      <c r="AZ194">
        <v>0</v>
      </c>
      <c r="BA194">
        <v>1</v>
      </c>
      <c r="BB194">
        <v>2</v>
      </c>
      <c r="BC194">
        <v>0</v>
      </c>
      <c r="BD194">
        <v>0</v>
      </c>
      <c r="BE194">
        <v>0</v>
      </c>
      <c r="BF194">
        <v>0</v>
      </c>
      <c r="BG194">
        <v>0</v>
      </c>
      <c r="BH194">
        <v>0</v>
      </c>
      <c r="BI194">
        <v>0</v>
      </c>
      <c r="BJ194">
        <v>0</v>
      </c>
      <c r="BK194">
        <v>0</v>
      </c>
      <c r="BL194">
        <v>0</v>
      </c>
      <c r="BM194">
        <v>0</v>
      </c>
      <c r="BN194">
        <v>0</v>
      </c>
      <c r="BO194">
        <v>0</v>
      </c>
      <c r="BP194">
        <v>0</v>
      </c>
      <c r="BQ194">
        <v>0</v>
      </c>
      <c r="BR194">
        <v>0</v>
      </c>
      <c r="BS194">
        <v>2</v>
      </c>
      <c r="BT194">
        <v>0</v>
      </c>
      <c r="BU194">
        <v>0</v>
      </c>
      <c r="BV194">
        <v>0</v>
      </c>
      <c r="BW194">
        <v>0</v>
      </c>
      <c r="BX194">
        <v>0</v>
      </c>
      <c r="BY194">
        <v>0</v>
      </c>
      <c r="BZ194">
        <v>0</v>
      </c>
      <c r="CA194">
        <v>0</v>
      </c>
      <c r="CB194">
        <v>0</v>
      </c>
      <c r="CC194">
        <v>0</v>
      </c>
      <c r="CD194">
        <v>0</v>
      </c>
      <c r="CE194">
        <v>0</v>
      </c>
      <c r="CF194">
        <v>1</v>
      </c>
      <c r="CG194">
        <v>0</v>
      </c>
      <c r="CH194">
        <v>2</v>
      </c>
      <c r="CI194">
        <v>1</v>
      </c>
      <c r="CJ194">
        <v>0</v>
      </c>
      <c r="CK194">
        <v>0</v>
      </c>
      <c r="CL194">
        <v>0</v>
      </c>
      <c r="CM194">
        <v>0</v>
      </c>
    </row>
    <row r="195" spans="1:91" x14ac:dyDescent="0.15">
      <c r="A195" t="s">
        <v>2196</v>
      </c>
      <c r="B195">
        <v>11000</v>
      </c>
      <c r="C195">
        <v>500</v>
      </c>
      <c r="D195">
        <v>1100</v>
      </c>
      <c r="E195" s="407">
        <v>53.6</v>
      </c>
      <c r="F195" s="407">
        <v>1.1000000000000001</v>
      </c>
      <c r="G195" s="407">
        <v>29.3</v>
      </c>
      <c r="H195" s="407">
        <v>1.1000000000000001</v>
      </c>
      <c r="I195" s="407">
        <v>2.3246383120460515E-2</v>
      </c>
      <c r="J195" s="407">
        <v>0.6</v>
      </c>
      <c r="K195">
        <v>0</v>
      </c>
      <c r="L195">
        <v>1</v>
      </c>
      <c r="M195">
        <v>0</v>
      </c>
      <c r="N195">
        <v>0</v>
      </c>
      <c r="O195">
        <v>0</v>
      </c>
      <c r="P195">
        <v>0</v>
      </c>
      <c r="Q195">
        <v>0</v>
      </c>
      <c r="R195">
        <v>3</v>
      </c>
      <c r="S195">
        <v>14</v>
      </c>
      <c r="T195">
        <v>25</v>
      </c>
      <c r="U195">
        <v>4</v>
      </c>
      <c r="V195">
        <v>6</v>
      </c>
      <c r="W195">
        <v>0</v>
      </c>
      <c r="X195">
        <v>0</v>
      </c>
      <c r="Y195">
        <v>0</v>
      </c>
      <c r="Z195">
        <v>2</v>
      </c>
      <c r="AA195" t="s">
        <v>2334</v>
      </c>
      <c r="AB195">
        <v>0</v>
      </c>
      <c r="AC195">
        <v>0</v>
      </c>
      <c r="AD195">
        <v>0</v>
      </c>
      <c r="AE195">
        <v>0</v>
      </c>
      <c r="AF195">
        <v>0</v>
      </c>
      <c r="AG195">
        <v>0</v>
      </c>
      <c r="AH195">
        <v>0</v>
      </c>
      <c r="AI195">
        <v>0</v>
      </c>
      <c r="AJ195">
        <v>0</v>
      </c>
      <c r="AK195">
        <v>1</v>
      </c>
      <c r="AL195">
        <v>0</v>
      </c>
      <c r="AM195">
        <v>1</v>
      </c>
      <c r="AN195">
        <v>0</v>
      </c>
      <c r="AO195">
        <v>0</v>
      </c>
      <c r="AP195">
        <v>0</v>
      </c>
      <c r="AQ195">
        <v>0</v>
      </c>
      <c r="AR195">
        <v>0</v>
      </c>
      <c r="AS195">
        <v>0</v>
      </c>
      <c r="AT195">
        <v>0</v>
      </c>
      <c r="AU195">
        <v>0</v>
      </c>
      <c r="AV195">
        <v>0</v>
      </c>
      <c r="AW195">
        <v>0</v>
      </c>
      <c r="AX195">
        <v>0</v>
      </c>
      <c r="AY195">
        <v>0</v>
      </c>
      <c r="AZ195">
        <v>0</v>
      </c>
      <c r="BA195">
        <v>2</v>
      </c>
      <c r="BB195">
        <v>2</v>
      </c>
      <c r="BC195">
        <v>0</v>
      </c>
      <c r="BD195">
        <v>0</v>
      </c>
      <c r="BE195">
        <v>0</v>
      </c>
      <c r="BF195">
        <v>0</v>
      </c>
      <c r="BG195">
        <v>0</v>
      </c>
      <c r="BH195">
        <v>0</v>
      </c>
      <c r="BI195">
        <v>0</v>
      </c>
      <c r="BJ195">
        <v>0</v>
      </c>
      <c r="BK195">
        <v>0</v>
      </c>
      <c r="BL195">
        <v>0</v>
      </c>
      <c r="BM195">
        <v>0</v>
      </c>
      <c r="BN195">
        <v>0</v>
      </c>
      <c r="BO195">
        <v>1</v>
      </c>
      <c r="BP195">
        <v>4</v>
      </c>
      <c r="BQ195">
        <v>0</v>
      </c>
      <c r="BR195">
        <v>0</v>
      </c>
      <c r="BS195">
        <v>0</v>
      </c>
      <c r="BT195">
        <v>0</v>
      </c>
      <c r="BU195">
        <v>0</v>
      </c>
      <c r="BV195">
        <v>0</v>
      </c>
      <c r="BW195">
        <v>0</v>
      </c>
      <c r="BX195">
        <v>0</v>
      </c>
      <c r="BY195">
        <v>0</v>
      </c>
      <c r="BZ195">
        <v>0</v>
      </c>
      <c r="CA195">
        <v>0</v>
      </c>
      <c r="CB195">
        <v>0</v>
      </c>
      <c r="CC195">
        <v>0</v>
      </c>
      <c r="CD195">
        <v>0</v>
      </c>
      <c r="CE195">
        <v>0</v>
      </c>
      <c r="CF195">
        <v>0</v>
      </c>
      <c r="CG195">
        <v>0</v>
      </c>
      <c r="CH195">
        <v>2</v>
      </c>
      <c r="CI195">
        <v>0</v>
      </c>
      <c r="CJ195">
        <v>0</v>
      </c>
      <c r="CK195">
        <v>0</v>
      </c>
      <c r="CL195">
        <v>0</v>
      </c>
      <c r="CM195">
        <v>0</v>
      </c>
    </row>
    <row r="196" spans="1:91" x14ac:dyDescent="0.15">
      <c r="A196" t="s">
        <v>2339</v>
      </c>
      <c r="B196">
        <v>1652.7</v>
      </c>
      <c r="C196">
        <v>33.700000000000003</v>
      </c>
      <c r="D196">
        <v>1216.8</v>
      </c>
      <c r="E196" s="407">
        <v>30.2</v>
      </c>
      <c r="F196" s="407">
        <v>0.7</v>
      </c>
      <c r="G196" s="407">
        <v>29.4</v>
      </c>
      <c r="H196" s="407">
        <v>0.6</v>
      </c>
      <c r="I196" s="407">
        <v>1.3706748328907418E-2</v>
      </c>
      <c r="J196" s="407">
        <v>0.6</v>
      </c>
      <c r="K196">
        <v>0</v>
      </c>
      <c r="L196">
        <v>0</v>
      </c>
      <c r="M196">
        <v>0</v>
      </c>
      <c r="N196">
        <v>0</v>
      </c>
      <c r="O196">
        <v>0</v>
      </c>
      <c r="P196">
        <v>0</v>
      </c>
      <c r="Q196">
        <v>0</v>
      </c>
      <c r="R196">
        <v>2</v>
      </c>
      <c r="S196">
        <v>5</v>
      </c>
      <c r="T196">
        <v>35</v>
      </c>
      <c r="U196">
        <v>8</v>
      </c>
      <c r="V196">
        <v>1</v>
      </c>
      <c r="W196">
        <v>0</v>
      </c>
      <c r="X196">
        <v>0</v>
      </c>
      <c r="Y196">
        <v>0</v>
      </c>
      <c r="Z196">
        <v>0</v>
      </c>
      <c r="AA196" t="s">
        <v>2334</v>
      </c>
      <c r="AB196">
        <v>0</v>
      </c>
      <c r="AC196">
        <v>0</v>
      </c>
      <c r="AD196">
        <v>0</v>
      </c>
      <c r="AE196">
        <v>0</v>
      </c>
      <c r="AF196">
        <v>0</v>
      </c>
      <c r="AG196">
        <v>0</v>
      </c>
      <c r="AH196">
        <v>0</v>
      </c>
      <c r="AI196">
        <v>2</v>
      </c>
      <c r="AJ196">
        <v>4</v>
      </c>
      <c r="AK196">
        <v>2</v>
      </c>
      <c r="AL196">
        <v>0</v>
      </c>
      <c r="AM196">
        <v>0</v>
      </c>
      <c r="AN196">
        <v>0</v>
      </c>
      <c r="AO196">
        <v>0</v>
      </c>
      <c r="AP196">
        <v>0</v>
      </c>
      <c r="AQ196">
        <v>0</v>
      </c>
      <c r="AR196">
        <v>0</v>
      </c>
      <c r="AS196">
        <v>0</v>
      </c>
      <c r="AT196">
        <v>0</v>
      </c>
      <c r="AU196">
        <v>0</v>
      </c>
      <c r="AV196">
        <v>0</v>
      </c>
      <c r="AW196">
        <v>0</v>
      </c>
      <c r="AX196">
        <v>0</v>
      </c>
      <c r="AY196">
        <v>0</v>
      </c>
      <c r="AZ196">
        <v>0</v>
      </c>
      <c r="BA196">
        <v>0</v>
      </c>
      <c r="BB196">
        <v>3</v>
      </c>
      <c r="BC196">
        <v>0</v>
      </c>
      <c r="BD196">
        <v>0</v>
      </c>
      <c r="BE196">
        <v>0</v>
      </c>
      <c r="BF196">
        <v>0</v>
      </c>
      <c r="BG196">
        <v>0</v>
      </c>
      <c r="BH196">
        <v>0</v>
      </c>
      <c r="BI196">
        <v>0</v>
      </c>
      <c r="BJ196">
        <v>0</v>
      </c>
      <c r="BK196">
        <v>0</v>
      </c>
      <c r="BL196">
        <v>0</v>
      </c>
      <c r="BM196">
        <v>0</v>
      </c>
      <c r="BN196">
        <v>0</v>
      </c>
      <c r="BO196">
        <v>0</v>
      </c>
      <c r="BP196">
        <v>0</v>
      </c>
      <c r="BQ196">
        <v>4</v>
      </c>
      <c r="BR196">
        <v>0</v>
      </c>
      <c r="BS196">
        <v>1</v>
      </c>
      <c r="BT196">
        <v>0</v>
      </c>
      <c r="BU196">
        <v>0</v>
      </c>
      <c r="BV196">
        <v>0</v>
      </c>
      <c r="BW196">
        <v>0</v>
      </c>
      <c r="BX196">
        <v>0</v>
      </c>
      <c r="BY196">
        <v>0</v>
      </c>
      <c r="BZ196">
        <v>0</v>
      </c>
      <c r="CA196">
        <v>0</v>
      </c>
      <c r="CB196">
        <v>0</v>
      </c>
      <c r="CC196">
        <v>0</v>
      </c>
      <c r="CD196">
        <v>0</v>
      </c>
      <c r="CE196">
        <v>0</v>
      </c>
      <c r="CF196">
        <v>0</v>
      </c>
      <c r="CG196">
        <v>1</v>
      </c>
      <c r="CH196">
        <v>1</v>
      </c>
      <c r="CI196">
        <v>0</v>
      </c>
      <c r="CJ196">
        <v>0</v>
      </c>
      <c r="CK196">
        <v>0</v>
      </c>
      <c r="CL196">
        <v>0</v>
      </c>
      <c r="CM196">
        <v>0</v>
      </c>
    </row>
    <row r="197" spans="1:91" x14ac:dyDescent="0.15">
      <c r="A197" t="s">
        <v>2518</v>
      </c>
      <c r="B197">
        <v>261</v>
      </c>
      <c r="C197">
        <v>7.15</v>
      </c>
      <c r="D197">
        <v>245</v>
      </c>
      <c r="K197">
        <v>0</v>
      </c>
      <c r="L197">
        <v>0</v>
      </c>
      <c r="M197">
        <v>0</v>
      </c>
      <c r="N197">
        <v>0</v>
      </c>
      <c r="O197">
        <v>0</v>
      </c>
      <c r="P197">
        <v>0</v>
      </c>
      <c r="Q197">
        <v>1</v>
      </c>
      <c r="R197">
        <v>1</v>
      </c>
      <c r="S197">
        <v>2</v>
      </c>
      <c r="T197">
        <v>13</v>
      </c>
      <c r="U197">
        <v>10</v>
      </c>
      <c r="V197">
        <v>3</v>
      </c>
      <c r="W197">
        <v>0</v>
      </c>
      <c r="X197">
        <v>0</v>
      </c>
      <c r="Y197">
        <v>0</v>
      </c>
      <c r="Z197">
        <v>1</v>
      </c>
      <c r="AA197" t="s">
        <v>2334</v>
      </c>
    </row>
    <row r="198" spans="1:91" x14ac:dyDescent="0.15">
      <c r="A198" t="s">
        <v>1861</v>
      </c>
      <c r="B198">
        <v>5000</v>
      </c>
      <c r="C198">
        <v>200</v>
      </c>
      <c r="D198">
        <v>1300</v>
      </c>
      <c r="E198" s="407">
        <v>86.6</v>
      </c>
      <c r="F198" s="407">
        <v>2.5</v>
      </c>
      <c r="G198" s="407">
        <v>37.4</v>
      </c>
      <c r="H198" s="407">
        <v>1.6</v>
      </c>
      <c r="I198" s="407">
        <v>4.6337106154681597E-2</v>
      </c>
      <c r="J198" s="407">
        <v>0.7</v>
      </c>
      <c r="K198">
        <v>0</v>
      </c>
      <c r="L198">
        <v>0</v>
      </c>
      <c r="M198">
        <v>0</v>
      </c>
      <c r="N198">
        <v>0</v>
      </c>
      <c r="O198">
        <v>0</v>
      </c>
      <c r="P198">
        <v>0</v>
      </c>
      <c r="Q198">
        <v>0</v>
      </c>
      <c r="R198">
        <v>2</v>
      </c>
      <c r="S198">
        <v>4</v>
      </c>
      <c r="T198">
        <v>12</v>
      </c>
      <c r="U198">
        <v>11</v>
      </c>
      <c r="V198">
        <v>14</v>
      </c>
      <c r="W198">
        <v>0</v>
      </c>
      <c r="X198">
        <v>0</v>
      </c>
      <c r="Y198">
        <v>0</v>
      </c>
      <c r="Z198">
        <v>0</v>
      </c>
      <c r="AA198" t="s">
        <v>2334</v>
      </c>
      <c r="AB198">
        <v>0</v>
      </c>
      <c r="AC198">
        <v>0</v>
      </c>
      <c r="AD198">
        <v>0</v>
      </c>
      <c r="AE198">
        <v>0</v>
      </c>
      <c r="AF198">
        <v>0</v>
      </c>
      <c r="AG198">
        <v>0</v>
      </c>
      <c r="AH198">
        <v>0</v>
      </c>
      <c r="AI198">
        <v>2</v>
      </c>
      <c r="AJ198">
        <v>0</v>
      </c>
      <c r="AK198">
        <v>0</v>
      </c>
      <c r="AL198">
        <v>0</v>
      </c>
      <c r="AM198">
        <v>5</v>
      </c>
      <c r="AN198">
        <v>0</v>
      </c>
      <c r="AO198">
        <v>0</v>
      </c>
      <c r="AP198">
        <v>0</v>
      </c>
      <c r="AQ198">
        <v>0</v>
      </c>
      <c r="AR198">
        <v>0</v>
      </c>
      <c r="AS198">
        <v>0</v>
      </c>
      <c r="AT198">
        <v>0</v>
      </c>
      <c r="AU198">
        <v>0</v>
      </c>
      <c r="AV198">
        <v>0</v>
      </c>
      <c r="AW198">
        <v>0</v>
      </c>
      <c r="AX198">
        <v>0</v>
      </c>
      <c r="AY198">
        <v>0</v>
      </c>
      <c r="AZ198">
        <v>0</v>
      </c>
      <c r="BA198">
        <v>0</v>
      </c>
      <c r="BB198">
        <v>3</v>
      </c>
      <c r="BC198">
        <v>0</v>
      </c>
      <c r="BD198">
        <v>0</v>
      </c>
      <c r="BE198">
        <v>0</v>
      </c>
      <c r="BF198">
        <v>0</v>
      </c>
      <c r="BG198">
        <v>0</v>
      </c>
      <c r="BH198">
        <v>0</v>
      </c>
      <c r="BI198">
        <v>0</v>
      </c>
      <c r="BJ198">
        <v>0</v>
      </c>
      <c r="BK198">
        <v>0</v>
      </c>
      <c r="BL198">
        <v>0</v>
      </c>
      <c r="BM198">
        <v>0</v>
      </c>
      <c r="BN198">
        <v>0</v>
      </c>
      <c r="BO198">
        <v>0</v>
      </c>
      <c r="BP198">
        <v>0</v>
      </c>
      <c r="BQ198">
        <v>0</v>
      </c>
      <c r="BR198">
        <v>0</v>
      </c>
      <c r="BS198">
        <v>2</v>
      </c>
      <c r="BT198">
        <v>0</v>
      </c>
      <c r="BU198">
        <v>0</v>
      </c>
      <c r="BV198">
        <v>0</v>
      </c>
      <c r="BW198">
        <v>0</v>
      </c>
      <c r="BX198">
        <v>0</v>
      </c>
      <c r="BY198">
        <v>0</v>
      </c>
      <c r="BZ198">
        <v>0</v>
      </c>
      <c r="CA198">
        <v>0</v>
      </c>
      <c r="CB198">
        <v>0</v>
      </c>
      <c r="CC198">
        <v>0</v>
      </c>
      <c r="CD198">
        <v>0</v>
      </c>
      <c r="CE198">
        <v>0</v>
      </c>
      <c r="CF198">
        <v>0</v>
      </c>
      <c r="CG198">
        <v>0</v>
      </c>
      <c r="CH198">
        <v>1</v>
      </c>
      <c r="CI198">
        <v>0</v>
      </c>
      <c r="CJ198">
        <v>0</v>
      </c>
      <c r="CK198">
        <v>0</v>
      </c>
      <c r="CL198">
        <v>0</v>
      </c>
      <c r="CM198">
        <v>0</v>
      </c>
    </row>
    <row r="199" spans="1:91" x14ac:dyDescent="0.15">
      <c r="A199" t="s">
        <v>1830</v>
      </c>
      <c r="B199">
        <v>2198</v>
      </c>
      <c r="C199">
        <v>54.9</v>
      </c>
      <c r="D199">
        <v>2510</v>
      </c>
      <c r="E199" s="407">
        <v>38.6</v>
      </c>
      <c r="F199" s="407">
        <v>1</v>
      </c>
      <c r="G199" s="407">
        <v>44.6</v>
      </c>
      <c r="H199" s="407">
        <v>0.5</v>
      </c>
      <c r="I199" s="407">
        <v>1.3060011162145304E-2</v>
      </c>
      <c r="J199" s="407">
        <v>0.6</v>
      </c>
      <c r="K199">
        <v>0</v>
      </c>
      <c r="L199">
        <v>3</v>
      </c>
      <c r="M199">
        <v>0</v>
      </c>
      <c r="N199">
        <v>16</v>
      </c>
      <c r="O199">
        <v>3</v>
      </c>
      <c r="P199">
        <v>0</v>
      </c>
      <c r="Q199">
        <v>0</v>
      </c>
      <c r="R199">
        <v>0</v>
      </c>
      <c r="S199">
        <v>2</v>
      </c>
      <c r="T199">
        <v>22</v>
      </c>
      <c r="U199">
        <v>9</v>
      </c>
      <c r="V199">
        <v>2</v>
      </c>
      <c r="W199">
        <v>0</v>
      </c>
      <c r="X199">
        <v>0</v>
      </c>
      <c r="Y199">
        <v>0</v>
      </c>
      <c r="Z199">
        <v>0</v>
      </c>
      <c r="AA199" t="s">
        <v>2334</v>
      </c>
      <c r="AB199">
        <v>0</v>
      </c>
      <c r="AC199">
        <v>1</v>
      </c>
      <c r="AD199">
        <v>0</v>
      </c>
      <c r="AE199">
        <v>1</v>
      </c>
      <c r="AF199">
        <v>0</v>
      </c>
      <c r="AG199">
        <v>0</v>
      </c>
      <c r="AH199">
        <v>0</v>
      </c>
      <c r="AI199">
        <v>0</v>
      </c>
      <c r="AJ199">
        <v>2</v>
      </c>
      <c r="AK199">
        <v>5</v>
      </c>
      <c r="AL199">
        <v>0</v>
      </c>
      <c r="AM199">
        <v>0</v>
      </c>
      <c r="AN199">
        <v>0</v>
      </c>
      <c r="AO199">
        <v>0</v>
      </c>
      <c r="AP199">
        <v>0</v>
      </c>
      <c r="AQ199">
        <v>0</v>
      </c>
      <c r="AR199">
        <v>0</v>
      </c>
      <c r="AS199">
        <v>0</v>
      </c>
      <c r="AT199">
        <v>0</v>
      </c>
      <c r="AU199">
        <v>0</v>
      </c>
      <c r="AV199">
        <v>1</v>
      </c>
      <c r="AW199">
        <v>0</v>
      </c>
      <c r="AX199">
        <v>2</v>
      </c>
      <c r="AY199">
        <v>0</v>
      </c>
      <c r="AZ199">
        <v>0</v>
      </c>
      <c r="BA199">
        <v>0</v>
      </c>
      <c r="BB199">
        <v>3</v>
      </c>
      <c r="BC199">
        <v>0</v>
      </c>
      <c r="BD199">
        <v>0</v>
      </c>
      <c r="BE199">
        <v>0</v>
      </c>
      <c r="BF199">
        <v>0</v>
      </c>
      <c r="BG199">
        <v>0</v>
      </c>
      <c r="BH199">
        <v>0</v>
      </c>
      <c r="BI199">
        <v>0</v>
      </c>
      <c r="BJ199">
        <v>0</v>
      </c>
      <c r="BK199">
        <v>2</v>
      </c>
      <c r="BL199">
        <v>1</v>
      </c>
      <c r="BM199">
        <v>0</v>
      </c>
      <c r="BN199">
        <v>0</v>
      </c>
      <c r="BO199">
        <v>0</v>
      </c>
      <c r="BP199">
        <v>0</v>
      </c>
      <c r="BQ199">
        <v>5</v>
      </c>
      <c r="BR199">
        <v>0</v>
      </c>
      <c r="BS199">
        <v>1</v>
      </c>
      <c r="BT199">
        <v>0</v>
      </c>
      <c r="BU199">
        <v>0</v>
      </c>
      <c r="BV199">
        <v>0</v>
      </c>
      <c r="BW199">
        <v>0</v>
      </c>
      <c r="BX199">
        <v>0</v>
      </c>
      <c r="BY199">
        <v>0</v>
      </c>
      <c r="BZ199">
        <v>0</v>
      </c>
      <c r="CA199">
        <v>0</v>
      </c>
      <c r="CB199">
        <v>0</v>
      </c>
      <c r="CC199">
        <v>0</v>
      </c>
      <c r="CD199">
        <v>0</v>
      </c>
      <c r="CE199">
        <v>0</v>
      </c>
      <c r="CF199">
        <v>0</v>
      </c>
      <c r="CG199">
        <v>0</v>
      </c>
      <c r="CH199">
        <v>0</v>
      </c>
      <c r="CI199">
        <v>0</v>
      </c>
      <c r="CJ199">
        <v>0</v>
      </c>
      <c r="CK199">
        <v>0</v>
      </c>
      <c r="CL199">
        <v>0</v>
      </c>
      <c r="CM199">
        <v>0</v>
      </c>
    </row>
    <row r="200" spans="1:91" x14ac:dyDescent="0.15">
      <c r="A200" t="s">
        <v>1804</v>
      </c>
      <c r="B200">
        <v>800</v>
      </c>
      <c r="C200">
        <v>18</v>
      </c>
      <c r="D200">
        <v>1000</v>
      </c>
      <c r="E200" s="407">
        <v>13.6</v>
      </c>
      <c r="F200" s="407">
        <v>0.3</v>
      </c>
      <c r="G200" s="407">
        <v>18.8</v>
      </c>
      <c r="H200" s="407">
        <v>0.3</v>
      </c>
      <c r="I200" s="407">
        <v>7.5998270996515153E-3</v>
      </c>
      <c r="J200" s="407">
        <v>0.4</v>
      </c>
      <c r="K200">
        <v>0</v>
      </c>
      <c r="L200">
        <v>1</v>
      </c>
      <c r="M200">
        <v>0</v>
      </c>
      <c r="N200">
        <v>0</v>
      </c>
      <c r="O200">
        <v>1</v>
      </c>
      <c r="P200">
        <v>0</v>
      </c>
      <c r="Q200">
        <v>0</v>
      </c>
      <c r="R200">
        <v>1</v>
      </c>
      <c r="S200">
        <v>6</v>
      </c>
      <c r="T200">
        <v>33</v>
      </c>
      <c r="U200">
        <v>22</v>
      </c>
      <c r="V200">
        <v>0</v>
      </c>
      <c r="W200">
        <v>0</v>
      </c>
      <c r="X200">
        <v>0</v>
      </c>
      <c r="Y200">
        <v>0</v>
      </c>
      <c r="Z200">
        <v>0</v>
      </c>
      <c r="AA200" t="s">
        <v>2334</v>
      </c>
      <c r="AB200">
        <v>0</v>
      </c>
      <c r="AC200">
        <v>0</v>
      </c>
      <c r="AD200">
        <v>0</v>
      </c>
      <c r="AE200">
        <v>0</v>
      </c>
      <c r="AF200">
        <v>0</v>
      </c>
      <c r="AG200">
        <v>0</v>
      </c>
      <c r="AH200">
        <v>0</v>
      </c>
      <c r="AI200">
        <v>0</v>
      </c>
      <c r="AJ200">
        <v>3</v>
      </c>
      <c r="AK200">
        <v>0</v>
      </c>
      <c r="AL200">
        <v>0</v>
      </c>
      <c r="AM200">
        <v>0</v>
      </c>
      <c r="AN200">
        <v>0</v>
      </c>
      <c r="AO200">
        <v>0</v>
      </c>
      <c r="AP200">
        <v>0</v>
      </c>
      <c r="AQ200">
        <v>0</v>
      </c>
      <c r="AR200">
        <v>0</v>
      </c>
      <c r="AS200">
        <v>0</v>
      </c>
      <c r="AT200">
        <v>0</v>
      </c>
      <c r="AU200">
        <v>0</v>
      </c>
      <c r="AV200">
        <v>0</v>
      </c>
      <c r="AW200">
        <v>0</v>
      </c>
      <c r="AX200">
        <v>0</v>
      </c>
      <c r="AY200">
        <v>0</v>
      </c>
      <c r="AZ200">
        <v>0</v>
      </c>
      <c r="BA200">
        <v>0</v>
      </c>
      <c r="BB200">
        <v>6</v>
      </c>
      <c r="BC200">
        <v>0</v>
      </c>
      <c r="BD200">
        <v>0</v>
      </c>
      <c r="BE200">
        <v>0</v>
      </c>
      <c r="BF200">
        <v>0</v>
      </c>
      <c r="BG200">
        <v>0</v>
      </c>
      <c r="BH200">
        <v>0</v>
      </c>
      <c r="BI200">
        <v>0</v>
      </c>
      <c r="BJ200">
        <v>0</v>
      </c>
      <c r="BK200">
        <v>0</v>
      </c>
      <c r="BL200">
        <v>0</v>
      </c>
      <c r="BM200">
        <v>0</v>
      </c>
      <c r="BN200">
        <v>0</v>
      </c>
      <c r="BO200">
        <v>0</v>
      </c>
      <c r="BP200">
        <v>0</v>
      </c>
      <c r="BQ200">
        <v>1</v>
      </c>
      <c r="BR200">
        <v>0</v>
      </c>
      <c r="BS200">
        <v>0</v>
      </c>
      <c r="BT200">
        <v>0</v>
      </c>
      <c r="BU200">
        <v>0</v>
      </c>
      <c r="BV200">
        <v>0</v>
      </c>
      <c r="BW200">
        <v>0</v>
      </c>
      <c r="BX200">
        <v>0</v>
      </c>
      <c r="BY200">
        <v>0</v>
      </c>
      <c r="BZ200">
        <v>0</v>
      </c>
      <c r="CA200">
        <v>0</v>
      </c>
      <c r="CB200">
        <v>0</v>
      </c>
      <c r="CC200">
        <v>0</v>
      </c>
      <c r="CD200">
        <v>0</v>
      </c>
      <c r="CE200">
        <v>0</v>
      </c>
      <c r="CF200">
        <v>0</v>
      </c>
      <c r="CG200">
        <v>0</v>
      </c>
      <c r="CH200">
        <v>0</v>
      </c>
      <c r="CI200">
        <v>0</v>
      </c>
      <c r="CJ200">
        <v>0</v>
      </c>
      <c r="CK200">
        <v>0</v>
      </c>
      <c r="CL200">
        <v>0</v>
      </c>
      <c r="CM200">
        <v>0</v>
      </c>
    </row>
    <row r="201" spans="1:91" x14ac:dyDescent="0.15">
      <c r="A201" t="s">
        <v>1835</v>
      </c>
      <c r="B201">
        <v>2300</v>
      </c>
      <c r="C201">
        <v>65</v>
      </c>
      <c r="D201">
        <v>840</v>
      </c>
      <c r="E201" s="407">
        <v>39</v>
      </c>
      <c r="F201" s="407">
        <v>1</v>
      </c>
      <c r="G201" s="407">
        <v>17.5</v>
      </c>
      <c r="H201" s="407">
        <v>0.9</v>
      </c>
      <c r="I201" s="407">
        <v>2.3203114258651333E-2</v>
      </c>
      <c r="J201" s="407">
        <v>0.4</v>
      </c>
      <c r="K201">
        <v>0</v>
      </c>
      <c r="L201">
        <v>0</v>
      </c>
      <c r="M201">
        <v>0</v>
      </c>
      <c r="N201">
        <v>0</v>
      </c>
      <c r="O201">
        <v>0</v>
      </c>
      <c r="P201">
        <v>0</v>
      </c>
      <c r="Q201">
        <v>0</v>
      </c>
      <c r="R201">
        <v>3</v>
      </c>
      <c r="S201">
        <v>10</v>
      </c>
      <c r="T201">
        <v>8</v>
      </c>
      <c r="U201">
        <v>16</v>
      </c>
      <c r="V201">
        <v>19</v>
      </c>
      <c r="W201">
        <v>0</v>
      </c>
      <c r="X201">
        <v>0</v>
      </c>
      <c r="Y201">
        <v>0</v>
      </c>
      <c r="Z201">
        <v>8</v>
      </c>
      <c r="AA201" t="s">
        <v>2334</v>
      </c>
      <c r="AB201">
        <v>0</v>
      </c>
      <c r="AC201">
        <v>0</v>
      </c>
      <c r="AD201">
        <v>0</v>
      </c>
      <c r="AE201">
        <v>0</v>
      </c>
      <c r="AF201">
        <v>0</v>
      </c>
      <c r="AG201">
        <v>0</v>
      </c>
      <c r="AH201">
        <v>0</v>
      </c>
      <c r="AI201">
        <v>1</v>
      </c>
      <c r="AJ201">
        <v>2</v>
      </c>
      <c r="AK201">
        <v>0</v>
      </c>
      <c r="AL201">
        <v>1</v>
      </c>
      <c r="AM201">
        <v>1</v>
      </c>
      <c r="AN201">
        <v>0</v>
      </c>
      <c r="AO201">
        <v>0</v>
      </c>
      <c r="AP201">
        <v>0</v>
      </c>
      <c r="AQ201">
        <v>0</v>
      </c>
      <c r="AR201">
        <v>0</v>
      </c>
      <c r="AS201">
        <v>0</v>
      </c>
      <c r="AT201">
        <v>0</v>
      </c>
      <c r="AU201">
        <v>0</v>
      </c>
      <c r="AV201">
        <v>0</v>
      </c>
      <c r="AW201">
        <v>0</v>
      </c>
      <c r="AX201">
        <v>0</v>
      </c>
      <c r="AY201">
        <v>1</v>
      </c>
      <c r="AZ201">
        <v>0</v>
      </c>
      <c r="BA201">
        <v>0</v>
      </c>
      <c r="BB201">
        <v>4</v>
      </c>
      <c r="BC201">
        <v>0</v>
      </c>
      <c r="BD201">
        <v>0</v>
      </c>
      <c r="BE201">
        <v>0</v>
      </c>
      <c r="BF201">
        <v>0</v>
      </c>
      <c r="BG201">
        <v>0</v>
      </c>
      <c r="BH201">
        <v>0</v>
      </c>
      <c r="BI201">
        <v>0</v>
      </c>
      <c r="BJ201">
        <v>0</v>
      </c>
      <c r="BK201">
        <v>0</v>
      </c>
      <c r="BL201">
        <v>0</v>
      </c>
      <c r="BM201">
        <v>0</v>
      </c>
      <c r="BN201">
        <v>0</v>
      </c>
      <c r="BO201">
        <v>0</v>
      </c>
      <c r="BP201">
        <v>1</v>
      </c>
      <c r="BQ201">
        <v>0</v>
      </c>
      <c r="BR201">
        <v>0</v>
      </c>
      <c r="BS201">
        <v>3</v>
      </c>
      <c r="BT201">
        <v>0</v>
      </c>
      <c r="BU201">
        <v>0</v>
      </c>
      <c r="BV201">
        <v>0</v>
      </c>
      <c r="BW201">
        <v>3</v>
      </c>
      <c r="BX201">
        <v>0</v>
      </c>
      <c r="BY201">
        <v>0</v>
      </c>
      <c r="BZ201">
        <v>0</v>
      </c>
      <c r="CA201">
        <v>0</v>
      </c>
      <c r="CB201">
        <v>0</v>
      </c>
      <c r="CC201">
        <v>0</v>
      </c>
      <c r="CD201">
        <v>0</v>
      </c>
      <c r="CE201">
        <v>0</v>
      </c>
      <c r="CF201">
        <v>0</v>
      </c>
      <c r="CG201">
        <v>0</v>
      </c>
      <c r="CH201">
        <v>7</v>
      </c>
      <c r="CI201">
        <v>0</v>
      </c>
      <c r="CJ201">
        <v>0</v>
      </c>
      <c r="CK201">
        <v>0</v>
      </c>
      <c r="CL201">
        <v>0</v>
      </c>
      <c r="CM201">
        <v>0</v>
      </c>
    </row>
    <row r="202" spans="1:91" x14ac:dyDescent="0.15">
      <c r="A202" t="s">
        <v>2015</v>
      </c>
      <c r="B202">
        <v>25</v>
      </c>
      <c r="D202">
        <v>616.9</v>
      </c>
      <c r="E202" s="407">
        <v>0.8</v>
      </c>
      <c r="F202" s="407">
        <v>7.8586486486486497E-3</v>
      </c>
      <c r="G202" s="407">
        <v>13.3</v>
      </c>
      <c r="H202" s="407">
        <v>1.8388441339140232E-2</v>
      </c>
      <c r="I202" s="407">
        <v>1.8906434702999205E-4</v>
      </c>
      <c r="J202" s="407">
        <v>0.3</v>
      </c>
      <c r="K202">
        <v>0</v>
      </c>
      <c r="L202">
        <v>7</v>
      </c>
      <c r="M202">
        <v>0</v>
      </c>
      <c r="N202">
        <v>1</v>
      </c>
      <c r="O202">
        <v>70</v>
      </c>
      <c r="P202">
        <v>0</v>
      </c>
      <c r="Q202">
        <v>0</v>
      </c>
      <c r="R202">
        <v>0</v>
      </c>
      <c r="S202">
        <v>0</v>
      </c>
      <c r="T202">
        <v>0</v>
      </c>
      <c r="U202">
        <v>2</v>
      </c>
      <c r="V202">
        <v>0</v>
      </c>
      <c r="W202">
        <v>0</v>
      </c>
      <c r="X202">
        <v>0</v>
      </c>
      <c r="Y202">
        <v>0</v>
      </c>
      <c r="Z202">
        <v>0</v>
      </c>
      <c r="AA202" t="s">
        <v>2334</v>
      </c>
      <c r="AB202">
        <v>0</v>
      </c>
      <c r="AC202">
        <v>3</v>
      </c>
      <c r="AD202">
        <v>0</v>
      </c>
      <c r="AE202">
        <v>1</v>
      </c>
      <c r="AF202">
        <v>17</v>
      </c>
      <c r="AG202">
        <v>0</v>
      </c>
      <c r="AH202">
        <v>0</v>
      </c>
      <c r="AI202">
        <v>0</v>
      </c>
      <c r="AJ202">
        <v>0</v>
      </c>
      <c r="AK202">
        <v>0</v>
      </c>
      <c r="AL202">
        <v>0</v>
      </c>
      <c r="AM202">
        <v>0</v>
      </c>
      <c r="AN202">
        <v>0</v>
      </c>
      <c r="AO202">
        <v>0</v>
      </c>
      <c r="AP202">
        <v>0</v>
      </c>
      <c r="AQ202">
        <v>0</v>
      </c>
      <c r="AR202">
        <v>0</v>
      </c>
      <c r="AS202">
        <v>10</v>
      </c>
      <c r="AT202">
        <v>0</v>
      </c>
      <c r="AU202">
        <v>3</v>
      </c>
      <c r="AV202">
        <v>4</v>
      </c>
      <c r="AW202">
        <v>0</v>
      </c>
      <c r="AX202">
        <v>0</v>
      </c>
      <c r="AY202">
        <v>0</v>
      </c>
      <c r="AZ202">
        <v>0</v>
      </c>
      <c r="BA202">
        <v>0</v>
      </c>
      <c r="BB202">
        <v>0</v>
      </c>
      <c r="BC202">
        <v>0</v>
      </c>
      <c r="BD202">
        <v>0</v>
      </c>
      <c r="BE202">
        <v>0</v>
      </c>
      <c r="BF202">
        <v>0</v>
      </c>
      <c r="BG202">
        <v>0</v>
      </c>
      <c r="BH202">
        <v>0</v>
      </c>
      <c r="BI202">
        <v>2</v>
      </c>
      <c r="BJ202">
        <v>0</v>
      </c>
      <c r="BK202">
        <v>1</v>
      </c>
      <c r="BL202">
        <v>11</v>
      </c>
      <c r="BM202">
        <v>0</v>
      </c>
      <c r="BN202">
        <v>0</v>
      </c>
      <c r="BO202">
        <v>0</v>
      </c>
      <c r="BP202">
        <v>0</v>
      </c>
      <c r="BQ202">
        <v>0</v>
      </c>
      <c r="BR202">
        <v>0</v>
      </c>
      <c r="BS202">
        <v>0</v>
      </c>
      <c r="BT202">
        <v>0</v>
      </c>
      <c r="BU202">
        <v>0</v>
      </c>
      <c r="BV202">
        <v>0</v>
      </c>
      <c r="BW202">
        <v>0</v>
      </c>
      <c r="BX202">
        <v>0</v>
      </c>
      <c r="BY202">
        <v>6</v>
      </c>
      <c r="BZ202">
        <v>0</v>
      </c>
      <c r="CA202">
        <v>3</v>
      </c>
      <c r="CB202">
        <v>3</v>
      </c>
      <c r="CC202">
        <v>0</v>
      </c>
      <c r="CD202">
        <v>0</v>
      </c>
      <c r="CE202">
        <v>0</v>
      </c>
      <c r="CF202">
        <v>0</v>
      </c>
      <c r="CG202">
        <v>0</v>
      </c>
      <c r="CH202">
        <v>0</v>
      </c>
      <c r="CI202">
        <v>0</v>
      </c>
      <c r="CJ202">
        <v>0</v>
      </c>
      <c r="CK202">
        <v>0</v>
      </c>
      <c r="CL202">
        <v>0</v>
      </c>
      <c r="CM202">
        <v>0</v>
      </c>
    </row>
    <row r="203" spans="1:91" x14ac:dyDescent="0.15">
      <c r="A203" t="s">
        <v>2395</v>
      </c>
      <c r="B203">
        <v>23</v>
      </c>
      <c r="D203">
        <v>1000</v>
      </c>
      <c r="E203" s="407">
        <v>0.5</v>
      </c>
      <c r="F203" s="407">
        <v>0</v>
      </c>
      <c r="G203" s="407">
        <v>17.8</v>
      </c>
      <c r="H203" s="407">
        <v>1.2509669428709834E-2</v>
      </c>
      <c r="I203" s="407">
        <v>0</v>
      </c>
      <c r="J203" s="407">
        <v>0.4</v>
      </c>
      <c r="K203">
        <v>0</v>
      </c>
      <c r="L203">
        <v>25</v>
      </c>
      <c r="M203">
        <v>0</v>
      </c>
      <c r="N203">
        <v>1</v>
      </c>
      <c r="O203">
        <v>43</v>
      </c>
      <c r="P203">
        <v>0</v>
      </c>
      <c r="Q203">
        <v>0</v>
      </c>
      <c r="R203">
        <v>0</v>
      </c>
      <c r="S203">
        <v>0</v>
      </c>
      <c r="T203">
        <v>0</v>
      </c>
      <c r="U203">
        <v>0</v>
      </c>
      <c r="V203">
        <v>0</v>
      </c>
      <c r="W203">
        <v>0</v>
      </c>
      <c r="X203">
        <v>0</v>
      </c>
      <c r="Y203">
        <v>0</v>
      </c>
      <c r="Z203">
        <v>0</v>
      </c>
      <c r="AA203" t="s">
        <v>2334</v>
      </c>
      <c r="AB203">
        <v>0</v>
      </c>
      <c r="AC203">
        <v>1</v>
      </c>
      <c r="AD203">
        <v>0</v>
      </c>
      <c r="AE203">
        <v>0</v>
      </c>
      <c r="AF203">
        <v>4</v>
      </c>
      <c r="AG203">
        <v>0</v>
      </c>
      <c r="AH203">
        <v>0</v>
      </c>
      <c r="AI203">
        <v>0</v>
      </c>
      <c r="AJ203">
        <v>0</v>
      </c>
      <c r="AK203">
        <v>0</v>
      </c>
      <c r="AL203">
        <v>0</v>
      </c>
      <c r="AM203">
        <v>0</v>
      </c>
      <c r="AN203">
        <v>0</v>
      </c>
      <c r="AO203">
        <v>0</v>
      </c>
      <c r="AP203">
        <v>0</v>
      </c>
      <c r="AQ203">
        <v>0</v>
      </c>
      <c r="AR203">
        <v>0</v>
      </c>
      <c r="AS203">
        <v>1</v>
      </c>
      <c r="AT203">
        <v>0</v>
      </c>
      <c r="AU203">
        <v>0</v>
      </c>
      <c r="AV203">
        <v>2</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0</v>
      </c>
      <c r="BR203">
        <v>0</v>
      </c>
      <c r="BS203">
        <v>0</v>
      </c>
      <c r="BT203">
        <v>0</v>
      </c>
      <c r="BU203">
        <v>0</v>
      </c>
      <c r="BV203">
        <v>0</v>
      </c>
      <c r="BW203">
        <v>0</v>
      </c>
      <c r="BX203">
        <v>0</v>
      </c>
      <c r="BY203">
        <v>0</v>
      </c>
      <c r="BZ203">
        <v>0</v>
      </c>
      <c r="CA203">
        <v>0</v>
      </c>
      <c r="CB203">
        <v>0</v>
      </c>
      <c r="CC203">
        <v>0</v>
      </c>
      <c r="CD203">
        <v>0</v>
      </c>
      <c r="CE203">
        <v>0</v>
      </c>
      <c r="CF203">
        <v>0</v>
      </c>
      <c r="CG203">
        <v>0</v>
      </c>
      <c r="CH203">
        <v>0</v>
      </c>
      <c r="CI203">
        <v>0</v>
      </c>
      <c r="CJ203">
        <v>0</v>
      </c>
      <c r="CK203">
        <v>0</v>
      </c>
      <c r="CL203">
        <v>0</v>
      </c>
      <c r="CM203">
        <v>0</v>
      </c>
    </row>
    <row r="204" spans="1:91" x14ac:dyDescent="0.15">
      <c r="A204" t="s">
        <v>1826</v>
      </c>
      <c r="B204">
        <v>16.5</v>
      </c>
      <c r="D204">
        <v>780</v>
      </c>
      <c r="E204" s="407">
        <v>0.5</v>
      </c>
      <c r="F204" s="407">
        <v>0</v>
      </c>
      <c r="G204" s="407">
        <v>15.8</v>
      </c>
      <c r="H204" s="407">
        <v>1.2597254806738669E-2</v>
      </c>
      <c r="I204" s="407">
        <v>0</v>
      </c>
      <c r="J204" s="407">
        <v>0.4</v>
      </c>
      <c r="K204">
        <v>0</v>
      </c>
      <c r="L204">
        <v>13</v>
      </c>
      <c r="M204">
        <v>0</v>
      </c>
      <c r="N204">
        <v>0</v>
      </c>
      <c r="O204">
        <v>38</v>
      </c>
      <c r="P204">
        <v>0</v>
      </c>
      <c r="Q204">
        <v>1</v>
      </c>
      <c r="R204">
        <v>0</v>
      </c>
      <c r="S204">
        <v>0</v>
      </c>
      <c r="T204">
        <v>0</v>
      </c>
      <c r="U204">
        <v>0</v>
      </c>
      <c r="V204">
        <v>0</v>
      </c>
      <c r="W204">
        <v>0</v>
      </c>
      <c r="X204">
        <v>0</v>
      </c>
      <c r="Y204">
        <v>0</v>
      </c>
      <c r="Z204">
        <v>0</v>
      </c>
      <c r="AA204" t="s">
        <v>2334</v>
      </c>
      <c r="AB204">
        <v>0</v>
      </c>
      <c r="AC204">
        <v>1</v>
      </c>
      <c r="AD204">
        <v>0</v>
      </c>
      <c r="AE204">
        <v>0</v>
      </c>
      <c r="AF204">
        <v>2</v>
      </c>
      <c r="AG204">
        <v>0</v>
      </c>
      <c r="AH204">
        <v>0</v>
      </c>
      <c r="AI204">
        <v>0</v>
      </c>
      <c r="AJ204">
        <v>0</v>
      </c>
      <c r="AK204">
        <v>0</v>
      </c>
      <c r="AL204">
        <v>0</v>
      </c>
      <c r="AM204">
        <v>0</v>
      </c>
      <c r="AN204">
        <v>0</v>
      </c>
      <c r="AO204">
        <v>0</v>
      </c>
      <c r="AP204">
        <v>0</v>
      </c>
      <c r="AQ204">
        <v>0</v>
      </c>
      <c r="AR204">
        <v>0</v>
      </c>
      <c r="AS204">
        <v>2</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7</v>
      </c>
      <c r="BM204">
        <v>0</v>
      </c>
      <c r="BN204">
        <v>0</v>
      </c>
      <c r="BO204">
        <v>0</v>
      </c>
      <c r="BP204">
        <v>0</v>
      </c>
      <c r="BQ204">
        <v>0</v>
      </c>
      <c r="BR204">
        <v>0</v>
      </c>
      <c r="BS204">
        <v>0</v>
      </c>
      <c r="BT204">
        <v>0</v>
      </c>
      <c r="BU204">
        <v>0</v>
      </c>
      <c r="BV204">
        <v>0</v>
      </c>
      <c r="BW204">
        <v>0</v>
      </c>
      <c r="BX204">
        <v>0</v>
      </c>
      <c r="BY204">
        <v>5</v>
      </c>
      <c r="BZ204">
        <v>0</v>
      </c>
      <c r="CA204">
        <v>0</v>
      </c>
      <c r="CB204">
        <v>0</v>
      </c>
      <c r="CC204">
        <v>0</v>
      </c>
      <c r="CD204">
        <v>0</v>
      </c>
      <c r="CE204">
        <v>0</v>
      </c>
      <c r="CF204">
        <v>0</v>
      </c>
      <c r="CG204">
        <v>0</v>
      </c>
      <c r="CH204">
        <v>0</v>
      </c>
      <c r="CI204">
        <v>0</v>
      </c>
      <c r="CJ204">
        <v>0</v>
      </c>
      <c r="CK204">
        <v>0</v>
      </c>
      <c r="CL204">
        <v>0</v>
      </c>
      <c r="CM204">
        <v>0</v>
      </c>
    </row>
    <row r="205" spans="1:91" x14ac:dyDescent="0.15">
      <c r="A205" t="s">
        <v>2093</v>
      </c>
      <c r="B205">
        <v>837</v>
      </c>
      <c r="C205">
        <v>17.5</v>
      </c>
      <c r="D205">
        <v>1166</v>
      </c>
      <c r="E205" s="407">
        <v>18</v>
      </c>
      <c r="F205" s="407">
        <v>0.4</v>
      </c>
      <c r="G205" s="407">
        <v>27.2</v>
      </c>
      <c r="H205" s="407">
        <v>0.3</v>
      </c>
      <c r="I205" s="407">
        <v>6.7684758667970954E-3</v>
      </c>
      <c r="J205" s="407">
        <v>0.4</v>
      </c>
      <c r="K205">
        <v>0</v>
      </c>
      <c r="L205">
        <v>7</v>
      </c>
      <c r="M205">
        <v>0</v>
      </c>
      <c r="N205">
        <v>0</v>
      </c>
      <c r="O205">
        <v>0</v>
      </c>
      <c r="P205">
        <v>0</v>
      </c>
      <c r="Q205">
        <v>0</v>
      </c>
      <c r="R205">
        <v>0</v>
      </c>
      <c r="S205">
        <v>1</v>
      </c>
      <c r="T205">
        <v>25</v>
      </c>
      <c r="U205">
        <v>7</v>
      </c>
      <c r="V205">
        <v>2</v>
      </c>
      <c r="W205">
        <v>0</v>
      </c>
      <c r="X205">
        <v>0</v>
      </c>
      <c r="Y205">
        <v>0</v>
      </c>
      <c r="Z205">
        <v>0</v>
      </c>
      <c r="AA205" t="s">
        <v>2334</v>
      </c>
      <c r="AB205">
        <v>0</v>
      </c>
      <c r="AC205">
        <v>0</v>
      </c>
      <c r="AD205">
        <v>0</v>
      </c>
      <c r="AE205">
        <v>0</v>
      </c>
      <c r="AF205">
        <v>0</v>
      </c>
      <c r="AG205">
        <v>0</v>
      </c>
      <c r="AH205">
        <v>0</v>
      </c>
      <c r="AI205">
        <v>0</v>
      </c>
      <c r="AJ205">
        <v>0</v>
      </c>
      <c r="AK205">
        <v>5</v>
      </c>
      <c r="AL205">
        <v>0</v>
      </c>
      <c r="AM205">
        <v>0</v>
      </c>
      <c r="AN205">
        <v>0</v>
      </c>
      <c r="AO205">
        <v>0</v>
      </c>
      <c r="AP205">
        <v>0</v>
      </c>
      <c r="AQ205">
        <v>0</v>
      </c>
      <c r="AR205">
        <v>0</v>
      </c>
      <c r="AS205">
        <v>0</v>
      </c>
      <c r="AT205">
        <v>0</v>
      </c>
      <c r="AU205">
        <v>0</v>
      </c>
      <c r="AV205">
        <v>0</v>
      </c>
      <c r="AW205">
        <v>0</v>
      </c>
      <c r="AX205">
        <v>0</v>
      </c>
      <c r="AY205">
        <v>0</v>
      </c>
      <c r="AZ205">
        <v>0</v>
      </c>
      <c r="BA205">
        <v>4</v>
      </c>
      <c r="BB205">
        <v>7</v>
      </c>
      <c r="BC205">
        <v>0</v>
      </c>
      <c r="BD205">
        <v>0</v>
      </c>
      <c r="BE205">
        <v>0</v>
      </c>
      <c r="BF205">
        <v>0</v>
      </c>
      <c r="BG205">
        <v>0</v>
      </c>
      <c r="BH205">
        <v>0</v>
      </c>
      <c r="BI205">
        <v>3</v>
      </c>
      <c r="BJ205">
        <v>0</v>
      </c>
      <c r="BK205">
        <v>0</v>
      </c>
      <c r="BL205">
        <v>0</v>
      </c>
      <c r="BM205">
        <v>0</v>
      </c>
      <c r="BN205">
        <v>0</v>
      </c>
      <c r="BO205">
        <v>0</v>
      </c>
      <c r="BP205">
        <v>0</v>
      </c>
      <c r="BQ205">
        <v>6</v>
      </c>
      <c r="BR205">
        <v>0</v>
      </c>
      <c r="BS205">
        <v>0</v>
      </c>
      <c r="BT205">
        <v>0</v>
      </c>
      <c r="BU205">
        <v>0</v>
      </c>
      <c r="BV205">
        <v>0</v>
      </c>
      <c r="BW205">
        <v>0</v>
      </c>
      <c r="BX205">
        <v>0</v>
      </c>
      <c r="BY205">
        <v>4</v>
      </c>
      <c r="BZ205">
        <v>0</v>
      </c>
      <c r="CA205">
        <v>1</v>
      </c>
      <c r="CB205">
        <v>0</v>
      </c>
      <c r="CC205">
        <v>0</v>
      </c>
      <c r="CD205">
        <v>0</v>
      </c>
      <c r="CE205">
        <v>0</v>
      </c>
      <c r="CF205">
        <v>0</v>
      </c>
      <c r="CG205">
        <v>2</v>
      </c>
      <c r="CH205">
        <v>7</v>
      </c>
      <c r="CI205">
        <v>0</v>
      </c>
      <c r="CJ205">
        <v>0</v>
      </c>
      <c r="CK205">
        <v>0</v>
      </c>
      <c r="CL205">
        <v>0</v>
      </c>
      <c r="CM205">
        <v>0</v>
      </c>
    </row>
    <row r="206" spans="1:91" x14ac:dyDescent="0.15">
      <c r="A206" t="s">
        <v>1944</v>
      </c>
      <c r="B206">
        <v>4000</v>
      </c>
      <c r="C206">
        <v>100</v>
      </c>
      <c r="D206">
        <v>2000</v>
      </c>
      <c r="E206" s="407">
        <v>20.2</v>
      </c>
      <c r="F206" s="407">
        <v>0.5</v>
      </c>
      <c r="G206" s="407">
        <v>16.2</v>
      </c>
      <c r="H206" s="407">
        <v>0.7</v>
      </c>
      <c r="I206" s="407">
        <v>1.7231167316068365E-2</v>
      </c>
      <c r="J206" s="407">
        <v>0.6</v>
      </c>
      <c r="K206">
        <v>0</v>
      </c>
      <c r="L206">
        <v>2</v>
      </c>
      <c r="M206">
        <v>0</v>
      </c>
      <c r="N206">
        <v>0</v>
      </c>
      <c r="O206">
        <v>4</v>
      </c>
      <c r="P206">
        <v>0</v>
      </c>
      <c r="Q206">
        <v>0</v>
      </c>
      <c r="R206">
        <v>0</v>
      </c>
      <c r="S206">
        <v>10</v>
      </c>
      <c r="T206">
        <v>92</v>
      </c>
      <c r="U206">
        <v>12</v>
      </c>
      <c r="V206">
        <v>4</v>
      </c>
      <c r="W206">
        <v>0</v>
      </c>
      <c r="X206">
        <v>0</v>
      </c>
      <c r="Y206">
        <v>0</v>
      </c>
      <c r="Z206">
        <v>0</v>
      </c>
      <c r="AA206" t="s">
        <v>2334</v>
      </c>
      <c r="AB206">
        <v>0</v>
      </c>
      <c r="AC206">
        <v>0</v>
      </c>
      <c r="AD206">
        <v>0</v>
      </c>
      <c r="AE206">
        <v>0</v>
      </c>
      <c r="AF206">
        <v>0</v>
      </c>
      <c r="AG206">
        <v>0</v>
      </c>
      <c r="AH206">
        <v>0</v>
      </c>
      <c r="AI206">
        <v>0</v>
      </c>
      <c r="AJ206">
        <v>3</v>
      </c>
      <c r="AK206">
        <v>4</v>
      </c>
      <c r="AL206">
        <v>0</v>
      </c>
      <c r="AM206">
        <v>4</v>
      </c>
      <c r="AN206">
        <v>0</v>
      </c>
      <c r="AO206">
        <v>0</v>
      </c>
      <c r="AP206">
        <v>0</v>
      </c>
      <c r="AQ206">
        <v>0</v>
      </c>
      <c r="AR206">
        <v>0</v>
      </c>
      <c r="AS206">
        <v>0</v>
      </c>
      <c r="AT206">
        <v>0</v>
      </c>
      <c r="AU206">
        <v>0</v>
      </c>
      <c r="AV206">
        <v>0</v>
      </c>
      <c r="AW206">
        <v>0</v>
      </c>
      <c r="AX206">
        <v>0</v>
      </c>
      <c r="AY206">
        <v>0</v>
      </c>
      <c r="AZ206">
        <v>1</v>
      </c>
      <c r="BA206">
        <v>5</v>
      </c>
      <c r="BB206">
        <v>7</v>
      </c>
      <c r="BC206">
        <v>0</v>
      </c>
      <c r="BD206">
        <v>0</v>
      </c>
      <c r="BE206">
        <v>0</v>
      </c>
      <c r="BF206">
        <v>0</v>
      </c>
      <c r="BG206">
        <v>0</v>
      </c>
      <c r="BH206">
        <v>0</v>
      </c>
      <c r="BI206">
        <v>0</v>
      </c>
      <c r="BJ206">
        <v>0</v>
      </c>
      <c r="BK206">
        <v>0</v>
      </c>
      <c r="BL206">
        <v>0</v>
      </c>
      <c r="BM206">
        <v>0</v>
      </c>
      <c r="BN206">
        <v>0</v>
      </c>
      <c r="BO206">
        <v>0</v>
      </c>
      <c r="BP206">
        <v>8</v>
      </c>
      <c r="BQ206">
        <v>3</v>
      </c>
      <c r="BR206">
        <v>0</v>
      </c>
      <c r="BS206">
        <v>0</v>
      </c>
      <c r="BT206">
        <v>0</v>
      </c>
      <c r="BU206">
        <v>0</v>
      </c>
      <c r="BV206">
        <v>0</v>
      </c>
      <c r="BW206">
        <v>0</v>
      </c>
      <c r="BX206">
        <v>0</v>
      </c>
      <c r="BY206">
        <v>0</v>
      </c>
      <c r="BZ206">
        <v>0</v>
      </c>
      <c r="CA206">
        <v>0</v>
      </c>
      <c r="CB206">
        <v>0</v>
      </c>
      <c r="CC206">
        <v>0</v>
      </c>
      <c r="CD206">
        <v>0</v>
      </c>
      <c r="CE206">
        <v>0</v>
      </c>
      <c r="CF206">
        <v>1</v>
      </c>
      <c r="CG206">
        <v>3</v>
      </c>
      <c r="CH206">
        <v>7</v>
      </c>
      <c r="CI206">
        <v>0</v>
      </c>
      <c r="CJ206">
        <v>0</v>
      </c>
      <c r="CK206">
        <v>0</v>
      </c>
      <c r="CL206">
        <v>0</v>
      </c>
      <c r="CM206">
        <v>0</v>
      </c>
    </row>
    <row r="207" spans="1:91" x14ac:dyDescent="0.15">
      <c r="A207" t="s">
        <v>1817</v>
      </c>
      <c r="B207">
        <v>7384.4</v>
      </c>
      <c r="C207">
        <v>325</v>
      </c>
      <c r="D207">
        <v>2753.1</v>
      </c>
      <c r="E207" s="407">
        <v>60.3</v>
      </c>
      <c r="F207" s="407">
        <v>2.1</v>
      </c>
      <c r="G207" s="407">
        <v>37.200000000000003</v>
      </c>
      <c r="H207" s="407">
        <v>1.2</v>
      </c>
      <c r="I207" s="407">
        <v>4.0918852693723723E-2</v>
      </c>
      <c r="J207" s="407">
        <v>0.7</v>
      </c>
      <c r="K207">
        <v>0</v>
      </c>
      <c r="L207">
        <v>0</v>
      </c>
      <c r="M207">
        <v>0</v>
      </c>
      <c r="N207">
        <v>0</v>
      </c>
      <c r="O207">
        <v>0</v>
      </c>
      <c r="P207">
        <v>0</v>
      </c>
      <c r="Q207">
        <v>1</v>
      </c>
      <c r="R207">
        <v>1</v>
      </c>
      <c r="S207">
        <v>7</v>
      </c>
      <c r="T207">
        <v>37</v>
      </c>
      <c r="U207">
        <v>37</v>
      </c>
      <c r="V207">
        <v>8</v>
      </c>
      <c r="W207">
        <v>0</v>
      </c>
      <c r="X207">
        <v>0</v>
      </c>
      <c r="Y207">
        <v>0</v>
      </c>
      <c r="Z207">
        <v>2</v>
      </c>
      <c r="AA207" t="s">
        <v>2334</v>
      </c>
      <c r="AB207">
        <v>0</v>
      </c>
      <c r="AC207">
        <v>0</v>
      </c>
      <c r="AD207">
        <v>0</v>
      </c>
      <c r="AE207">
        <v>0</v>
      </c>
      <c r="AF207">
        <v>0</v>
      </c>
      <c r="AG207">
        <v>0</v>
      </c>
      <c r="AH207">
        <v>1</v>
      </c>
      <c r="AI207">
        <v>1</v>
      </c>
      <c r="AJ207">
        <v>3</v>
      </c>
      <c r="AK207">
        <v>1</v>
      </c>
      <c r="AL207">
        <v>0</v>
      </c>
      <c r="AM207">
        <v>5</v>
      </c>
      <c r="AN207">
        <v>0</v>
      </c>
      <c r="AO207">
        <v>0</v>
      </c>
      <c r="AP207">
        <v>0</v>
      </c>
      <c r="AQ207">
        <v>1</v>
      </c>
      <c r="AR207">
        <v>0</v>
      </c>
      <c r="AS207">
        <v>0</v>
      </c>
      <c r="AT207">
        <v>0</v>
      </c>
      <c r="AU207">
        <v>0</v>
      </c>
      <c r="AV207">
        <v>0</v>
      </c>
      <c r="AW207">
        <v>0</v>
      </c>
      <c r="AX207">
        <v>0</v>
      </c>
      <c r="AY207">
        <v>0</v>
      </c>
      <c r="AZ207">
        <v>1</v>
      </c>
      <c r="BA207">
        <v>4</v>
      </c>
      <c r="BB207">
        <v>12</v>
      </c>
      <c r="BC207">
        <v>0</v>
      </c>
      <c r="BD207">
        <v>0</v>
      </c>
      <c r="BE207">
        <v>0</v>
      </c>
      <c r="BF207">
        <v>0</v>
      </c>
      <c r="BG207">
        <v>0</v>
      </c>
      <c r="BH207">
        <v>0</v>
      </c>
      <c r="BI207">
        <v>0</v>
      </c>
      <c r="BJ207">
        <v>0</v>
      </c>
      <c r="BK207">
        <v>0</v>
      </c>
      <c r="BL207">
        <v>0</v>
      </c>
      <c r="BM207">
        <v>0</v>
      </c>
      <c r="BN207">
        <v>0</v>
      </c>
      <c r="BO207">
        <v>0</v>
      </c>
      <c r="BP207">
        <v>0</v>
      </c>
      <c r="BQ207">
        <v>0</v>
      </c>
      <c r="BR207">
        <v>0</v>
      </c>
      <c r="BS207">
        <v>1</v>
      </c>
      <c r="BT207">
        <v>0</v>
      </c>
      <c r="BU207">
        <v>0</v>
      </c>
      <c r="BV207">
        <v>0</v>
      </c>
      <c r="BW207">
        <v>1</v>
      </c>
      <c r="BX207">
        <v>0</v>
      </c>
      <c r="BY207">
        <v>0</v>
      </c>
      <c r="BZ207">
        <v>0</v>
      </c>
      <c r="CA207">
        <v>0</v>
      </c>
      <c r="CB207">
        <v>0</v>
      </c>
      <c r="CC207">
        <v>0</v>
      </c>
      <c r="CD207">
        <v>0</v>
      </c>
      <c r="CE207">
        <v>0</v>
      </c>
      <c r="CF207">
        <v>1</v>
      </c>
      <c r="CG207">
        <v>3</v>
      </c>
      <c r="CH207">
        <v>8</v>
      </c>
      <c r="CI207">
        <v>0</v>
      </c>
      <c r="CJ207">
        <v>0</v>
      </c>
      <c r="CK207">
        <v>0</v>
      </c>
      <c r="CL207">
        <v>0</v>
      </c>
      <c r="CM207">
        <v>0</v>
      </c>
    </row>
    <row r="208" spans="1:91" x14ac:dyDescent="0.15">
      <c r="A208" t="s">
        <v>2519</v>
      </c>
      <c r="B208">
        <v>7</v>
      </c>
      <c r="D208">
        <v>250</v>
      </c>
      <c r="K208">
        <v>0</v>
      </c>
      <c r="L208">
        <v>8</v>
      </c>
      <c r="M208">
        <v>0</v>
      </c>
      <c r="N208">
        <v>0</v>
      </c>
      <c r="O208">
        <v>28</v>
      </c>
      <c r="P208">
        <v>0</v>
      </c>
      <c r="Q208">
        <v>5</v>
      </c>
      <c r="R208">
        <v>0</v>
      </c>
      <c r="S208">
        <v>0</v>
      </c>
      <c r="T208">
        <v>0</v>
      </c>
      <c r="U208">
        <v>0</v>
      </c>
      <c r="V208">
        <v>0</v>
      </c>
      <c r="W208">
        <v>2</v>
      </c>
      <c r="X208">
        <v>0</v>
      </c>
      <c r="Y208">
        <v>0</v>
      </c>
      <c r="Z208">
        <v>0</v>
      </c>
      <c r="AA208" t="s">
        <v>2334</v>
      </c>
    </row>
    <row r="209" spans="1:91" x14ac:dyDescent="0.15">
      <c r="A209" t="s">
        <v>2347</v>
      </c>
      <c r="B209">
        <v>9500</v>
      </c>
      <c r="C209">
        <v>345</v>
      </c>
      <c r="D209">
        <v>1900</v>
      </c>
      <c r="E209" s="407">
        <v>111.4</v>
      </c>
      <c r="F209" s="407">
        <v>4</v>
      </c>
      <c r="G209" s="407">
        <v>30.2</v>
      </c>
      <c r="H209" s="407">
        <v>2.2999999999999998</v>
      </c>
      <c r="I209" s="407">
        <v>0.1</v>
      </c>
      <c r="J209" s="407">
        <v>0.6</v>
      </c>
      <c r="K209">
        <v>0</v>
      </c>
      <c r="L209">
        <v>0</v>
      </c>
      <c r="M209">
        <v>0</v>
      </c>
      <c r="N209">
        <v>0</v>
      </c>
      <c r="O209">
        <v>0</v>
      </c>
      <c r="P209">
        <v>0</v>
      </c>
      <c r="Q209">
        <v>0</v>
      </c>
      <c r="R209">
        <v>1</v>
      </c>
      <c r="S209">
        <v>15</v>
      </c>
      <c r="T209">
        <v>22</v>
      </c>
      <c r="U209">
        <v>20</v>
      </c>
      <c r="V209">
        <v>16</v>
      </c>
      <c r="W209">
        <v>0</v>
      </c>
      <c r="X209">
        <v>0</v>
      </c>
      <c r="Y209">
        <v>0</v>
      </c>
      <c r="Z209">
        <v>0</v>
      </c>
      <c r="AA209" t="s">
        <v>2334</v>
      </c>
      <c r="AB209">
        <v>0</v>
      </c>
      <c r="AC209">
        <v>0</v>
      </c>
      <c r="AD209">
        <v>0</v>
      </c>
      <c r="AE209">
        <v>0</v>
      </c>
      <c r="AF209">
        <v>0</v>
      </c>
      <c r="AG209">
        <v>0</v>
      </c>
      <c r="AH209">
        <v>0</v>
      </c>
      <c r="AI209">
        <v>1</v>
      </c>
      <c r="AJ209">
        <v>2</v>
      </c>
      <c r="AK209">
        <v>0</v>
      </c>
      <c r="AL209">
        <v>1</v>
      </c>
      <c r="AM209">
        <v>6</v>
      </c>
      <c r="AN209">
        <v>0</v>
      </c>
      <c r="AO209">
        <v>0</v>
      </c>
      <c r="AP209">
        <v>0</v>
      </c>
      <c r="AQ209">
        <v>0</v>
      </c>
      <c r="AR209">
        <v>0</v>
      </c>
      <c r="AS209">
        <v>0</v>
      </c>
      <c r="AT209">
        <v>0</v>
      </c>
      <c r="AU209">
        <v>0</v>
      </c>
      <c r="AV209">
        <v>0</v>
      </c>
      <c r="AW209">
        <v>0</v>
      </c>
      <c r="AX209">
        <v>0</v>
      </c>
      <c r="AY209">
        <v>0</v>
      </c>
      <c r="AZ209">
        <v>0</v>
      </c>
      <c r="BA209">
        <v>0</v>
      </c>
      <c r="BB209">
        <v>5</v>
      </c>
      <c r="BC209">
        <v>0</v>
      </c>
      <c r="BD209">
        <v>0</v>
      </c>
      <c r="BE209">
        <v>0</v>
      </c>
      <c r="BF209">
        <v>0</v>
      </c>
      <c r="BG209">
        <v>0</v>
      </c>
      <c r="BH209">
        <v>0</v>
      </c>
      <c r="BI209">
        <v>0</v>
      </c>
      <c r="BJ209">
        <v>0</v>
      </c>
      <c r="BK209">
        <v>0</v>
      </c>
      <c r="BL209">
        <v>0</v>
      </c>
      <c r="BM209">
        <v>0</v>
      </c>
      <c r="BN209">
        <v>0</v>
      </c>
      <c r="BO209">
        <v>0</v>
      </c>
      <c r="BP209">
        <v>0</v>
      </c>
      <c r="BQ209">
        <v>2</v>
      </c>
      <c r="BR209">
        <v>0</v>
      </c>
      <c r="BS209">
        <v>4</v>
      </c>
      <c r="BT209">
        <v>0</v>
      </c>
      <c r="BU209">
        <v>0</v>
      </c>
      <c r="BV209">
        <v>0</v>
      </c>
      <c r="BW209">
        <v>0</v>
      </c>
      <c r="BX209">
        <v>0</v>
      </c>
      <c r="BY209">
        <v>0</v>
      </c>
      <c r="BZ209">
        <v>0</v>
      </c>
      <c r="CA209">
        <v>0</v>
      </c>
      <c r="CB209">
        <v>0</v>
      </c>
      <c r="CC209">
        <v>0</v>
      </c>
      <c r="CD209">
        <v>0</v>
      </c>
      <c r="CE209">
        <v>1</v>
      </c>
      <c r="CF209">
        <v>0</v>
      </c>
      <c r="CG209">
        <v>0</v>
      </c>
      <c r="CH209">
        <v>3</v>
      </c>
      <c r="CI209">
        <v>0</v>
      </c>
      <c r="CJ209">
        <v>0</v>
      </c>
      <c r="CK209">
        <v>0</v>
      </c>
      <c r="CL209">
        <v>0</v>
      </c>
      <c r="CM209">
        <v>0</v>
      </c>
    </row>
    <row r="210" spans="1:91" x14ac:dyDescent="0.15">
      <c r="A210" t="s">
        <v>1937</v>
      </c>
      <c r="B210">
        <v>2108</v>
      </c>
      <c r="C210">
        <v>61.9</v>
      </c>
      <c r="D210">
        <v>2312</v>
      </c>
      <c r="E210" s="407">
        <v>54.7</v>
      </c>
      <c r="F210" s="407">
        <v>1.4</v>
      </c>
      <c r="G210" s="407">
        <v>49.4</v>
      </c>
      <c r="H210" s="407">
        <v>0.6</v>
      </c>
      <c r="I210" s="407">
        <v>1.3844436676356351E-2</v>
      </c>
      <c r="J210" s="407">
        <v>0.5</v>
      </c>
      <c r="K210">
        <v>0</v>
      </c>
      <c r="L210">
        <v>0</v>
      </c>
      <c r="M210">
        <v>0</v>
      </c>
      <c r="N210">
        <v>3</v>
      </c>
      <c r="O210">
        <v>2</v>
      </c>
      <c r="P210">
        <v>0</v>
      </c>
      <c r="Q210">
        <v>0</v>
      </c>
      <c r="R210">
        <v>1</v>
      </c>
      <c r="S210">
        <v>11</v>
      </c>
      <c r="T210">
        <v>18</v>
      </c>
      <c r="U210">
        <v>14</v>
      </c>
      <c r="V210">
        <v>2</v>
      </c>
      <c r="W210">
        <v>0</v>
      </c>
      <c r="X210">
        <v>0</v>
      </c>
      <c r="Y210">
        <v>0</v>
      </c>
      <c r="Z210">
        <v>0</v>
      </c>
      <c r="AA210" t="s">
        <v>2334</v>
      </c>
      <c r="AB210">
        <v>0</v>
      </c>
      <c r="AC210">
        <v>0</v>
      </c>
      <c r="AD210">
        <v>0</v>
      </c>
      <c r="AE210">
        <v>0</v>
      </c>
      <c r="AF210">
        <v>0</v>
      </c>
      <c r="AG210">
        <v>0</v>
      </c>
      <c r="AH210">
        <v>0</v>
      </c>
      <c r="AI210">
        <v>0</v>
      </c>
      <c r="AJ210">
        <v>4</v>
      </c>
      <c r="AK210">
        <v>3</v>
      </c>
      <c r="AL210">
        <v>0</v>
      </c>
      <c r="AM210">
        <v>2</v>
      </c>
      <c r="AN210">
        <v>0</v>
      </c>
      <c r="AO210">
        <v>0</v>
      </c>
      <c r="AP210">
        <v>0</v>
      </c>
      <c r="AQ210">
        <v>0</v>
      </c>
      <c r="AR210">
        <v>0</v>
      </c>
      <c r="AS210">
        <v>0</v>
      </c>
      <c r="AT210">
        <v>0</v>
      </c>
      <c r="AU210">
        <v>0</v>
      </c>
      <c r="AV210">
        <v>0</v>
      </c>
      <c r="AW210">
        <v>0</v>
      </c>
      <c r="AX210">
        <v>0</v>
      </c>
      <c r="AY210">
        <v>0</v>
      </c>
      <c r="AZ210">
        <v>0</v>
      </c>
      <c r="BA210">
        <v>1</v>
      </c>
      <c r="BB210">
        <v>5</v>
      </c>
      <c r="BC210">
        <v>0</v>
      </c>
      <c r="BD210">
        <v>0</v>
      </c>
      <c r="BE210">
        <v>0</v>
      </c>
      <c r="BF210">
        <v>0</v>
      </c>
      <c r="BG210">
        <v>0</v>
      </c>
      <c r="BH210">
        <v>0</v>
      </c>
      <c r="BI210">
        <v>0</v>
      </c>
      <c r="BJ210">
        <v>0</v>
      </c>
      <c r="BK210">
        <v>0</v>
      </c>
      <c r="BL210">
        <v>0</v>
      </c>
      <c r="BM210">
        <v>0</v>
      </c>
      <c r="BN210">
        <v>0</v>
      </c>
      <c r="BO210">
        <v>1</v>
      </c>
      <c r="BP210">
        <v>4</v>
      </c>
      <c r="BQ210">
        <v>1</v>
      </c>
      <c r="BR210">
        <v>0</v>
      </c>
      <c r="BS210">
        <v>0</v>
      </c>
      <c r="BT210">
        <v>0</v>
      </c>
      <c r="BU210">
        <v>0</v>
      </c>
      <c r="BV210">
        <v>0</v>
      </c>
      <c r="BW210">
        <v>0</v>
      </c>
      <c r="BX210">
        <v>0</v>
      </c>
      <c r="BY210">
        <v>0</v>
      </c>
      <c r="BZ210">
        <v>0</v>
      </c>
      <c r="CA210">
        <v>0</v>
      </c>
      <c r="CB210">
        <v>0</v>
      </c>
      <c r="CC210">
        <v>0</v>
      </c>
      <c r="CD210">
        <v>0</v>
      </c>
      <c r="CE210">
        <v>0</v>
      </c>
      <c r="CF210">
        <v>0</v>
      </c>
      <c r="CG210">
        <v>1</v>
      </c>
      <c r="CH210">
        <v>5</v>
      </c>
      <c r="CI210">
        <v>0</v>
      </c>
      <c r="CJ210">
        <v>0</v>
      </c>
      <c r="CK210">
        <v>0</v>
      </c>
      <c r="CL210">
        <v>0</v>
      </c>
      <c r="CM210">
        <v>0</v>
      </c>
    </row>
    <row r="211" spans="1:91" x14ac:dyDescent="0.15">
      <c r="A211" t="s">
        <v>2038</v>
      </c>
      <c r="B211">
        <v>23000</v>
      </c>
      <c r="C211">
        <v>500</v>
      </c>
      <c r="D211">
        <v>21000</v>
      </c>
      <c r="E211" s="407">
        <v>8.3000000000000007</v>
      </c>
      <c r="F211" s="407">
        <v>0.2</v>
      </c>
      <c r="G211" s="407">
        <v>10.7</v>
      </c>
      <c r="H211" s="407">
        <v>0.5</v>
      </c>
      <c r="I211" s="407">
        <v>1.0306703972025225E-2</v>
      </c>
      <c r="J211" s="407">
        <v>0.6</v>
      </c>
      <c r="K211">
        <v>0</v>
      </c>
      <c r="L211">
        <v>285</v>
      </c>
      <c r="M211">
        <v>0</v>
      </c>
      <c r="N211">
        <v>0</v>
      </c>
      <c r="O211">
        <v>151</v>
      </c>
      <c r="P211">
        <v>0</v>
      </c>
      <c r="Q211">
        <v>33</v>
      </c>
      <c r="R211">
        <v>17</v>
      </c>
      <c r="S211">
        <v>267</v>
      </c>
      <c r="T211">
        <v>814</v>
      </c>
      <c r="U211">
        <v>67</v>
      </c>
      <c r="V211">
        <v>203</v>
      </c>
      <c r="W211">
        <v>76</v>
      </c>
      <c r="X211">
        <v>0</v>
      </c>
      <c r="Y211">
        <v>0</v>
      </c>
      <c r="Z211">
        <v>0</v>
      </c>
      <c r="AA211" t="s">
        <v>2334</v>
      </c>
      <c r="AB211">
        <v>0</v>
      </c>
      <c r="AC211">
        <v>27</v>
      </c>
      <c r="AD211">
        <v>0</v>
      </c>
      <c r="AE211">
        <v>0</v>
      </c>
      <c r="AF211">
        <v>4</v>
      </c>
      <c r="AG211">
        <v>0</v>
      </c>
      <c r="AH211">
        <v>25</v>
      </c>
      <c r="AI211">
        <v>2</v>
      </c>
      <c r="AJ211">
        <v>7</v>
      </c>
      <c r="AK211">
        <v>8</v>
      </c>
      <c r="AL211">
        <v>0</v>
      </c>
      <c r="AM211">
        <v>165</v>
      </c>
      <c r="AN211">
        <v>9</v>
      </c>
      <c r="AO211">
        <v>0</v>
      </c>
      <c r="AP211">
        <v>0</v>
      </c>
      <c r="AQ211">
        <v>0</v>
      </c>
      <c r="AR211">
        <v>0</v>
      </c>
      <c r="AS211">
        <v>6</v>
      </c>
      <c r="AT211">
        <v>0</v>
      </c>
      <c r="AU211">
        <v>0</v>
      </c>
      <c r="AV211">
        <v>4</v>
      </c>
      <c r="AW211">
        <v>0</v>
      </c>
      <c r="AX211">
        <v>0</v>
      </c>
      <c r="AY211">
        <v>0</v>
      </c>
      <c r="AZ211">
        <v>1</v>
      </c>
      <c r="BA211">
        <v>16</v>
      </c>
      <c r="BB211">
        <v>252</v>
      </c>
      <c r="BC211">
        <v>2</v>
      </c>
      <c r="BD211">
        <v>7</v>
      </c>
      <c r="BE211">
        <v>0</v>
      </c>
      <c r="BF211">
        <v>0</v>
      </c>
      <c r="BG211">
        <v>0</v>
      </c>
      <c r="BH211">
        <v>0</v>
      </c>
      <c r="BI211">
        <v>48</v>
      </c>
      <c r="BJ211">
        <v>0</v>
      </c>
      <c r="BK211">
        <v>0</v>
      </c>
      <c r="BL211">
        <v>1</v>
      </c>
      <c r="BM211">
        <v>0</v>
      </c>
      <c r="BN211">
        <v>4</v>
      </c>
      <c r="BO211">
        <v>2</v>
      </c>
      <c r="BP211">
        <v>47</v>
      </c>
      <c r="BQ211">
        <v>12</v>
      </c>
      <c r="BR211">
        <v>7</v>
      </c>
      <c r="BS211">
        <v>29</v>
      </c>
      <c r="BT211">
        <v>7</v>
      </c>
      <c r="BU211">
        <v>0</v>
      </c>
      <c r="BV211">
        <v>0</v>
      </c>
      <c r="BW211">
        <v>0</v>
      </c>
      <c r="BY211">
        <v>1</v>
      </c>
      <c r="BZ211">
        <v>0</v>
      </c>
      <c r="CA211">
        <v>3</v>
      </c>
      <c r="CB211">
        <v>2</v>
      </c>
      <c r="CC211">
        <v>0</v>
      </c>
      <c r="CD211">
        <v>1</v>
      </c>
      <c r="CE211">
        <v>1</v>
      </c>
      <c r="CF211">
        <v>8</v>
      </c>
      <c r="CG211">
        <v>22</v>
      </c>
      <c r="CH211">
        <v>126</v>
      </c>
      <c r="CI211">
        <v>6</v>
      </c>
      <c r="CJ211">
        <v>37</v>
      </c>
      <c r="CK211">
        <v>0</v>
      </c>
      <c r="CL211">
        <v>0</v>
      </c>
      <c r="CM211">
        <v>0</v>
      </c>
    </row>
    <row r="212" spans="1:91" x14ac:dyDescent="0.15">
      <c r="A212" t="s">
        <v>2350</v>
      </c>
      <c r="B212">
        <v>1200</v>
      </c>
      <c r="C212">
        <v>29</v>
      </c>
      <c r="D212">
        <v>1600</v>
      </c>
      <c r="E212" s="407">
        <v>22.3</v>
      </c>
      <c r="F212" s="407">
        <v>0.5</v>
      </c>
      <c r="G212" s="407">
        <v>34.5</v>
      </c>
      <c r="H212" s="407">
        <v>0.5</v>
      </c>
      <c r="I212" s="407">
        <v>1.2478844880931672E-2</v>
      </c>
      <c r="J212" s="407">
        <v>0.8</v>
      </c>
      <c r="K212">
        <v>0</v>
      </c>
      <c r="L212">
        <v>0</v>
      </c>
      <c r="M212">
        <v>0</v>
      </c>
      <c r="N212">
        <v>0</v>
      </c>
      <c r="O212">
        <v>0</v>
      </c>
      <c r="P212">
        <v>0</v>
      </c>
      <c r="Q212">
        <v>0</v>
      </c>
      <c r="R212">
        <v>0</v>
      </c>
      <c r="S212">
        <v>0</v>
      </c>
      <c r="T212">
        <v>42</v>
      </c>
      <c r="U212">
        <v>20</v>
      </c>
      <c r="V212">
        <v>0</v>
      </c>
      <c r="W212">
        <v>0</v>
      </c>
      <c r="X212">
        <v>0</v>
      </c>
      <c r="Y212">
        <v>0</v>
      </c>
      <c r="Z212">
        <v>0</v>
      </c>
      <c r="AA212" t="s">
        <v>2334</v>
      </c>
      <c r="AB212">
        <v>0</v>
      </c>
      <c r="AC212">
        <v>0</v>
      </c>
      <c r="AD212">
        <v>0</v>
      </c>
      <c r="AE212">
        <v>0</v>
      </c>
      <c r="AF212">
        <v>0</v>
      </c>
      <c r="AG212">
        <v>0</v>
      </c>
      <c r="AH212">
        <v>0</v>
      </c>
      <c r="AI212">
        <v>0</v>
      </c>
      <c r="AJ212">
        <v>0</v>
      </c>
      <c r="AK212">
        <v>3</v>
      </c>
      <c r="AL212">
        <v>0</v>
      </c>
      <c r="AM212">
        <v>0</v>
      </c>
      <c r="AN212">
        <v>0</v>
      </c>
      <c r="AO212">
        <v>0</v>
      </c>
      <c r="AP212">
        <v>0</v>
      </c>
      <c r="AQ212">
        <v>0</v>
      </c>
      <c r="AR212">
        <v>0</v>
      </c>
      <c r="AS212">
        <v>0</v>
      </c>
      <c r="AT212">
        <v>0</v>
      </c>
      <c r="AU212">
        <v>0</v>
      </c>
      <c r="AV212">
        <v>0</v>
      </c>
      <c r="AW212">
        <v>0</v>
      </c>
      <c r="AX212">
        <v>0</v>
      </c>
      <c r="AY212">
        <v>0</v>
      </c>
      <c r="AZ212">
        <v>0</v>
      </c>
      <c r="BA212">
        <v>0</v>
      </c>
      <c r="BB212">
        <v>3</v>
      </c>
      <c r="BC212">
        <v>0</v>
      </c>
      <c r="BD212">
        <v>0</v>
      </c>
      <c r="BE212">
        <v>0</v>
      </c>
      <c r="BF212">
        <v>0</v>
      </c>
      <c r="BG212">
        <v>0</v>
      </c>
      <c r="BH212">
        <v>0</v>
      </c>
      <c r="BI212">
        <v>0</v>
      </c>
      <c r="BJ212">
        <v>0</v>
      </c>
      <c r="BK212">
        <v>0</v>
      </c>
      <c r="BL212">
        <v>0</v>
      </c>
      <c r="BM212">
        <v>0</v>
      </c>
      <c r="BN212">
        <v>0</v>
      </c>
      <c r="BO212">
        <v>0</v>
      </c>
      <c r="BP212">
        <v>0</v>
      </c>
      <c r="BQ212">
        <v>1</v>
      </c>
      <c r="BR212">
        <v>1</v>
      </c>
      <c r="BS212">
        <v>0</v>
      </c>
      <c r="BT212">
        <v>0</v>
      </c>
      <c r="BU212">
        <v>0</v>
      </c>
      <c r="BV212">
        <v>0</v>
      </c>
      <c r="BW212">
        <v>0</v>
      </c>
      <c r="BX212">
        <v>0</v>
      </c>
      <c r="BY212">
        <v>0</v>
      </c>
      <c r="BZ212">
        <v>0</v>
      </c>
      <c r="CA212">
        <v>0</v>
      </c>
      <c r="CB212">
        <v>0</v>
      </c>
      <c r="CC212">
        <v>0</v>
      </c>
      <c r="CD212">
        <v>0</v>
      </c>
      <c r="CE212">
        <v>0</v>
      </c>
      <c r="CF212">
        <v>0</v>
      </c>
      <c r="CG212">
        <v>1</v>
      </c>
      <c r="CH212">
        <v>5</v>
      </c>
      <c r="CI212">
        <v>0</v>
      </c>
      <c r="CJ212">
        <v>0</v>
      </c>
      <c r="CK212">
        <v>0</v>
      </c>
      <c r="CL212">
        <v>0</v>
      </c>
      <c r="CM212">
        <v>0</v>
      </c>
    </row>
    <row r="213" spans="1:91" x14ac:dyDescent="0.15">
      <c r="A213" t="s">
        <v>1950</v>
      </c>
      <c r="B213">
        <v>22000</v>
      </c>
      <c r="C213">
        <v>350</v>
      </c>
      <c r="D213">
        <v>2350</v>
      </c>
      <c r="E213" s="407">
        <v>277.8</v>
      </c>
      <c r="F213" s="407">
        <v>11.7</v>
      </c>
      <c r="G213" s="407">
        <v>41.3</v>
      </c>
      <c r="H213" s="407">
        <v>4.8</v>
      </c>
      <c r="I213" s="407">
        <v>0.2</v>
      </c>
      <c r="J213" s="407">
        <v>0.7</v>
      </c>
      <c r="K213">
        <v>0</v>
      </c>
      <c r="L213">
        <v>0</v>
      </c>
      <c r="M213">
        <v>0</v>
      </c>
      <c r="N213">
        <v>0</v>
      </c>
      <c r="O213">
        <v>0</v>
      </c>
      <c r="P213">
        <v>0</v>
      </c>
      <c r="Q213">
        <v>0</v>
      </c>
      <c r="R213">
        <v>3</v>
      </c>
      <c r="S213">
        <v>3</v>
      </c>
      <c r="T213">
        <v>8</v>
      </c>
      <c r="U213">
        <v>2</v>
      </c>
      <c r="V213">
        <v>18</v>
      </c>
      <c r="W213">
        <v>0</v>
      </c>
      <c r="X213">
        <v>0</v>
      </c>
      <c r="Y213">
        <v>0</v>
      </c>
      <c r="Z213">
        <v>3</v>
      </c>
      <c r="AA213" t="s">
        <v>2334</v>
      </c>
      <c r="AB213">
        <v>0</v>
      </c>
      <c r="AC213">
        <v>0</v>
      </c>
      <c r="AD213">
        <v>0</v>
      </c>
      <c r="AE213">
        <v>0</v>
      </c>
      <c r="AF213">
        <v>0</v>
      </c>
      <c r="AG213">
        <v>0</v>
      </c>
      <c r="AH213">
        <v>0</v>
      </c>
      <c r="AI213">
        <v>1</v>
      </c>
      <c r="AJ213">
        <v>0</v>
      </c>
      <c r="AK213">
        <v>0</v>
      </c>
      <c r="AL213">
        <v>0</v>
      </c>
      <c r="AM213">
        <v>2</v>
      </c>
      <c r="AN213">
        <v>0</v>
      </c>
      <c r="AO213">
        <v>0</v>
      </c>
      <c r="AP213">
        <v>0</v>
      </c>
      <c r="AQ213">
        <v>3</v>
      </c>
      <c r="AR213">
        <v>0</v>
      </c>
      <c r="AS213">
        <v>0</v>
      </c>
      <c r="AT213">
        <v>0</v>
      </c>
      <c r="AU213">
        <v>0</v>
      </c>
      <c r="AV213">
        <v>0</v>
      </c>
      <c r="AW213">
        <v>0</v>
      </c>
      <c r="AX213">
        <v>0</v>
      </c>
      <c r="AY213">
        <v>1</v>
      </c>
      <c r="AZ213">
        <v>0</v>
      </c>
      <c r="BA213">
        <v>0</v>
      </c>
      <c r="BB213">
        <v>0</v>
      </c>
      <c r="BC213">
        <v>0</v>
      </c>
      <c r="BD213">
        <v>0</v>
      </c>
      <c r="BE213">
        <v>0</v>
      </c>
      <c r="BF213">
        <v>0</v>
      </c>
      <c r="BG213">
        <v>0</v>
      </c>
      <c r="BH213">
        <v>0</v>
      </c>
      <c r="BI213">
        <v>0</v>
      </c>
      <c r="BJ213">
        <v>0</v>
      </c>
      <c r="BK213">
        <v>0</v>
      </c>
      <c r="BL213">
        <v>0</v>
      </c>
      <c r="BM213">
        <v>0</v>
      </c>
      <c r="BN213">
        <v>0</v>
      </c>
      <c r="BO213">
        <v>0</v>
      </c>
      <c r="BP213">
        <v>0</v>
      </c>
      <c r="BQ213">
        <v>0</v>
      </c>
      <c r="BR213">
        <v>0</v>
      </c>
      <c r="BS213">
        <v>0</v>
      </c>
      <c r="BT213">
        <v>0</v>
      </c>
      <c r="BU213">
        <v>0</v>
      </c>
      <c r="BV213">
        <v>0</v>
      </c>
      <c r="BW213">
        <v>0</v>
      </c>
      <c r="BX213">
        <v>0</v>
      </c>
      <c r="BY213">
        <v>0</v>
      </c>
      <c r="BZ213">
        <v>0</v>
      </c>
      <c r="CA213">
        <v>0</v>
      </c>
      <c r="CB213">
        <v>0</v>
      </c>
      <c r="CC213">
        <v>0</v>
      </c>
      <c r="CD213">
        <v>0</v>
      </c>
      <c r="CE213">
        <v>0</v>
      </c>
      <c r="CF213">
        <v>0</v>
      </c>
      <c r="CG213">
        <v>0</v>
      </c>
      <c r="CH213">
        <v>0</v>
      </c>
      <c r="CI213">
        <v>0</v>
      </c>
      <c r="CJ213">
        <v>0</v>
      </c>
      <c r="CK213">
        <v>0</v>
      </c>
      <c r="CL213">
        <v>0</v>
      </c>
      <c r="CM213">
        <v>0</v>
      </c>
    </row>
    <row r="214" spans="1:91" x14ac:dyDescent="0.15">
      <c r="A214" t="s">
        <v>2206</v>
      </c>
      <c r="B214">
        <v>5150</v>
      </c>
      <c r="C214">
        <v>215</v>
      </c>
      <c r="D214">
        <v>1285</v>
      </c>
      <c r="E214" s="407">
        <v>78.7</v>
      </c>
      <c r="F214" s="407">
        <v>1.8</v>
      </c>
      <c r="G214" s="407">
        <v>41.8</v>
      </c>
      <c r="H214" s="407">
        <v>1.9</v>
      </c>
      <c r="I214" s="407">
        <v>4.1440210589690996E-2</v>
      </c>
      <c r="J214" s="407">
        <v>1</v>
      </c>
      <c r="K214">
        <v>0</v>
      </c>
      <c r="L214">
        <v>0</v>
      </c>
      <c r="M214">
        <v>0</v>
      </c>
      <c r="N214">
        <v>0</v>
      </c>
      <c r="O214">
        <v>0</v>
      </c>
      <c r="P214">
        <v>0</v>
      </c>
      <c r="Q214">
        <v>0</v>
      </c>
      <c r="R214">
        <v>1</v>
      </c>
      <c r="S214">
        <v>2</v>
      </c>
      <c r="T214">
        <v>20</v>
      </c>
      <c r="U214">
        <v>2</v>
      </c>
      <c r="V214">
        <v>9</v>
      </c>
      <c r="W214">
        <v>0</v>
      </c>
      <c r="X214">
        <v>0</v>
      </c>
      <c r="Y214">
        <v>0</v>
      </c>
      <c r="Z214">
        <v>0</v>
      </c>
      <c r="AA214" t="s">
        <v>2334</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v>0</v>
      </c>
      <c r="BR214">
        <v>0</v>
      </c>
      <c r="BS214">
        <v>1</v>
      </c>
      <c r="BT214">
        <v>0</v>
      </c>
      <c r="BU214">
        <v>0</v>
      </c>
      <c r="BV214">
        <v>0</v>
      </c>
      <c r="BW214">
        <v>0</v>
      </c>
      <c r="BX214">
        <v>0</v>
      </c>
      <c r="BY214">
        <v>0</v>
      </c>
      <c r="BZ214">
        <v>0</v>
      </c>
      <c r="CA214">
        <v>0</v>
      </c>
      <c r="CB214">
        <v>0</v>
      </c>
      <c r="CC214">
        <v>0</v>
      </c>
      <c r="CD214">
        <v>0</v>
      </c>
      <c r="CE214">
        <v>0</v>
      </c>
      <c r="CF214">
        <v>0</v>
      </c>
      <c r="CG214">
        <v>0</v>
      </c>
      <c r="CH214">
        <v>0</v>
      </c>
      <c r="CI214">
        <v>0</v>
      </c>
      <c r="CJ214">
        <v>0</v>
      </c>
      <c r="CK214">
        <v>0</v>
      </c>
      <c r="CL214">
        <v>0</v>
      </c>
      <c r="CM214">
        <v>0</v>
      </c>
    </row>
    <row r="215" spans="1:91" x14ac:dyDescent="0.15">
      <c r="A215" t="s">
        <v>1889</v>
      </c>
      <c r="B215">
        <v>1080</v>
      </c>
      <c r="C215">
        <v>22.3</v>
      </c>
      <c r="D215">
        <v>725</v>
      </c>
      <c r="E215" s="407">
        <v>22.3</v>
      </c>
      <c r="F215" s="407">
        <v>0.5</v>
      </c>
      <c r="G215" s="407">
        <v>18.100000000000001</v>
      </c>
      <c r="H215" s="407">
        <v>0.6</v>
      </c>
      <c r="I215" s="407">
        <v>1.4064256870973568E-2</v>
      </c>
      <c r="J215" s="407">
        <v>0.5</v>
      </c>
      <c r="K215">
        <v>0</v>
      </c>
      <c r="L215">
        <v>0</v>
      </c>
      <c r="M215">
        <v>0</v>
      </c>
      <c r="N215">
        <v>0</v>
      </c>
      <c r="O215">
        <v>0</v>
      </c>
      <c r="P215">
        <v>0</v>
      </c>
      <c r="Q215">
        <v>0</v>
      </c>
      <c r="R215">
        <v>0</v>
      </c>
      <c r="S215">
        <v>11</v>
      </c>
      <c r="T215">
        <v>21</v>
      </c>
      <c r="U215">
        <v>8</v>
      </c>
      <c r="V215">
        <v>3</v>
      </c>
      <c r="W215">
        <v>0</v>
      </c>
      <c r="X215">
        <v>0</v>
      </c>
      <c r="Y215">
        <v>0</v>
      </c>
      <c r="Z215">
        <v>0</v>
      </c>
      <c r="AA215" t="s">
        <v>2334</v>
      </c>
      <c r="AB215">
        <v>0</v>
      </c>
      <c r="AC215">
        <v>0</v>
      </c>
      <c r="AD215">
        <v>0</v>
      </c>
      <c r="AE215">
        <v>0</v>
      </c>
      <c r="AF215">
        <v>0</v>
      </c>
      <c r="AG215">
        <v>0</v>
      </c>
      <c r="AH215">
        <v>0</v>
      </c>
      <c r="AI215">
        <v>0</v>
      </c>
      <c r="AJ215">
        <v>2</v>
      </c>
      <c r="AK215">
        <v>2</v>
      </c>
      <c r="AL215">
        <v>1</v>
      </c>
      <c r="AM215">
        <v>1</v>
      </c>
      <c r="AN215">
        <v>0</v>
      </c>
      <c r="AO215">
        <v>0</v>
      </c>
      <c r="AP215">
        <v>0</v>
      </c>
      <c r="AQ215">
        <v>0</v>
      </c>
      <c r="AR215">
        <v>0</v>
      </c>
      <c r="AS215">
        <v>0</v>
      </c>
      <c r="AT215">
        <v>0</v>
      </c>
      <c r="AU215">
        <v>0</v>
      </c>
      <c r="AV215">
        <v>0</v>
      </c>
      <c r="AW215">
        <v>0</v>
      </c>
      <c r="AX215">
        <v>0</v>
      </c>
      <c r="AY215">
        <v>0</v>
      </c>
      <c r="AZ215">
        <v>0</v>
      </c>
      <c r="BA215">
        <v>1</v>
      </c>
      <c r="BB215">
        <v>5</v>
      </c>
      <c r="BC215">
        <v>0</v>
      </c>
      <c r="BD215">
        <v>0</v>
      </c>
      <c r="BE215">
        <v>0</v>
      </c>
      <c r="BF215">
        <v>0</v>
      </c>
      <c r="BG215">
        <v>0</v>
      </c>
      <c r="BH215">
        <v>0</v>
      </c>
      <c r="BI215">
        <v>0</v>
      </c>
      <c r="BJ215">
        <v>0</v>
      </c>
      <c r="BK215">
        <v>0</v>
      </c>
      <c r="BL215">
        <v>0</v>
      </c>
      <c r="BM215">
        <v>0</v>
      </c>
      <c r="BN215">
        <v>0</v>
      </c>
      <c r="BO215">
        <v>0</v>
      </c>
      <c r="BP215">
        <v>1</v>
      </c>
      <c r="BQ215">
        <v>1</v>
      </c>
      <c r="BR215">
        <v>0</v>
      </c>
      <c r="BS215">
        <v>1</v>
      </c>
      <c r="BT215">
        <v>0</v>
      </c>
      <c r="BU215">
        <v>0</v>
      </c>
      <c r="BV215">
        <v>0</v>
      </c>
      <c r="BW215">
        <v>0</v>
      </c>
      <c r="BX215">
        <v>0</v>
      </c>
      <c r="BY215">
        <v>0</v>
      </c>
      <c r="BZ215">
        <v>0</v>
      </c>
      <c r="CA215">
        <v>0</v>
      </c>
      <c r="CB215">
        <v>0</v>
      </c>
      <c r="CC215">
        <v>0</v>
      </c>
      <c r="CD215">
        <v>0</v>
      </c>
      <c r="CE215">
        <v>0</v>
      </c>
      <c r="CF215">
        <v>1</v>
      </c>
      <c r="CG215">
        <v>0</v>
      </c>
      <c r="CH215">
        <v>6</v>
      </c>
      <c r="CI215">
        <v>0</v>
      </c>
      <c r="CJ215">
        <v>0</v>
      </c>
      <c r="CK215">
        <v>0</v>
      </c>
      <c r="CL215">
        <v>0</v>
      </c>
      <c r="CM215">
        <v>0</v>
      </c>
    </row>
    <row r="216" spans="1:91" x14ac:dyDescent="0.15">
      <c r="A216" t="s">
        <v>2520</v>
      </c>
      <c r="B216">
        <v>880</v>
      </c>
      <c r="C216">
        <v>25</v>
      </c>
      <c r="D216">
        <v>359</v>
      </c>
      <c r="E216" s="407"/>
      <c r="F216" s="407"/>
      <c r="G216" s="407"/>
      <c r="H216" s="407"/>
      <c r="I216" s="407"/>
      <c r="J216" s="407"/>
      <c r="L216">
        <v>0</v>
      </c>
      <c r="M216">
        <v>0</v>
      </c>
      <c r="N216">
        <v>0</v>
      </c>
      <c r="O216">
        <v>0</v>
      </c>
      <c r="P216">
        <v>0</v>
      </c>
      <c r="Q216">
        <v>0</v>
      </c>
      <c r="R216">
        <v>0</v>
      </c>
      <c r="S216">
        <v>13</v>
      </c>
      <c r="T216">
        <v>7</v>
      </c>
      <c r="U216">
        <v>1</v>
      </c>
      <c r="V216">
        <v>10</v>
      </c>
      <c r="W216">
        <v>0</v>
      </c>
      <c r="X216">
        <v>0</v>
      </c>
      <c r="Y216">
        <v>0</v>
      </c>
      <c r="Z216">
        <v>0</v>
      </c>
      <c r="AA216" t="s">
        <v>2334</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c r="AX216">
        <v>0</v>
      </c>
      <c r="AY216">
        <v>0</v>
      </c>
      <c r="AZ216">
        <v>0</v>
      </c>
      <c r="BA216">
        <v>0</v>
      </c>
      <c r="BB216">
        <v>1</v>
      </c>
      <c r="BC216">
        <v>0</v>
      </c>
      <c r="BD216">
        <v>0</v>
      </c>
      <c r="BE216">
        <v>0</v>
      </c>
      <c r="BF216">
        <v>0</v>
      </c>
      <c r="BG216">
        <v>0</v>
      </c>
    </row>
    <row r="217" spans="1:91" x14ac:dyDescent="0.15">
      <c r="A217" t="s">
        <v>2194</v>
      </c>
      <c r="B217">
        <v>1200</v>
      </c>
      <c r="C217">
        <v>29.4</v>
      </c>
      <c r="D217">
        <v>1194</v>
      </c>
      <c r="E217" s="407">
        <v>4.5</v>
      </c>
      <c r="F217" s="407">
        <v>0.1</v>
      </c>
      <c r="G217" s="407">
        <v>4.3</v>
      </c>
      <c r="H217" s="407">
        <v>0.5</v>
      </c>
      <c r="I217" s="407">
        <v>1.2338957993660585E-2</v>
      </c>
      <c r="J217" s="407">
        <v>0.5</v>
      </c>
      <c r="K217">
        <v>0</v>
      </c>
      <c r="L217">
        <v>4</v>
      </c>
      <c r="M217">
        <v>0</v>
      </c>
      <c r="N217">
        <v>4</v>
      </c>
      <c r="O217">
        <v>1</v>
      </c>
      <c r="P217">
        <v>0</v>
      </c>
      <c r="Q217">
        <v>55</v>
      </c>
      <c r="R217">
        <v>1</v>
      </c>
      <c r="S217">
        <v>58</v>
      </c>
      <c r="T217">
        <v>103</v>
      </c>
      <c r="U217">
        <v>11</v>
      </c>
      <c r="V217">
        <v>7</v>
      </c>
      <c r="W217">
        <v>0</v>
      </c>
      <c r="X217">
        <v>0</v>
      </c>
      <c r="Y217">
        <v>0</v>
      </c>
      <c r="Z217">
        <v>2</v>
      </c>
      <c r="AA217" t="s">
        <v>2334</v>
      </c>
      <c r="AB217">
        <v>0</v>
      </c>
      <c r="AC217">
        <v>0</v>
      </c>
      <c r="AD217">
        <v>0</v>
      </c>
      <c r="AE217">
        <v>0</v>
      </c>
      <c r="AF217">
        <v>0</v>
      </c>
      <c r="AG217">
        <v>0</v>
      </c>
      <c r="AH217">
        <v>15</v>
      </c>
      <c r="AI217">
        <v>0</v>
      </c>
      <c r="AJ217">
        <v>5</v>
      </c>
      <c r="AK217">
        <v>2</v>
      </c>
      <c r="AL217">
        <v>0</v>
      </c>
      <c r="AM217">
        <v>3</v>
      </c>
      <c r="AN217">
        <v>0</v>
      </c>
      <c r="AO217">
        <v>0</v>
      </c>
      <c r="AP217">
        <v>0</v>
      </c>
      <c r="AQ217">
        <v>1</v>
      </c>
      <c r="AR217">
        <v>0</v>
      </c>
      <c r="AS217">
        <v>0</v>
      </c>
      <c r="AT217">
        <v>0</v>
      </c>
      <c r="AU217">
        <v>0</v>
      </c>
      <c r="AV217">
        <v>0</v>
      </c>
      <c r="AW217">
        <v>0</v>
      </c>
      <c r="AX217">
        <v>25</v>
      </c>
      <c r="AY217">
        <v>0</v>
      </c>
      <c r="AZ217">
        <v>14</v>
      </c>
      <c r="BA217">
        <v>22</v>
      </c>
      <c r="BB217">
        <v>2</v>
      </c>
      <c r="BC217">
        <v>1</v>
      </c>
      <c r="BD217">
        <v>0</v>
      </c>
      <c r="BE217">
        <v>0</v>
      </c>
      <c r="BF217">
        <v>0</v>
      </c>
      <c r="BG217">
        <v>0</v>
      </c>
      <c r="BH217">
        <v>0</v>
      </c>
      <c r="BI217">
        <v>0</v>
      </c>
      <c r="BJ217">
        <v>0</v>
      </c>
      <c r="BK217">
        <v>0</v>
      </c>
      <c r="BL217">
        <v>0</v>
      </c>
      <c r="BM217">
        <v>0</v>
      </c>
      <c r="BN217">
        <v>0</v>
      </c>
      <c r="BO217">
        <v>0</v>
      </c>
      <c r="BP217">
        <v>0</v>
      </c>
      <c r="BQ217">
        <v>0</v>
      </c>
      <c r="BR217">
        <v>0</v>
      </c>
      <c r="BS217">
        <v>0</v>
      </c>
      <c r="BT217">
        <v>0</v>
      </c>
      <c r="BU217">
        <v>0</v>
      </c>
      <c r="BV217">
        <v>0</v>
      </c>
      <c r="BW217">
        <v>0</v>
      </c>
      <c r="BX217">
        <v>0</v>
      </c>
      <c r="BY217">
        <v>2</v>
      </c>
      <c r="BZ217">
        <v>0</v>
      </c>
      <c r="CA217">
        <v>0</v>
      </c>
      <c r="CB217">
        <v>0</v>
      </c>
      <c r="CC217">
        <v>0</v>
      </c>
      <c r="CD217">
        <v>12</v>
      </c>
      <c r="CE217">
        <v>0</v>
      </c>
      <c r="CF217">
        <v>2</v>
      </c>
      <c r="CG217">
        <v>1</v>
      </c>
      <c r="CH217">
        <v>0</v>
      </c>
      <c r="CI217">
        <v>0</v>
      </c>
      <c r="CJ217">
        <v>0</v>
      </c>
      <c r="CK217">
        <v>0</v>
      </c>
      <c r="CL217">
        <v>0</v>
      </c>
      <c r="CM217">
        <v>0</v>
      </c>
    </row>
    <row r="218" spans="1:91" x14ac:dyDescent="0.15">
      <c r="A218" t="s">
        <v>2391</v>
      </c>
      <c r="B218">
        <v>3100</v>
      </c>
      <c r="C218">
        <v>110</v>
      </c>
      <c r="D218">
        <v>2300</v>
      </c>
      <c r="E218" s="407">
        <v>21.3</v>
      </c>
      <c r="F218" s="407">
        <v>0.5</v>
      </c>
      <c r="G218" s="407">
        <v>20.2</v>
      </c>
      <c r="H218" s="407">
        <v>0.6</v>
      </c>
      <c r="I218" s="407">
        <v>1.457619823233015E-2</v>
      </c>
      <c r="J218" s="407">
        <v>0.6</v>
      </c>
      <c r="K218">
        <v>0</v>
      </c>
      <c r="L218">
        <v>3</v>
      </c>
      <c r="M218">
        <v>0</v>
      </c>
      <c r="N218">
        <v>7</v>
      </c>
      <c r="O218">
        <v>9</v>
      </c>
      <c r="P218">
        <v>0</v>
      </c>
      <c r="Q218">
        <v>0</v>
      </c>
      <c r="R218">
        <v>0</v>
      </c>
      <c r="S218">
        <v>9</v>
      </c>
      <c r="T218">
        <v>26</v>
      </c>
      <c r="U218">
        <v>7</v>
      </c>
      <c r="V218">
        <v>6</v>
      </c>
      <c r="W218">
        <v>0</v>
      </c>
      <c r="X218">
        <v>0</v>
      </c>
      <c r="Y218">
        <v>0</v>
      </c>
      <c r="Z218">
        <v>2</v>
      </c>
      <c r="AA218" t="s">
        <v>2334</v>
      </c>
      <c r="AB218">
        <v>0</v>
      </c>
      <c r="AC218">
        <v>1</v>
      </c>
      <c r="AD218">
        <v>0</v>
      </c>
      <c r="AE218">
        <v>0</v>
      </c>
      <c r="AF218">
        <v>8</v>
      </c>
      <c r="AG218">
        <v>0</v>
      </c>
      <c r="AH218">
        <v>0</v>
      </c>
      <c r="AI218">
        <v>0</v>
      </c>
      <c r="AJ218">
        <v>0</v>
      </c>
      <c r="AK218">
        <v>0</v>
      </c>
      <c r="AL218">
        <v>0</v>
      </c>
      <c r="AM218">
        <v>0</v>
      </c>
      <c r="AN218">
        <v>0</v>
      </c>
      <c r="AO218">
        <v>0</v>
      </c>
      <c r="AP218">
        <v>0</v>
      </c>
      <c r="AQ218">
        <v>0</v>
      </c>
      <c r="AR218">
        <v>0</v>
      </c>
      <c r="AS218">
        <v>4</v>
      </c>
      <c r="AT218">
        <v>0</v>
      </c>
      <c r="AU218">
        <v>0</v>
      </c>
      <c r="AV218">
        <v>0</v>
      </c>
      <c r="AW218">
        <v>0</v>
      </c>
      <c r="AX218">
        <v>0</v>
      </c>
      <c r="AY218">
        <v>0</v>
      </c>
      <c r="AZ218">
        <v>0</v>
      </c>
      <c r="BA218">
        <v>0</v>
      </c>
      <c r="BB218">
        <v>0</v>
      </c>
      <c r="BC218">
        <v>0</v>
      </c>
      <c r="BD218">
        <v>0</v>
      </c>
      <c r="BE218">
        <v>0</v>
      </c>
      <c r="BF218">
        <v>0</v>
      </c>
      <c r="BG218">
        <v>0</v>
      </c>
      <c r="BH218">
        <v>0</v>
      </c>
      <c r="BI218">
        <v>0</v>
      </c>
      <c r="BJ218">
        <v>0</v>
      </c>
      <c r="BK218">
        <v>0</v>
      </c>
      <c r="BL218">
        <v>0</v>
      </c>
      <c r="BM218">
        <v>0</v>
      </c>
      <c r="BN218">
        <v>0</v>
      </c>
      <c r="BO218">
        <v>0</v>
      </c>
      <c r="BP218">
        <v>1</v>
      </c>
      <c r="BQ218">
        <v>0</v>
      </c>
      <c r="BR218">
        <v>0</v>
      </c>
      <c r="BS218">
        <v>0</v>
      </c>
      <c r="BT218">
        <v>0</v>
      </c>
      <c r="BU218">
        <v>0</v>
      </c>
      <c r="BV218">
        <v>0</v>
      </c>
      <c r="BW218">
        <v>0</v>
      </c>
      <c r="BX218">
        <v>0</v>
      </c>
      <c r="BY218">
        <v>0</v>
      </c>
      <c r="BZ218">
        <v>0</v>
      </c>
      <c r="CA218">
        <v>0</v>
      </c>
      <c r="CB218">
        <v>0</v>
      </c>
      <c r="CC218">
        <v>0</v>
      </c>
      <c r="CD218">
        <v>0</v>
      </c>
      <c r="CE218">
        <v>0</v>
      </c>
      <c r="CF218">
        <v>0</v>
      </c>
      <c r="CG218">
        <v>0</v>
      </c>
      <c r="CH218">
        <v>0</v>
      </c>
      <c r="CI218">
        <v>0</v>
      </c>
      <c r="CJ218">
        <v>0</v>
      </c>
      <c r="CK218">
        <v>0</v>
      </c>
      <c r="CL218">
        <v>0</v>
      </c>
      <c r="CM218">
        <v>0</v>
      </c>
    </row>
    <row r="219" spans="1:91" x14ac:dyDescent="0.15">
      <c r="A219" t="s">
        <v>1908</v>
      </c>
      <c r="B219">
        <v>5500</v>
      </c>
      <c r="C219">
        <v>121</v>
      </c>
      <c r="D219">
        <v>2600</v>
      </c>
      <c r="E219" s="407">
        <v>62</v>
      </c>
      <c r="F219" s="407">
        <v>1.7</v>
      </c>
      <c r="G219" s="407">
        <v>44.1</v>
      </c>
      <c r="H219" s="407">
        <v>0.9</v>
      </c>
      <c r="I219" s="407">
        <v>2.3448551530157444E-2</v>
      </c>
      <c r="J219" s="407">
        <v>0.6</v>
      </c>
      <c r="K219">
        <v>0</v>
      </c>
      <c r="L219">
        <v>1</v>
      </c>
      <c r="M219">
        <v>0</v>
      </c>
      <c r="N219">
        <v>0</v>
      </c>
      <c r="O219">
        <v>1</v>
      </c>
      <c r="P219">
        <v>0</v>
      </c>
      <c r="Q219">
        <v>0</v>
      </c>
      <c r="R219">
        <v>0</v>
      </c>
      <c r="S219">
        <v>11</v>
      </c>
      <c r="T219">
        <v>17</v>
      </c>
      <c r="U219">
        <v>27</v>
      </c>
      <c r="V219">
        <v>8</v>
      </c>
      <c r="W219">
        <v>0</v>
      </c>
      <c r="X219">
        <v>0</v>
      </c>
      <c r="Y219">
        <v>0</v>
      </c>
      <c r="Z219">
        <v>0</v>
      </c>
      <c r="AA219" t="s">
        <v>2334</v>
      </c>
      <c r="AB219">
        <v>0</v>
      </c>
      <c r="AC219">
        <v>0</v>
      </c>
      <c r="AD219">
        <v>0</v>
      </c>
      <c r="AE219">
        <v>0</v>
      </c>
      <c r="AF219">
        <v>0</v>
      </c>
      <c r="AG219">
        <v>0</v>
      </c>
      <c r="AH219">
        <v>0</v>
      </c>
      <c r="AI219">
        <v>0</v>
      </c>
      <c r="AJ219">
        <v>2</v>
      </c>
      <c r="AK219">
        <v>2</v>
      </c>
      <c r="AL219">
        <v>0</v>
      </c>
      <c r="AM219">
        <v>4</v>
      </c>
      <c r="AN219">
        <v>0</v>
      </c>
      <c r="AO219">
        <v>0</v>
      </c>
      <c r="AP219">
        <v>0</v>
      </c>
      <c r="AQ219">
        <v>0</v>
      </c>
      <c r="AR219">
        <v>0</v>
      </c>
      <c r="AS219">
        <v>0</v>
      </c>
      <c r="AT219">
        <v>0</v>
      </c>
      <c r="AU219">
        <v>0</v>
      </c>
      <c r="AV219">
        <v>0</v>
      </c>
      <c r="AW219">
        <v>0</v>
      </c>
      <c r="AX219">
        <v>0</v>
      </c>
      <c r="AY219">
        <v>0</v>
      </c>
      <c r="AZ219">
        <v>0</v>
      </c>
      <c r="BA219">
        <v>0</v>
      </c>
      <c r="BB219">
        <v>4</v>
      </c>
      <c r="BC219">
        <v>0</v>
      </c>
      <c r="BD219">
        <v>0</v>
      </c>
      <c r="BE219">
        <v>0</v>
      </c>
      <c r="BF219">
        <v>0</v>
      </c>
      <c r="BG219">
        <v>0</v>
      </c>
      <c r="BH219">
        <v>0</v>
      </c>
      <c r="BI219">
        <v>0</v>
      </c>
      <c r="BJ219">
        <v>0</v>
      </c>
      <c r="BK219">
        <v>0</v>
      </c>
      <c r="BL219">
        <v>0</v>
      </c>
      <c r="BM219">
        <v>0</v>
      </c>
      <c r="BN219">
        <v>0</v>
      </c>
      <c r="BO219">
        <v>0</v>
      </c>
      <c r="BP219">
        <v>4</v>
      </c>
      <c r="BQ219">
        <v>0</v>
      </c>
      <c r="BR219">
        <v>0</v>
      </c>
      <c r="BS219">
        <v>3</v>
      </c>
      <c r="BT219">
        <v>0</v>
      </c>
      <c r="BU219">
        <v>0</v>
      </c>
      <c r="BV219">
        <v>0</v>
      </c>
      <c r="BW219">
        <v>0</v>
      </c>
      <c r="BX219">
        <v>0</v>
      </c>
      <c r="BY219">
        <v>0</v>
      </c>
      <c r="BZ219">
        <v>0</v>
      </c>
      <c r="CA219">
        <v>0</v>
      </c>
      <c r="CB219">
        <v>0</v>
      </c>
      <c r="CC219">
        <v>0</v>
      </c>
      <c r="CD219">
        <v>0</v>
      </c>
      <c r="CE219">
        <v>0</v>
      </c>
      <c r="CF219">
        <v>0</v>
      </c>
      <c r="CG219">
        <v>0</v>
      </c>
      <c r="CH219">
        <v>8</v>
      </c>
      <c r="CI219">
        <v>0</v>
      </c>
      <c r="CJ219">
        <v>0</v>
      </c>
      <c r="CK219">
        <v>0</v>
      </c>
      <c r="CL219">
        <v>0</v>
      </c>
      <c r="CM219">
        <v>0</v>
      </c>
    </row>
    <row r="220" spans="1:91" x14ac:dyDescent="0.15">
      <c r="A220" t="s">
        <v>1877</v>
      </c>
      <c r="B220">
        <v>600</v>
      </c>
      <c r="C220">
        <v>20</v>
      </c>
      <c r="D220">
        <v>380</v>
      </c>
      <c r="E220" s="407">
        <v>13.2</v>
      </c>
      <c r="F220" s="407">
        <v>0.4</v>
      </c>
      <c r="G220" s="407">
        <v>10.6</v>
      </c>
      <c r="H220" s="407">
        <v>0.5</v>
      </c>
      <c r="I220" s="407">
        <v>1.6975865589248938E-2</v>
      </c>
      <c r="J220" s="407">
        <v>0.4</v>
      </c>
      <c r="K220">
        <v>0</v>
      </c>
      <c r="L220">
        <v>1</v>
      </c>
      <c r="M220">
        <v>0</v>
      </c>
      <c r="N220">
        <v>0</v>
      </c>
      <c r="O220">
        <v>0</v>
      </c>
      <c r="P220">
        <v>0</v>
      </c>
      <c r="Q220">
        <v>0</v>
      </c>
      <c r="R220">
        <v>0</v>
      </c>
      <c r="S220">
        <v>7</v>
      </c>
      <c r="T220">
        <v>19</v>
      </c>
      <c r="U220">
        <v>2</v>
      </c>
      <c r="V220">
        <v>7</v>
      </c>
      <c r="W220">
        <v>0</v>
      </c>
      <c r="X220">
        <v>0</v>
      </c>
      <c r="Y220">
        <v>0</v>
      </c>
      <c r="Z220">
        <v>7</v>
      </c>
      <c r="AA220" t="s">
        <v>2334</v>
      </c>
      <c r="AB220">
        <v>0</v>
      </c>
      <c r="AC220">
        <v>1</v>
      </c>
      <c r="AD220">
        <v>0</v>
      </c>
      <c r="AE220">
        <v>0</v>
      </c>
      <c r="AF220">
        <v>0</v>
      </c>
      <c r="AG220">
        <v>0</v>
      </c>
      <c r="AH220">
        <v>0</v>
      </c>
      <c r="AI220">
        <v>0</v>
      </c>
      <c r="AJ220">
        <v>3</v>
      </c>
      <c r="AK220">
        <v>0</v>
      </c>
      <c r="AL220">
        <v>0</v>
      </c>
      <c r="AM220">
        <v>3</v>
      </c>
      <c r="AN220">
        <v>0</v>
      </c>
      <c r="AO220">
        <v>0</v>
      </c>
      <c r="AP220">
        <v>0</v>
      </c>
      <c r="AQ220">
        <v>3</v>
      </c>
      <c r="AR220">
        <v>0</v>
      </c>
      <c r="AS220">
        <v>0</v>
      </c>
      <c r="AT220">
        <v>0</v>
      </c>
      <c r="AU220">
        <v>0</v>
      </c>
      <c r="AV220">
        <v>0</v>
      </c>
      <c r="AW220">
        <v>0</v>
      </c>
      <c r="AX220">
        <v>0</v>
      </c>
      <c r="AY220">
        <v>0</v>
      </c>
      <c r="AZ220">
        <v>0</v>
      </c>
      <c r="BA220">
        <v>0</v>
      </c>
      <c r="BB220">
        <v>3</v>
      </c>
      <c r="BC220">
        <v>0</v>
      </c>
      <c r="BD220">
        <v>0</v>
      </c>
      <c r="BE220">
        <v>0</v>
      </c>
      <c r="BF220">
        <v>0</v>
      </c>
      <c r="BG220">
        <v>0</v>
      </c>
      <c r="BH220">
        <v>0</v>
      </c>
      <c r="BI220">
        <v>0</v>
      </c>
      <c r="BJ220">
        <v>0</v>
      </c>
      <c r="BK220">
        <v>0</v>
      </c>
      <c r="BL220">
        <v>0</v>
      </c>
      <c r="BM220">
        <v>0</v>
      </c>
      <c r="BN220">
        <v>0</v>
      </c>
      <c r="BO220">
        <v>0</v>
      </c>
      <c r="BP220">
        <v>0</v>
      </c>
      <c r="BQ220">
        <v>0</v>
      </c>
      <c r="BR220">
        <v>0</v>
      </c>
      <c r="BS220">
        <v>0</v>
      </c>
      <c r="BT220">
        <v>0</v>
      </c>
      <c r="BU220">
        <v>0</v>
      </c>
      <c r="BV220">
        <v>0</v>
      </c>
      <c r="BW220">
        <v>0</v>
      </c>
      <c r="BX220">
        <v>0</v>
      </c>
      <c r="BY220">
        <v>0</v>
      </c>
      <c r="BZ220">
        <v>0</v>
      </c>
      <c r="CA220">
        <v>0</v>
      </c>
      <c r="CB220">
        <v>0</v>
      </c>
      <c r="CC220">
        <v>0</v>
      </c>
      <c r="CD220">
        <v>0</v>
      </c>
      <c r="CE220">
        <v>0</v>
      </c>
      <c r="CF220">
        <v>0</v>
      </c>
      <c r="CG220">
        <v>0</v>
      </c>
      <c r="CH220">
        <v>2</v>
      </c>
      <c r="CI220">
        <v>0</v>
      </c>
      <c r="CJ220">
        <v>0</v>
      </c>
      <c r="CK220">
        <v>0</v>
      </c>
      <c r="CL220">
        <v>0</v>
      </c>
      <c r="CM220">
        <v>0</v>
      </c>
    </row>
    <row r="221" spans="1:91" x14ac:dyDescent="0.15">
      <c r="A221" t="s">
        <v>2212</v>
      </c>
      <c r="B221">
        <v>520</v>
      </c>
      <c r="C221">
        <v>30</v>
      </c>
      <c r="D221">
        <v>320</v>
      </c>
      <c r="E221" s="407">
        <v>3.1</v>
      </c>
      <c r="F221" s="407">
        <v>0.1</v>
      </c>
      <c r="G221" s="407">
        <v>3.6</v>
      </c>
      <c r="H221" s="407">
        <v>0.3</v>
      </c>
      <c r="I221" s="407">
        <v>1.2016366486623842E-2</v>
      </c>
      <c r="J221" s="407">
        <v>0.4</v>
      </c>
      <c r="K221">
        <v>0</v>
      </c>
      <c r="L221">
        <v>12</v>
      </c>
      <c r="M221">
        <v>0</v>
      </c>
      <c r="N221">
        <v>15</v>
      </c>
      <c r="O221">
        <v>15</v>
      </c>
      <c r="P221">
        <v>0</v>
      </c>
      <c r="Q221">
        <v>31</v>
      </c>
      <c r="R221">
        <v>1</v>
      </c>
      <c r="S221">
        <v>5</v>
      </c>
      <c r="T221">
        <v>12</v>
      </c>
      <c r="U221">
        <v>8</v>
      </c>
      <c r="V221">
        <v>12</v>
      </c>
      <c r="W221">
        <v>0</v>
      </c>
      <c r="X221">
        <v>0</v>
      </c>
      <c r="Y221">
        <v>0</v>
      </c>
      <c r="Z221">
        <v>4</v>
      </c>
      <c r="AA221" t="s">
        <v>2334</v>
      </c>
      <c r="AB221">
        <v>0</v>
      </c>
      <c r="AC221">
        <v>0</v>
      </c>
      <c r="AD221">
        <v>0</v>
      </c>
      <c r="AE221">
        <v>1</v>
      </c>
      <c r="AF221">
        <v>0</v>
      </c>
      <c r="AG221">
        <v>0</v>
      </c>
      <c r="AH221">
        <v>7</v>
      </c>
      <c r="AI221">
        <v>0</v>
      </c>
      <c r="AJ221">
        <v>0</v>
      </c>
      <c r="AK221">
        <v>0</v>
      </c>
      <c r="AL221">
        <v>0</v>
      </c>
      <c r="AM221">
        <v>8</v>
      </c>
      <c r="AN221">
        <v>0</v>
      </c>
      <c r="AO221">
        <v>0</v>
      </c>
      <c r="AP221">
        <v>0</v>
      </c>
      <c r="AQ221">
        <v>2</v>
      </c>
      <c r="AR221">
        <v>0</v>
      </c>
      <c r="AS221">
        <v>0</v>
      </c>
      <c r="AT221">
        <v>0</v>
      </c>
      <c r="AU221">
        <v>0</v>
      </c>
      <c r="AV221">
        <v>0</v>
      </c>
      <c r="AW221">
        <v>0</v>
      </c>
      <c r="AX221">
        <v>0</v>
      </c>
      <c r="AY221">
        <v>0</v>
      </c>
      <c r="AZ221">
        <v>0</v>
      </c>
      <c r="BA221">
        <v>0</v>
      </c>
      <c r="BB221">
        <v>2</v>
      </c>
      <c r="BC221">
        <v>0</v>
      </c>
      <c r="BD221">
        <v>0</v>
      </c>
      <c r="BE221">
        <v>0</v>
      </c>
      <c r="BF221">
        <v>0</v>
      </c>
      <c r="BG221">
        <v>0</v>
      </c>
      <c r="BH221">
        <v>0</v>
      </c>
      <c r="BI221">
        <v>1</v>
      </c>
      <c r="BJ221">
        <v>0</v>
      </c>
      <c r="BK221">
        <v>0</v>
      </c>
      <c r="BL221">
        <v>0</v>
      </c>
      <c r="BM221">
        <v>0</v>
      </c>
      <c r="BN221">
        <v>4</v>
      </c>
      <c r="BO221">
        <v>0</v>
      </c>
      <c r="BP221">
        <v>0</v>
      </c>
      <c r="BQ221">
        <v>0</v>
      </c>
      <c r="BR221">
        <v>1</v>
      </c>
      <c r="BS221">
        <v>2</v>
      </c>
      <c r="BT221">
        <v>0</v>
      </c>
      <c r="BU221">
        <v>0</v>
      </c>
      <c r="BV221">
        <v>0</v>
      </c>
      <c r="BW221">
        <v>2</v>
      </c>
      <c r="BX221">
        <v>0</v>
      </c>
      <c r="BY221">
        <v>0</v>
      </c>
      <c r="BZ221">
        <v>0</v>
      </c>
      <c r="CA221">
        <v>0</v>
      </c>
      <c r="CB221">
        <v>1</v>
      </c>
      <c r="CC221">
        <v>0</v>
      </c>
      <c r="CD221">
        <v>1</v>
      </c>
      <c r="CE221">
        <v>0</v>
      </c>
      <c r="CF221">
        <v>0</v>
      </c>
      <c r="CG221">
        <v>0</v>
      </c>
      <c r="CH221">
        <v>2</v>
      </c>
      <c r="CI221">
        <v>0</v>
      </c>
      <c r="CJ221">
        <v>0</v>
      </c>
      <c r="CK221">
        <v>0</v>
      </c>
      <c r="CL221">
        <v>0</v>
      </c>
      <c r="CM221">
        <v>0</v>
      </c>
    </row>
    <row r="222" spans="1:91" x14ac:dyDescent="0.15">
      <c r="A222" t="s">
        <v>1891</v>
      </c>
      <c r="B222">
        <v>223</v>
      </c>
      <c r="C222">
        <v>6.17</v>
      </c>
      <c r="D222">
        <v>128</v>
      </c>
      <c r="E222" s="407">
        <v>4</v>
      </c>
      <c r="F222" s="407">
        <v>0.2</v>
      </c>
      <c r="G222" s="407">
        <v>1.3</v>
      </c>
      <c r="H222" s="407">
        <v>0.8</v>
      </c>
      <c r="I222" s="407">
        <v>3.7734899471848701E-2</v>
      </c>
      <c r="J222" s="407">
        <v>0.3</v>
      </c>
      <c r="K222">
        <v>0</v>
      </c>
      <c r="L222">
        <v>10</v>
      </c>
      <c r="M222">
        <v>0</v>
      </c>
      <c r="N222">
        <v>11</v>
      </c>
      <c r="O222">
        <v>12</v>
      </c>
      <c r="P222">
        <v>0</v>
      </c>
      <c r="Q222">
        <v>6</v>
      </c>
      <c r="R222">
        <v>0</v>
      </c>
      <c r="S222">
        <v>19</v>
      </c>
      <c r="T222">
        <v>25</v>
      </c>
      <c r="U222">
        <v>2</v>
      </c>
      <c r="V222">
        <v>20</v>
      </c>
      <c r="W222">
        <v>0</v>
      </c>
      <c r="X222">
        <v>0</v>
      </c>
      <c r="Y222">
        <v>0</v>
      </c>
      <c r="Z222">
        <v>5</v>
      </c>
      <c r="AA222" t="s">
        <v>2334</v>
      </c>
      <c r="AB222">
        <v>0</v>
      </c>
      <c r="AC222">
        <v>1</v>
      </c>
      <c r="AD222">
        <v>0</v>
      </c>
      <c r="AE222">
        <v>3</v>
      </c>
      <c r="AF222">
        <v>1</v>
      </c>
      <c r="AG222">
        <v>0</v>
      </c>
      <c r="AH222">
        <v>1</v>
      </c>
      <c r="AI222">
        <v>0</v>
      </c>
      <c r="AJ222">
        <v>0</v>
      </c>
      <c r="AK222">
        <v>0</v>
      </c>
      <c r="AL222">
        <v>0</v>
      </c>
      <c r="AM222">
        <v>1</v>
      </c>
      <c r="AN222">
        <v>0</v>
      </c>
      <c r="AO222">
        <v>0</v>
      </c>
      <c r="AP222">
        <v>0</v>
      </c>
      <c r="AQ222">
        <v>1</v>
      </c>
      <c r="AR222">
        <v>0</v>
      </c>
      <c r="AS222">
        <v>2</v>
      </c>
      <c r="AT222">
        <v>0</v>
      </c>
      <c r="AU222">
        <v>0</v>
      </c>
      <c r="AV222">
        <v>0</v>
      </c>
      <c r="AW222">
        <v>0</v>
      </c>
      <c r="AX222">
        <v>0</v>
      </c>
      <c r="AY222">
        <v>0</v>
      </c>
      <c r="AZ222">
        <v>0</v>
      </c>
      <c r="BA222">
        <v>1</v>
      </c>
      <c r="BB222">
        <v>1</v>
      </c>
      <c r="BC222">
        <v>0</v>
      </c>
      <c r="BD222">
        <v>0</v>
      </c>
      <c r="BE222">
        <v>0</v>
      </c>
      <c r="BF222">
        <v>0</v>
      </c>
      <c r="BG222">
        <v>0</v>
      </c>
      <c r="BH222">
        <v>0</v>
      </c>
      <c r="BI222">
        <v>0</v>
      </c>
      <c r="BJ222">
        <v>0</v>
      </c>
      <c r="BK222">
        <v>0</v>
      </c>
      <c r="BL222">
        <v>0</v>
      </c>
      <c r="BM222">
        <v>0</v>
      </c>
      <c r="BN222">
        <v>1</v>
      </c>
      <c r="BO222">
        <v>0</v>
      </c>
      <c r="BP222">
        <v>0</v>
      </c>
      <c r="BQ222">
        <v>2</v>
      </c>
      <c r="BR222">
        <v>0</v>
      </c>
      <c r="BS222">
        <v>3</v>
      </c>
      <c r="BT222">
        <v>0</v>
      </c>
      <c r="BU222">
        <v>0</v>
      </c>
      <c r="BV222">
        <v>0</v>
      </c>
      <c r="BW222">
        <v>0</v>
      </c>
      <c r="BX222">
        <v>0</v>
      </c>
      <c r="BY222">
        <v>1</v>
      </c>
      <c r="BZ222">
        <v>0</v>
      </c>
      <c r="CA222">
        <v>0</v>
      </c>
      <c r="CB222">
        <v>1</v>
      </c>
      <c r="CC222">
        <v>1</v>
      </c>
      <c r="CD222">
        <v>1</v>
      </c>
      <c r="CE222">
        <v>0</v>
      </c>
      <c r="CF222">
        <v>0</v>
      </c>
      <c r="CG222">
        <v>0</v>
      </c>
      <c r="CH222">
        <v>2</v>
      </c>
      <c r="CI222">
        <v>0</v>
      </c>
      <c r="CJ222">
        <v>0</v>
      </c>
      <c r="CK222">
        <v>0</v>
      </c>
      <c r="CL222">
        <v>0</v>
      </c>
      <c r="CM222">
        <v>0</v>
      </c>
    </row>
    <row r="223" spans="1:91" x14ac:dyDescent="0.15">
      <c r="A223" t="s">
        <v>1925</v>
      </c>
      <c r="B223">
        <v>90</v>
      </c>
      <c r="C223">
        <v>2.5</v>
      </c>
      <c r="D223">
        <v>145</v>
      </c>
      <c r="E223" s="407">
        <v>0.6</v>
      </c>
      <c r="F223" s="407">
        <v>1.4772855616504856E-2</v>
      </c>
      <c r="G223" s="407">
        <v>1.1000000000000001</v>
      </c>
      <c r="H223" s="407">
        <v>0.1</v>
      </c>
      <c r="I223" s="407">
        <v>3.0091982978378371E-3</v>
      </c>
      <c r="J223" s="407">
        <v>0.2</v>
      </c>
      <c r="K223">
        <v>0</v>
      </c>
      <c r="L223">
        <v>11</v>
      </c>
      <c r="M223">
        <v>0</v>
      </c>
      <c r="N223">
        <v>11</v>
      </c>
      <c r="O223">
        <v>60</v>
      </c>
      <c r="P223">
        <v>0</v>
      </c>
      <c r="Q223">
        <v>12</v>
      </c>
      <c r="R223">
        <v>0</v>
      </c>
      <c r="S223">
        <v>3</v>
      </c>
      <c r="T223">
        <v>6</v>
      </c>
      <c r="U223">
        <v>0</v>
      </c>
      <c r="V223">
        <v>3</v>
      </c>
      <c r="W223">
        <v>1</v>
      </c>
      <c r="X223">
        <v>0</v>
      </c>
      <c r="Y223">
        <v>0</v>
      </c>
      <c r="Z223">
        <v>1</v>
      </c>
      <c r="AA223" t="s">
        <v>2334</v>
      </c>
      <c r="AB223">
        <v>0</v>
      </c>
      <c r="AC223">
        <v>0</v>
      </c>
      <c r="AD223">
        <v>0</v>
      </c>
      <c r="AE223">
        <v>5</v>
      </c>
      <c r="AF223">
        <v>1</v>
      </c>
      <c r="AG223">
        <v>0</v>
      </c>
      <c r="AH223">
        <v>1</v>
      </c>
      <c r="AI223">
        <v>0</v>
      </c>
      <c r="AJ223">
        <v>0</v>
      </c>
      <c r="AK223">
        <v>0</v>
      </c>
      <c r="AL223">
        <v>0</v>
      </c>
      <c r="AM223">
        <v>0</v>
      </c>
      <c r="AN223">
        <v>0</v>
      </c>
      <c r="AO223">
        <v>0</v>
      </c>
      <c r="AP223">
        <v>0</v>
      </c>
      <c r="AQ223">
        <v>0</v>
      </c>
      <c r="AR223">
        <v>0</v>
      </c>
      <c r="AS223">
        <v>1</v>
      </c>
      <c r="AT223">
        <v>0</v>
      </c>
      <c r="AU223">
        <v>0</v>
      </c>
      <c r="AV223">
        <v>2</v>
      </c>
      <c r="AW223">
        <v>0</v>
      </c>
      <c r="AX223">
        <v>0</v>
      </c>
      <c r="AY223">
        <v>0</v>
      </c>
      <c r="AZ223">
        <v>0</v>
      </c>
      <c r="BA223">
        <v>0</v>
      </c>
      <c r="BB223">
        <v>0</v>
      </c>
      <c r="BC223">
        <v>0</v>
      </c>
      <c r="BD223">
        <v>0</v>
      </c>
      <c r="BE223">
        <v>0</v>
      </c>
      <c r="BF223">
        <v>0</v>
      </c>
      <c r="BG223">
        <v>0</v>
      </c>
      <c r="BH223">
        <v>0</v>
      </c>
      <c r="BI223">
        <v>0</v>
      </c>
      <c r="BJ223">
        <v>0</v>
      </c>
      <c r="BK223">
        <v>2</v>
      </c>
      <c r="BL223">
        <v>0</v>
      </c>
      <c r="BM223">
        <v>0</v>
      </c>
      <c r="BN223">
        <v>0</v>
      </c>
      <c r="BO223">
        <v>0</v>
      </c>
      <c r="BP223">
        <v>0</v>
      </c>
      <c r="BQ223">
        <v>0</v>
      </c>
      <c r="BR223">
        <v>0</v>
      </c>
      <c r="BS223">
        <v>0</v>
      </c>
      <c r="BT223">
        <v>0</v>
      </c>
      <c r="BU223">
        <v>0</v>
      </c>
      <c r="BV223">
        <v>0</v>
      </c>
      <c r="BW223">
        <v>0</v>
      </c>
      <c r="BX223">
        <v>0</v>
      </c>
      <c r="BY223">
        <v>1</v>
      </c>
      <c r="BZ223">
        <v>0</v>
      </c>
      <c r="CA223">
        <v>0</v>
      </c>
      <c r="CB223">
        <v>0</v>
      </c>
      <c r="CC223">
        <v>0</v>
      </c>
      <c r="CD223">
        <v>1</v>
      </c>
      <c r="CE223">
        <v>0</v>
      </c>
      <c r="CF223">
        <v>0</v>
      </c>
      <c r="CG223">
        <v>0</v>
      </c>
      <c r="CH223">
        <v>0</v>
      </c>
      <c r="CI223">
        <v>0</v>
      </c>
      <c r="CJ223">
        <v>0</v>
      </c>
      <c r="CK223">
        <v>0</v>
      </c>
      <c r="CL223">
        <v>0</v>
      </c>
      <c r="CM223">
        <v>0</v>
      </c>
    </row>
    <row r="224" spans="1:91" x14ac:dyDescent="0.15">
      <c r="A224" t="s">
        <v>1903</v>
      </c>
      <c r="B224">
        <v>118</v>
      </c>
      <c r="C224">
        <v>6.3</v>
      </c>
      <c r="D224">
        <v>94</v>
      </c>
      <c r="E224" s="407">
        <v>1.1000000000000001</v>
      </c>
      <c r="F224" s="407">
        <v>0.1</v>
      </c>
      <c r="G224" s="407">
        <v>0.9</v>
      </c>
      <c r="H224" s="407">
        <v>0.4</v>
      </c>
      <c r="I224" s="407">
        <v>2.187275212571501E-2</v>
      </c>
      <c r="J224" s="407">
        <v>0.3</v>
      </c>
      <c r="K224">
        <v>0</v>
      </c>
      <c r="L224">
        <v>4</v>
      </c>
      <c r="M224">
        <v>0</v>
      </c>
      <c r="N224">
        <v>5</v>
      </c>
      <c r="O224">
        <v>19</v>
      </c>
      <c r="P224">
        <v>0</v>
      </c>
      <c r="Q224">
        <v>9</v>
      </c>
      <c r="R224">
        <v>0</v>
      </c>
      <c r="S224">
        <v>2</v>
      </c>
      <c r="T224">
        <v>8</v>
      </c>
      <c r="U224">
        <v>4</v>
      </c>
      <c r="V224">
        <v>19</v>
      </c>
      <c r="W224">
        <v>0</v>
      </c>
      <c r="X224">
        <v>0</v>
      </c>
      <c r="Y224">
        <v>0</v>
      </c>
      <c r="Z224">
        <v>2</v>
      </c>
      <c r="AA224" t="s">
        <v>2334</v>
      </c>
      <c r="AB224">
        <v>0</v>
      </c>
      <c r="AC224">
        <v>0</v>
      </c>
      <c r="AD224">
        <v>0</v>
      </c>
      <c r="AE224">
        <v>0</v>
      </c>
      <c r="AF224">
        <v>0</v>
      </c>
      <c r="AG224">
        <v>0</v>
      </c>
      <c r="AH224">
        <v>0</v>
      </c>
      <c r="AI224">
        <v>0</v>
      </c>
      <c r="AJ224">
        <v>0</v>
      </c>
      <c r="AK224">
        <v>0</v>
      </c>
      <c r="AL224">
        <v>0</v>
      </c>
      <c r="AM224">
        <v>2</v>
      </c>
      <c r="AN224">
        <v>0</v>
      </c>
      <c r="AO224">
        <v>0</v>
      </c>
      <c r="AP224">
        <v>0</v>
      </c>
      <c r="AQ224">
        <v>2</v>
      </c>
      <c r="AR224">
        <v>0</v>
      </c>
      <c r="AS224">
        <v>0</v>
      </c>
      <c r="AT224">
        <v>0</v>
      </c>
      <c r="AU224">
        <v>0</v>
      </c>
      <c r="AV224">
        <v>1</v>
      </c>
      <c r="AW224">
        <v>0</v>
      </c>
      <c r="AX224">
        <v>0</v>
      </c>
      <c r="AY224">
        <v>0</v>
      </c>
      <c r="AZ224">
        <v>0</v>
      </c>
      <c r="BA224">
        <v>0</v>
      </c>
      <c r="BB224">
        <v>1</v>
      </c>
      <c r="BC224">
        <v>0</v>
      </c>
      <c r="BD224">
        <v>0</v>
      </c>
      <c r="BE224">
        <v>0</v>
      </c>
      <c r="BF224">
        <v>0</v>
      </c>
      <c r="BG224">
        <v>0</v>
      </c>
      <c r="BH224">
        <v>0</v>
      </c>
      <c r="BI224">
        <v>0</v>
      </c>
      <c r="BJ224">
        <v>0</v>
      </c>
      <c r="BK224">
        <v>0</v>
      </c>
      <c r="BL224">
        <v>0</v>
      </c>
      <c r="BM224">
        <v>0</v>
      </c>
      <c r="BN224">
        <v>1</v>
      </c>
      <c r="BO224">
        <v>0</v>
      </c>
      <c r="BP224">
        <v>0</v>
      </c>
      <c r="BQ224">
        <v>0</v>
      </c>
      <c r="BR224">
        <v>0</v>
      </c>
      <c r="BS224">
        <v>1</v>
      </c>
      <c r="BT224">
        <v>0</v>
      </c>
      <c r="BU224">
        <v>0</v>
      </c>
      <c r="BV224">
        <v>0</v>
      </c>
      <c r="BW224">
        <v>0</v>
      </c>
      <c r="BX224">
        <v>0</v>
      </c>
      <c r="BY224">
        <v>0</v>
      </c>
      <c r="BZ224">
        <v>0</v>
      </c>
      <c r="CA224">
        <v>0</v>
      </c>
      <c r="CB224">
        <v>0</v>
      </c>
      <c r="CC224">
        <v>0</v>
      </c>
      <c r="CD224">
        <v>0</v>
      </c>
      <c r="CE224">
        <v>0</v>
      </c>
      <c r="CF224">
        <v>0</v>
      </c>
      <c r="CG224">
        <v>0</v>
      </c>
      <c r="CH224">
        <v>2</v>
      </c>
      <c r="CI224">
        <v>0</v>
      </c>
      <c r="CJ224">
        <v>0</v>
      </c>
      <c r="CK224">
        <v>0</v>
      </c>
      <c r="CL224">
        <v>0</v>
      </c>
      <c r="CM224">
        <v>0</v>
      </c>
    </row>
    <row r="225" spans="1:91" x14ac:dyDescent="0.15">
      <c r="A225" t="s">
        <v>2001</v>
      </c>
      <c r="B225">
        <v>36.299999999999997</v>
      </c>
      <c r="C225">
        <v>1.46</v>
      </c>
      <c r="D225">
        <v>32.4</v>
      </c>
      <c r="E225" s="407">
        <v>0.8</v>
      </c>
      <c r="F225" s="407">
        <v>2.9202524336956519E-2</v>
      </c>
      <c r="G225" s="407">
        <v>0.6</v>
      </c>
      <c r="H225" s="407">
        <v>0.3</v>
      </c>
      <c r="I225" s="407">
        <v>1.1126706255332188E-2</v>
      </c>
      <c r="J225" s="407">
        <v>0.2</v>
      </c>
      <c r="K225">
        <v>0</v>
      </c>
      <c r="L225">
        <v>3</v>
      </c>
      <c r="M225">
        <v>0</v>
      </c>
      <c r="N225">
        <v>9</v>
      </c>
      <c r="O225">
        <v>7</v>
      </c>
      <c r="P225">
        <v>0</v>
      </c>
      <c r="Q225">
        <v>14</v>
      </c>
      <c r="R225">
        <v>0</v>
      </c>
      <c r="S225">
        <v>1</v>
      </c>
      <c r="T225">
        <v>4</v>
      </c>
      <c r="U225">
        <v>0</v>
      </c>
      <c r="V225">
        <v>8</v>
      </c>
      <c r="W225">
        <v>1</v>
      </c>
      <c r="X225">
        <v>0</v>
      </c>
      <c r="Y225">
        <v>0</v>
      </c>
      <c r="Z225">
        <v>1</v>
      </c>
      <c r="AA225" t="s">
        <v>2334</v>
      </c>
      <c r="AB225">
        <v>0</v>
      </c>
      <c r="AC225">
        <v>0</v>
      </c>
      <c r="AD225">
        <v>0</v>
      </c>
      <c r="AE225">
        <v>1</v>
      </c>
      <c r="AF225">
        <v>0</v>
      </c>
      <c r="AG225">
        <v>0</v>
      </c>
      <c r="AH225">
        <v>1</v>
      </c>
      <c r="AI225">
        <v>0</v>
      </c>
      <c r="AJ225">
        <v>0</v>
      </c>
      <c r="AK225">
        <v>0</v>
      </c>
      <c r="AL225">
        <v>0</v>
      </c>
      <c r="AM225">
        <v>0</v>
      </c>
      <c r="AN225">
        <v>0</v>
      </c>
      <c r="AO225">
        <v>0</v>
      </c>
      <c r="AP225">
        <v>0</v>
      </c>
      <c r="AQ225">
        <v>0</v>
      </c>
      <c r="AR225">
        <v>0</v>
      </c>
      <c r="AS225">
        <v>0</v>
      </c>
      <c r="AT225">
        <v>0</v>
      </c>
      <c r="AU225">
        <v>0</v>
      </c>
      <c r="AV225">
        <v>0</v>
      </c>
      <c r="AW225">
        <v>0</v>
      </c>
      <c r="AX225">
        <v>2</v>
      </c>
      <c r="AY225">
        <v>0</v>
      </c>
      <c r="AZ225">
        <v>0</v>
      </c>
      <c r="BA225">
        <v>0</v>
      </c>
      <c r="BB225">
        <v>0</v>
      </c>
      <c r="BC225">
        <v>0</v>
      </c>
      <c r="BD225">
        <v>0</v>
      </c>
      <c r="BE225">
        <v>0</v>
      </c>
      <c r="BF225">
        <v>0</v>
      </c>
      <c r="BG225">
        <v>0</v>
      </c>
      <c r="BH225">
        <v>0</v>
      </c>
      <c r="BI225">
        <v>0</v>
      </c>
      <c r="BJ225">
        <v>0</v>
      </c>
      <c r="BK225">
        <v>0</v>
      </c>
      <c r="BL225">
        <v>0</v>
      </c>
      <c r="BM225">
        <v>0</v>
      </c>
      <c r="BN225">
        <v>1</v>
      </c>
      <c r="BO225">
        <v>0</v>
      </c>
      <c r="BP225">
        <v>0</v>
      </c>
      <c r="BQ225">
        <v>0</v>
      </c>
      <c r="BR225">
        <v>0</v>
      </c>
      <c r="BS225">
        <v>0</v>
      </c>
      <c r="BT225">
        <v>0</v>
      </c>
      <c r="BU225">
        <v>0</v>
      </c>
      <c r="BV225">
        <v>0</v>
      </c>
      <c r="BW225">
        <v>0</v>
      </c>
      <c r="BX225">
        <v>0</v>
      </c>
      <c r="BY225">
        <v>0</v>
      </c>
      <c r="BZ225">
        <v>0</v>
      </c>
      <c r="CA225">
        <v>0</v>
      </c>
      <c r="CB225">
        <v>0</v>
      </c>
      <c r="CC225">
        <v>0</v>
      </c>
      <c r="CD225">
        <v>0</v>
      </c>
      <c r="CE225">
        <v>0</v>
      </c>
      <c r="CF225">
        <v>0</v>
      </c>
      <c r="CG225">
        <v>0</v>
      </c>
      <c r="CH225">
        <v>0</v>
      </c>
      <c r="CI225">
        <v>0</v>
      </c>
      <c r="CJ225">
        <v>0</v>
      </c>
      <c r="CK225">
        <v>0</v>
      </c>
      <c r="CL225">
        <v>0</v>
      </c>
      <c r="CM225">
        <v>0</v>
      </c>
    </row>
    <row r="226" spans="1:91" x14ac:dyDescent="0.15">
      <c r="A226" t="s">
        <v>2363</v>
      </c>
      <c r="B226">
        <v>13</v>
      </c>
      <c r="C226">
        <v>0.3</v>
      </c>
      <c r="D226">
        <v>22</v>
      </c>
      <c r="E226" s="407">
        <v>0.2</v>
      </c>
      <c r="F226" s="407">
        <v>5.8796677727272727E-3</v>
      </c>
      <c r="G226" s="407">
        <v>0.5</v>
      </c>
      <c r="H226" s="407">
        <v>0.1</v>
      </c>
      <c r="I226" s="407">
        <v>2.7087583318500213E-3</v>
      </c>
      <c r="J226" s="407">
        <v>0.3</v>
      </c>
      <c r="K226">
        <v>0</v>
      </c>
      <c r="L226">
        <v>2</v>
      </c>
      <c r="M226">
        <v>0</v>
      </c>
      <c r="N226">
        <v>14</v>
      </c>
      <c r="O226">
        <v>5</v>
      </c>
      <c r="P226">
        <v>0</v>
      </c>
      <c r="Q226">
        <v>6</v>
      </c>
      <c r="R226">
        <v>0</v>
      </c>
      <c r="S226">
        <v>1</v>
      </c>
      <c r="T226">
        <v>7</v>
      </c>
      <c r="U226">
        <v>0</v>
      </c>
      <c r="V226">
        <v>9</v>
      </c>
      <c r="W226">
        <v>0</v>
      </c>
      <c r="X226">
        <v>0</v>
      </c>
      <c r="Y226">
        <v>0</v>
      </c>
      <c r="Z226">
        <v>4</v>
      </c>
      <c r="AA226" t="s">
        <v>2334</v>
      </c>
      <c r="AB226">
        <v>0</v>
      </c>
      <c r="AC226">
        <v>0</v>
      </c>
      <c r="AD226">
        <v>0</v>
      </c>
      <c r="AE226">
        <v>0</v>
      </c>
      <c r="AF226">
        <v>0</v>
      </c>
      <c r="AG226">
        <v>0</v>
      </c>
      <c r="AH226">
        <v>0</v>
      </c>
      <c r="AI226">
        <v>0</v>
      </c>
      <c r="AJ226">
        <v>0</v>
      </c>
      <c r="AK226">
        <v>0</v>
      </c>
      <c r="AL226">
        <v>0</v>
      </c>
      <c r="AM226">
        <v>1</v>
      </c>
      <c r="AN226">
        <v>0</v>
      </c>
      <c r="AO226">
        <v>0</v>
      </c>
      <c r="AP226">
        <v>0</v>
      </c>
      <c r="AQ226">
        <v>1</v>
      </c>
      <c r="AR226">
        <v>0</v>
      </c>
      <c r="AS226">
        <v>0</v>
      </c>
      <c r="AT226">
        <v>0</v>
      </c>
      <c r="AU226">
        <v>0</v>
      </c>
      <c r="AV226">
        <v>0</v>
      </c>
      <c r="AW226">
        <v>0</v>
      </c>
      <c r="AX226">
        <v>0</v>
      </c>
      <c r="AY226">
        <v>0</v>
      </c>
      <c r="AZ226">
        <v>0</v>
      </c>
      <c r="BA226">
        <v>1</v>
      </c>
      <c r="BB226">
        <v>0</v>
      </c>
      <c r="BC226">
        <v>0</v>
      </c>
      <c r="BD226">
        <v>0</v>
      </c>
      <c r="BE226">
        <v>0</v>
      </c>
      <c r="BF226">
        <v>0</v>
      </c>
      <c r="BG226">
        <v>0</v>
      </c>
      <c r="BH226">
        <v>0</v>
      </c>
      <c r="BI226">
        <v>0</v>
      </c>
      <c r="BJ226">
        <v>0</v>
      </c>
      <c r="BK226">
        <v>0</v>
      </c>
      <c r="BL226">
        <v>0</v>
      </c>
      <c r="BM226">
        <v>0</v>
      </c>
      <c r="BN226">
        <v>0</v>
      </c>
      <c r="BO226">
        <v>0</v>
      </c>
      <c r="BP226">
        <v>0</v>
      </c>
      <c r="BQ226">
        <v>0</v>
      </c>
      <c r="BR226">
        <v>0</v>
      </c>
      <c r="BS226">
        <v>1</v>
      </c>
      <c r="BT226">
        <v>0</v>
      </c>
      <c r="BU226">
        <v>0</v>
      </c>
      <c r="BV226">
        <v>0</v>
      </c>
      <c r="BW226">
        <v>1</v>
      </c>
      <c r="BX226">
        <v>0</v>
      </c>
      <c r="BY226">
        <v>0</v>
      </c>
      <c r="BZ226">
        <v>0</v>
      </c>
      <c r="CA226">
        <v>0</v>
      </c>
      <c r="CB226">
        <v>0</v>
      </c>
      <c r="CC226">
        <v>0</v>
      </c>
      <c r="CD226">
        <v>1</v>
      </c>
      <c r="CE226">
        <v>0</v>
      </c>
      <c r="CF226">
        <v>0</v>
      </c>
      <c r="CG226">
        <v>0</v>
      </c>
      <c r="CH226">
        <v>0</v>
      </c>
      <c r="CI226">
        <v>0</v>
      </c>
      <c r="CJ226">
        <v>0</v>
      </c>
      <c r="CK226">
        <v>0</v>
      </c>
      <c r="CL226">
        <v>0</v>
      </c>
      <c r="CM226">
        <v>0</v>
      </c>
    </row>
    <row r="227" spans="1:91" x14ac:dyDescent="0.15">
      <c r="A227" t="s">
        <v>2102</v>
      </c>
      <c r="B227">
        <v>141.30000000000001</v>
      </c>
      <c r="C227">
        <v>4.05</v>
      </c>
      <c r="D227">
        <v>175</v>
      </c>
      <c r="E227" s="407">
        <v>2</v>
      </c>
      <c r="F227" s="407">
        <v>0.1</v>
      </c>
      <c r="G227" s="407">
        <v>2</v>
      </c>
      <c r="H227" s="407">
        <v>0.3</v>
      </c>
      <c r="I227" s="407">
        <v>1.0541022798506546E-2</v>
      </c>
      <c r="J227" s="407">
        <v>0.3</v>
      </c>
      <c r="K227">
        <v>0</v>
      </c>
      <c r="L227">
        <v>15</v>
      </c>
      <c r="M227">
        <v>0</v>
      </c>
      <c r="N227">
        <v>12</v>
      </c>
      <c r="O227">
        <v>28</v>
      </c>
      <c r="P227">
        <v>0</v>
      </c>
      <c r="Q227">
        <v>7</v>
      </c>
      <c r="R227">
        <v>0</v>
      </c>
      <c r="S227">
        <v>2</v>
      </c>
      <c r="T227">
        <v>31</v>
      </c>
      <c r="U227">
        <v>4</v>
      </c>
      <c r="V227">
        <v>9</v>
      </c>
      <c r="W227">
        <v>0</v>
      </c>
      <c r="X227">
        <v>0</v>
      </c>
      <c r="Y227">
        <v>0</v>
      </c>
      <c r="Z227">
        <v>6</v>
      </c>
      <c r="AA227" t="s">
        <v>2334</v>
      </c>
      <c r="AB227">
        <v>0</v>
      </c>
      <c r="AC227">
        <v>1</v>
      </c>
      <c r="AD227">
        <v>0</v>
      </c>
      <c r="AE227">
        <v>2</v>
      </c>
      <c r="AF227">
        <v>1</v>
      </c>
      <c r="AG227">
        <v>0</v>
      </c>
      <c r="AH227">
        <v>0</v>
      </c>
      <c r="AI227">
        <v>0</v>
      </c>
      <c r="AJ227">
        <v>0</v>
      </c>
      <c r="AK227">
        <v>0</v>
      </c>
      <c r="AL227">
        <v>0</v>
      </c>
      <c r="AM227">
        <v>0</v>
      </c>
      <c r="AN227">
        <v>0</v>
      </c>
      <c r="AO227">
        <v>0</v>
      </c>
      <c r="AP227">
        <v>0</v>
      </c>
      <c r="AQ227">
        <v>0</v>
      </c>
      <c r="AR227">
        <v>0</v>
      </c>
      <c r="AS227">
        <v>7</v>
      </c>
      <c r="AT227">
        <v>0</v>
      </c>
      <c r="AU227">
        <v>0</v>
      </c>
      <c r="AV227">
        <v>0</v>
      </c>
      <c r="AW227">
        <v>0</v>
      </c>
      <c r="AX227">
        <v>0</v>
      </c>
      <c r="AY227">
        <v>0</v>
      </c>
      <c r="AZ227">
        <v>0</v>
      </c>
      <c r="BA227">
        <v>0</v>
      </c>
      <c r="BB227">
        <v>2</v>
      </c>
      <c r="BC227">
        <v>0</v>
      </c>
      <c r="BD227">
        <v>0</v>
      </c>
      <c r="BE227">
        <v>0</v>
      </c>
      <c r="BF227">
        <v>0</v>
      </c>
      <c r="BG227">
        <v>0</v>
      </c>
      <c r="BH227">
        <v>0</v>
      </c>
      <c r="BI227">
        <v>0</v>
      </c>
      <c r="BJ227">
        <v>0</v>
      </c>
      <c r="BK227">
        <v>0</v>
      </c>
      <c r="BL227">
        <v>0</v>
      </c>
      <c r="BM227">
        <v>0</v>
      </c>
      <c r="BN227">
        <v>2</v>
      </c>
      <c r="BO227">
        <v>0</v>
      </c>
      <c r="BP227">
        <v>0</v>
      </c>
      <c r="BQ227">
        <v>0</v>
      </c>
      <c r="BR227">
        <v>0</v>
      </c>
      <c r="BS227">
        <v>2</v>
      </c>
      <c r="BT227">
        <v>0</v>
      </c>
      <c r="BU227">
        <v>0</v>
      </c>
      <c r="BV227">
        <v>0</v>
      </c>
      <c r="BW227">
        <v>1</v>
      </c>
      <c r="BX227">
        <v>0</v>
      </c>
      <c r="BY227">
        <v>0</v>
      </c>
      <c r="BZ227">
        <v>0</v>
      </c>
      <c r="CA227">
        <v>1</v>
      </c>
      <c r="CB227">
        <v>0</v>
      </c>
      <c r="CC227">
        <v>0</v>
      </c>
      <c r="CD227">
        <v>2</v>
      </c>
      <c r="CE227">
        <v>0</v>
      </c>
      <c r="CF227">
        <v>0</v>
      </c>
      <c r="CG227">
        <v>0</v>
      </c>
      <c r="CH227">
        <v>0</v>
      </c>
      <c r="CI227">
        <v>0</v>
      </c>
      <c r="CJ227">
        <v>0</v>
      </c>
      <c r="CK227">
        <v>0</v>
      </c>
      <c r="CL227">
        <v>0</v>
      </c>
      <c r="CM227">
        <v>0</v>
      </c>
    </row>
    <row r="228" spans="1:91" x14ac:dyDescent="0.15">
      <c r="A228" t="s">
        <v>1992</v>
      </c>
      <c r="B228">
        <v>150</v>
      </c>
      <c r="C228">
        <v>4.3</v>
      </c>
      <c r="D228">
        <v>146</v>
      </c>
      <c r="E228" s="407">
        <v>2</v>
      </c>
      <c r="F228" s="407">
        <v>0.1</v>
      </c>
      <c r="G228" s="407">
        <v>1.9</v>
      </c>
      <c r="H228" s="407">
        <v>0.4</v>
      </c>
      <c r="I228" s="407">
        <v>1.3764197179199588E-2</v>
      </c>
      <c r="J228" s="407">
        <v>0.4</v>
      </c>
      <c r="K228">
        <v>0</v>
      </c>
      <c r="L228">
        <v>7</v>
      </c>
      <c r="M228">
        <v>0</v>
      </c>
      <c r="N228">
        <v>2</v>
      </c>
      <c r="O228">
        <v>13</v>
      </c>
      <c r="P228">
        <v>0</v>
      </c>
      <c r="Q228">
        <v>10</v>
      </c>
      <c r="R228">
        <v>1</v>
      </c>
      <c r="S228">
        <v>16</v>
      </c>
      <c r="T228">
        <v>29</v>
      </c>
      <c r="U228">
        <v>3</v>
      </c>
      <c r="V228">
        <v>18</v>
      </c>
      <c r="W228">
        <v>0</v>
      </c>
      <c r="X228">
        <v>0</v>
      </c>
      <c r="Y228">
        <v>0</v>
      </c>
      <c r="Z228">
        <v>3</v>
      </c>
      <c r="AA228" t="s">
        <v>2334</v>
      </c>
      <c r="AB228">
        <v>0</v>
      </c>
      <c r="AC228">
        <v>0</v>
      </c>
      <c r="AD228">
        <v>0</v>
      </c>
      <c r="AE228">
        <v>0</v>
      </c>
      <c r="AF228">
        <v>0</v>
      </c>
      <c r="AG228">
        <v>0</v>
      </c>
      <c r="AH228">
        <v>1</v>
      </c>
      <c r="AI228">
        <v>0</v>
      </c>
      <c r="AJ228">
        <v>0</v>
      </c>
      <c r="AK228">
        <v>0</v>
      </c>
      <c r="AL228">
        <v>0</v>
      </c>
      <c r="AM228">
        <v>1</v>
      </c>
      <c r="AN228">
        <v>0</v>
      </c>
      <c r="AO228">
        <v>0</v>
      </c>
      <c r="AP228">
        <v>0</v>
      </c>
      <c r="AQ228">
        <v>1</v>
      </c>
      <c r="AR228">
        <v>0</v>
      </c>
      <c r="AS228">
        <v>0</v>
      </c>
      <c r="AT228">
        <v>0</v>
      </c>
      <c r="AU228">
        <v>0</v>
      </c>
      <c r="AV228">
        <v>1</v>
      </c>
      <c r="AW228">
        <v>0</v>
      </c>
      <c r="AX228">
        <v>0</v>
      </c>
      <c r="AY228">
        <v>0</v>
      </c>
      <c r="AZ228">
        <v>0</v>
      </c>
      <c r="BA228">
        <v>0</v>
      </c>
      <c r="BB228">
        <v>0</v>
      </c>
      <c r="BC228">
        <v>0</v>
      </c>
      <c r="BD228">
        <v>0</v>
      </c>
      <c r="BE228">
        <v>0</v>
      </c>
      <c r="BF228">
        <v>0</v>
      </c>
      <c r="BG228">
        <v>0</v>
      </c>
      <c r="BH228">
        <v>0</v>
      </c>
      <c r="BI228">
        <v>0</v>
      </c>
      <c r="BJ228">
        <v>0</v>
      </c>
      <c r="BK228">
        <v>0</v>
      </c>
      <c r="BL228">
        <v>1</v>
      </c>
      <c r="BM228">
        <v>0</v>
      </c>
      <c r="BN228">
        <v>1</v>
      </c>
      <c r="BO228">
        <v>0</v>
      </c>
      <c r="BP228">
        <v>2</v>
      </c>
      <c r="BQ228">
        <v>2</v>
      </c>
      <c r="BR228">
        <v>0</v>
      </c>
      <c r="BS228">
        <v>0</v>
      </c>
      <c r="BT228">
        <v>0</v>
      </c>
      <c r="BU228">
        <v>0</v>
      </c>
      <c r="BV228">
        <v>0</v>
      </c>
      <c r="BW228">
        <v>0</v>
      </c>
      <c r="BX228">
        <v>0</v>
      </c>
      <c r="BY228">
        <v>0</v>
      </c>
      <c r="BZ228">
        <v>0</v>
      </c>
      <c r="CA228">
        <v>0</v>
      </c>
      <c r="CB228">
        <v>1</v>
      </c>
      <c r="CC228">
        <v>0</v>
      </c>
      <c r="CD228">
        <v>0</v>
      </c>
      <c r="CE228">
        <v>0</v>
      </c>
      <c r="CF228">
        <v>0</v>
      </c>
      <c r="CG228">
        <v>0</v>
      </c>
      <c r="CH228">
        <v>0</v>
      </c>
      <c r="CI228">
        <v>0</v>
      </c>
      <c r="CJ228">
        <v>0</v>
      </c>
      <c r="CK228">
        <v>0</v>
      </c>
      <c r="CL228">
        <v>0</v>
      </c>
      <c r="CM228">
        <v>0</v>
      </c>
    </row>
    <row r="229" spans="1:91" x14ac:dyDescent="0.15">
      <c r="A229" t="s">
        <v>2132</v>
      </c>
      <c r="B229">
        <v>284.39999999999998</v>
      </c>
      <c r="C229">
        <v>13.3</v>
      </c>
      <c r="D229">
        <v>266.10000000000002</v>
      </c>
      <c r="E229" s="407">
        <v>2.5</v>
      </c>
      <c r="F229" s="407">
        <v>0.1</v>
      </c>
      <c r="G229" s="407">
        <v>2.4</v>
      </c>
      <c r="H229" s="407">
        <v>0.5</v>
      </c>
      <c r="I229" s="407">
        <v>2.2943222386912734E-2</v>
      </c>
      <c r="J229" s="407">
        <v>0.5</v>
      </c>
      <c r="K229">
        <v>0</v>
      </c>
      <c r="L229">
        <v>7</v>
      </c>
      <c r="M229">
        <v>1</v>
      </c>
      <c r="N229">
        <v>37</v>
      </c>
      <c r="O229">
        <v>23</v>
      </c>
      <c r="P229">
        <v>0</v>
      </c>
      <c r="Q229">
        <v>14</v>
      </c>
      <c r="R229">
        <v>0</v>
      </c>
      <c r="S229">
        <v>8</v>
      </c>
      <c r="T229">
        <v>11</v>
      </c>
      <c r="U229">
        <v>3</v>
      </c>
      <c r="V229">
        <v>27</v>
      </c>
      <c r="W229">
        <v>1</v>
      </c>
      <c r="X229">
        <v>0</v>
      </c>
      <c r="Y229">
        <v>0</v>
      </c>
      <c r="Z229">
        <v>5</v>
      </c>
      <c r="AA229" t="s">
        <v>2334</v>
      </c>
      <c r="AB229">
        <v>0</v>
      </c>
      <c r="AC229">
        <v>0</v>
      </c>
      <c r="AD229">
        <v>0</v>
      </c>
      <c r="AE229">
        <v>0</v>
      </c>
      <c r="AF229">
        <v>0</v>
      </c>
      <c r="AG229">
        <v>0</v>
      </c>
      <c r="AH229">
        <v>3</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1</v>
      </c>
      <c r="BB229">
        <v>0</v>
      </c>
      <c r="BC229">
        <v>0</v>
      </c>
      <c r="BD229">
        <v>5</v>
      </c>
      <c r="BE229">
        <v>0</v>
      </c>
      <c r="BF229">
        <v>0</v>
      </c>
      <c r="BG229">
        <v>0</v>
      </c>
      <c r="BH229">
        <v>0</v>
      </c>
      <c r="BI229">
        <v>0</v>
      </c>
      <c r="BJ229">
        <v>0</v>
      </c>
      <c r="BK229">
        <v>0</v>
      </c>
      <c r="BL229">
        <v>0</v>
      </c>
      <c r="BM229">
        <v>0</v>
      </c>
      <c r="BN229">
        <v>1</v>
      </c>
      <c r="BO229">
        <v>0</v>
      </c>
      <c r="BP229">
        <v>0</v>
      </c>
      <c r="BQ229">
        <v>0</v>
      </c>
      <c r="BR229">
        <v>0</v>
      </c>
      <c r="BS229">
        <v>0</v>
      </c>
      <c r="BT229">
        <v>0</v>
      </c>
      <c r="BU229">
        <v>0</v>
      </c>
      <c r="BV229">
        <v>0</v>
      </c>
      <c r="BW229">
        <v>0</v>
      </c>
      <c r="BX229">
        <v>0</v>
      </c>
      <c r="BY229">
        <v>0</v>
      </c>
      <c r="BZ229">
        <v>1</v>
      </c>
      <c r="CA229">
        <v>0</v>
      </c>
      <c r="CB229">
        <v>0</v>
      </c>
      <c r="CC229">
        <v>0</v>
      </c>
      <c r="CD229">
        <v>2</v>
      </c>
      <c r="CE229">
        <v>0</v>
      </c>
      <c r="CF229">
        <v>0</v>
      </c>
      <c r="CG229">
        <v>0</v>
      </c>
      <c r="CH229">
        <v>2</v>
      </c>
      <c r="CI229">
        <v>0</v>
      </c>
      <c r="CJ229">
        <v>1</v>
      </c>
      <c r="CK229">
        <v>0</v>
      </c>
      <c r="CL229">
        <v>0</v>
      </c>
      <c r="CM229">
        <v>0</v>
      </c>
    </row>
    <row r="230" spans="1:91" x14ac:dyDescent="0.15">
      <c r="A230" t="s">
        <v>2033</v>
      </c>
      <c r="B230">
        <v>490</v>
      </c>
      <c r="C230">
        <v>17.2</v>
      </c>
      <c r="D230">
        <v>275</v>
      </c>
      <c r="E230" s="407">
        <v>3.5</v>
      </c>
      <c r="F230" s="407">
        <v>0.1</v>
      </c>
      <c r="G230" s="407">
        <v>2.5</v>
      </c>
      <c r="H230" s="407">
        <v>0.6</v>
      </c>
      <c r="I230" s="407">
        <v>2.2075378205990918E-2</v>
      </c>
      <c r="J230" s="407">
        <v>0.4</v>
      </c>
      <c r="K230">
        <v>0</v>
      </c>
      <c r="L230">
        <v>9</v>
      </c>
      <c r="M230">
        <v>1</v>
      </c>
      <c r="N230">
        <v>33</v>
      </c>
      <c r="O230">
        <v>6</v>
      </c>
      <c r="P230">
        <v>0</v>
      </c>
      <c r="Q230">
        <v>21</v>
      </c>
      <c r="R230">
        <v>1</v>
      </c>
      <c r="S230">
        <v>10</v>
      </c>
      <c r="T230">
        <v>23</v>
      </c>
      <c r="U230">
        <v>4</v>
      </c>
      <c r="V230">
        <v>35</v>
      </c>
      <c r="W230">
        <v>3</v>
      </c>
      <c r="X230">
        <v>0</v>
      </c>
      <c r="Y230">
        <v>0</v>
      </c>
      <c r="Z230">
        <v>14</v>
      </c>
      <c r="AA230" t="s">
        <v>2334</v>
      </c>
      <c r="AB230">
        <v>0</v>
      </c>
      <c r="AC230">
        <v>0</v>
      </c>
      <c r="AD230">
        <v>0</v>
      </c>
      <c r="AE230">
        <v>1</v>
      </c>
      <c r="AF230">
        <v>0</v>
      </c>
      <c r="AG230">
        <v>0</v>
      </c>
      <c r="AH230">
        <v>2</v>
      </c>
      <c r="AI230">
        <v>1</v>
      </c>
      <c r="AJ230">
        <v>0</v>
      </c>
      <c r="AK230">
        <v>0</v>
      </c>
      <c r="AL230">
        <v>0</v>
      </c>
      <c r="AM230">
        <v>9</v>
      </c>
      <c r="AN230">
        <v>0</v>
      </c>
      <c r="AO230">
        <v>0</v>
      </c>
      <c r="AP230">
        <v>0</v>
      </c>
      <c r="AQ230">
        <v>7</v>
      </c>
      <c r="AR230">
        <v>0</v>
      </c>
      <c r="AS230">
        <v>0</v>
      </c>
      <c r="AT230">
        <v>2</v>
      </c>
      <c r="AU230">
        <v>0</v>
      </c>
      <c r="AV230">
        <v>0</v>
      </c>
      <c r="AW230">
        <v>0</v>
      </c>
      <c r="AX230">
        <v>2</v>
      </c>
      <c r="AY230">
        <v>0</v>
      </c>
      <c r="AZ230">
        <v>0</v>
      </c>
      <c r="BA230">
        <v>1</v>
      </c>
      <c r="BB230">
        <v>3</v>
      </c>
      <c r="BC230">
        <v>0</v>
      </c>
      <c r="BD230">
        <v>0</v>
      </c>
      <c r="BE230">
        <v>0</v>
      </c>
      <c r="BF230">
        <v>0</v>
      </c>
      <c r="BG230">
        <v>0</v>
      </c>
      <c r="BH230">
        <v>0</v>
      </c>
      <c r="BI230">
        <v>0</v>
      </c>
      <c r="BJ230">
        <v>0</v>
      </c>
      <c r="BK230">
        <v>0</v>
      </c>
      <c r="BL230">
        <v>0</v>
      </c>
      <c r="BM230">
        <v>0</v>
      </c>
      <c r="BN230">
        <v>0</v>
      </c>
      <c r="BO230">
        <v>0</v>
      </c>
      <c r="BP230">
        <v>0</v>
      </c>
      <c r="BQ230">
        <v>0</v>
      </c>
      <c r="BR230">
        <v>0</v>
      </c>
      <c r="BS230">
        <v>2</v>
      </c>
      <c r="BT230">
        <v>0</v>
      </c>
      <c r="BU230">
        <v>0</v>
      </c>
      <c r="BV230">
        <v>0</v>
      </c>
      <c r="BW230">
        <v>2</v>
      </c>
      <c r="BX230">
        <v>0</v>
      </c>
      <c r="BY230">
        <v>0</v>
      </c>
      <c r="BZ230">
        <v>0</v>
      </c>
      <c r="CA230">
        <v>1</v>
      </c>
      <c r="CB230">
        <v>0</v>
      </c>
      <c r="CC230">
        <v>0</v>
      </c>
      <c r="CD230">
        <v>0</v>
      </c>
      <c r="CE230">
        <v>0</v>
      </c>
      <c r="CF230">
        <v>0</v>
      </c>
      <c r="CG230">
        <v>0</v>
      </c>
      <c r="CH230">
        <v>0</v>
      </c>
      <c r="CI230">
        <v>1</v>
      </c>
      <c r="CJ230">
        <v>0</v>
      </c>
      <c r="CK230">
        <v>0</v>
      </c>
      <c r="CL230">
        <v>0</v>
      </c>
      <c r="CM230">
        <v>1</v>
      </c>
    </row>
    <row r="231" spans="1:91" x14ac:dyDescent="0.15">
      <c r="A231" t="s">
        <v>2364</v>
      </c>
      <c r="B231">
        <v>102</v>
      </c>
      <c r="C231">
        <v>1.57</v>
      </c>
      <c r="D231">
        <v>79</v>
      </c>
      <c r="E231" s="407">
        <v>2.2999999999999998</v>
      </c>
      <c r="F231" s="407">
        <v>0.1</v>
      </c>
      <c r="G231" s="407">
        <v>2.6</v>
      </c>
      <c r="H231" s="407">
        <v>0.3</v>
      </c>
      <c r="I231" s="407">
        <v>1.0398848099208128E-2</v>
      </c>
      <c r="J231" s="407">
        <v>0.3</v>
      </c>
      <c r="K231">
        <v>0</v>
      </c>
      <c r="L231">
        <v>3</v>
      </c>
      <c r="M231">
        <v>0</v>
      </c>
      <c r="N231">
        <v>1</v>
      </c>
      <c r="O231">
        <v>5</v>
      </c>
      <c r="P231">
        <v>0</v>
      </c>
      <c r="Q231">
        <v>2</v>
      </c>
      <c r="R231">
        <v>0</v>
      </c>
      <c r="S231">
        <v>2</v>
      </c>
      <c r="T231">
        <v>7</v>
      </c>
      <c r="U231">
        <v>1</v>
      </c>
      <c r="V231">
        <v>7</v>
      </c>
      <c r="W231">
        <v>2</v>
      </c>
      <c r="X231">
        <v>0</v>
      </c>
      <c r="Y231">
        <v>0</v>
      </c>
      <c r="Z231">
        <v>3</v>
      </c>
      <c r="AA231" t="s">
        <v>2334</v>
      </c>
      <c r="AB231">
        <v>0</v>
      </c>
      <c r="AC231">
        <v>0</v>
      </c>
      <c r="AD231">
        <v>0</v>
      </c>
      <c r="AE231">
        <v>0</v>
      </c>
      <c r="AF231">
        <v>1</v>
      </c>
      <c r="AG231">
        <v>0</v>
      </c>
      <c r="AH231">
        <v>0</v>
      </c>
      <c r="AI231">
        <v>0</v>
      </c>
      <c r="AJ231">
        <v>0</v>
      </c>
      <c r="AK231">
        <v>0</v>
      </c>
      <c r="AL231">
        <v>0</v>
      </c>
      <c r="AM231">
        <v>0</v>
      </c>
      <c r="AN231">
        <v>0</v>
      </c>
      <c r="AO231">
        <v>0</v>
      </c>
      <c r="AP231">
        <v>0</v>
      </c>
      <c r="AQ231">
        <v>0</v>
      </c>
      <c r="AR231">
        <v>0</v>
      </c>
      <c r="AS231">
        <v>0</v>
      </c>
      <c r="AT231">
        <v>0</v>
      </c>
      <c r="AU231">
        <v>0</v>
      </c>
      <c r="AV231">
        <v>0</v>
      </c>
      <c r="AW231">
        <v>0</v>
      </c>
      <c r="AX231">
        <v>1</v>
      </c>
      <c r="AY231">
        <v>0</v>
      </c>
      <c r="AZ231">
        <v>0</v>
      </c>
      <c r="BA231">
        <v>0</v>
      </c>
      <c r="BB231">
        <v>1</v>
      </c>
      <c r="BC231">
        <v>0</v>
      </c>
      <c r="BD231">
        <v>0</v>
      </c>
      <c r="BE231">
        <v>0</v>
      </c>
      <c r="BF231">
        <v>0</v>
      </c>
      <c r="BG231">
        <v>0</v>
      </c>
      <c r="BH231">
        <v>0</v>
      </c>
      <c r="BI231">
        <v>0</v>
      </c>
      <c r="BJ231">
        <v>0</v>
      </c>
      <c r="BK231">
        <v>0</v>
      </c>
      <c r="BL231">
        <v>0</v>
      </c>
      <c r="BM231">
        <v>0</v>
      </c>
      <c r="BN231">
        <v>1</v>
      </c>
      <c r="BO231">
        <v>0</v>
      </c>
      <c r="BP231">
        <v>0</v>
      </c>
      <c r="BQ231">
        <v>0</v>
      </c>
      <c r="BR231">
        <v>0</v>
      </c>
      <c r="BS231">
        <v>2</v>
      </c>
      <c r="BT231">
        <v>0</v>
      </c>
      <c r="BU231">
        <v>0</v>
      </c>
      <c r="BV231">
        <v>0</v>
      </c>
      <c r="BW231">
        <v>2</v>
      </c>
      <c r="BX231">
        <v>0</v>
      </c>
      <c r="BY231">
        <v>1</v>
      </c>
      <c r="BZ231">
        <v>0</v>
      </c>
      <c r="CA231">
        <v>0</v>
      </c>
      <c r="CB231">
        <v>0</v>
      </c>
      <c r="CC231">
        <v>0</v>
      </c>
      <c r="CD231">
        <v>1</v>
      </c>
      <c r="CE231">
        <v>0</v>
      </c>
      <c r="CF231">
        <v>0</v>
      </c>
      <c r="CG231">
        <v>1</v>
      </c>
      <c r="CH231">
        <v>2</v>
      </c>
      <c r="CI231">
        <v>0</v>
      </c>
      <c r="CJ231">
        <v>0</v>
      </c>
      <c r="CK231">
        <v>0</v>
      </c>
      <c r="CL231">
        <v>0</v>
      </c>
      <c r="CM231">
        <v>0</v>
      </c>
    </row>
    <row r="232" spans="1:91" x14ac:dyDescent="0.15">
      <c r="A232" t="s">
        <v>2006</v>
      </c>
      <c r="B232">
        <v>119.2</v>
      </c>
      <c r="C232">
        <v>4.8</v>
      </c>
      <c r="D232">
        <v>67</v>
      </c>
      <c r="E232" s="407">
        <v>1.4</v>
      </c>
      <c r="F232" s="407">
        <v>0.1</v>
      </c>
      <c r="G232" s="407">
        <v>0.8</v>
      </c>
      <c r="H232" s="407">
        <v>0.5</v>
      </c>
      <c r="I232" s="407">
        <v>2.0914481473738585E-2</v>
      </c>
      <c r="J232" s="407">
        <v>0.3</v>
      </c>
      <c r="K232">
        <v>0</v>
      </c>
      <c r="L232">
        <v>10</v>
      </c>
      <c r="M232">
        <v>0</v>
      </c>
      <c r="N232">
        <v>8</v>
      </c>
      <c r="O232">
        <v>8</v>
      </c>
      <c r="P232">
        <v>0</v>
      </c>
      <c r="Q232">
        <v>15</v>
      </c>
      <c r="R232">
        <v>0</v>
      </c>
      <c r="S232">
        <v>4</v>
      </c>
      <c r="T232">
        <v>15</v>
      </c>
      <c r="U232">
        <v>4</v>
      </c>
      <c r="V232">
        <v>33</v>
      </c>
      <c r="W232">
        <v>1</v>
      </c>
      <c r="X232">
        <v>0</v>
      </c>
      <c r="Y232">
        <v>0</v>
      </c>
      <c r="Z232">
        <v>9</v>
      </c>
      <c r="AA232" t="s">
        <v>2334</v>
      </c>
      <c r="AB232">
        <v>0</v>
      </c>
      <c r="AC232">
        <v>0</v>
      </c>
      <c r="AD232">
        <v>0</v>
      </c>
      <c r="AE232">
        <v>0</v>
      </c>
      <c r="AF232">
        <v>0</v>
      </c>
      <c r="AG232">
        <v>0</v>
      </c>
      <c r="AH232">
        <v>0</v>
      </c>
      <c r="AI232">
        <v>0</v>
      </c>
      <c r="AJ232">
        <v>0</v>
      </c>
      <c r="AK232">
        <v>0</v>
      </c>
      <c r="AL232">
        <v>0</v>
      </c>
      <c r="AM232">
        <v>1</v>
      </c>
      <c r="AN232">
        <v>0</v>
      </c>
      <c r="AO232">
        <v>0</v>
      </c>
      <c r="AP232">
        <v>0</v>
      </c>
      <c r="AQ232">
        <v>1</v>
      </c>
      <c r="AR232">
        <v>0</v>
      </c>
      <c r="AS232">
        <v>0</v>
      </c>
      <c r="AT232">
        <v>0</v>
      </c>
      <c r="AU232">
        <v>1</v>
      </c>
      <c r="AV232">
        <v>1</v>
      </c>
      <c r="AW232">
        <v>0</v>
      </c>
      <c r="AX232">
        <v>0</v>
      </c>
      <c r="AY232">
        <v>0</v>
      </c>
      <c r="AZ232">
        <v>0</v>
      </c>
      <c r="BA232">
        <v>0</v>
      </c>
      <c r="BB232">
        <v>1</v>
      </c>
      <c r="BC232">
        <v>0</v>
      </c>
      <c r="BD232">
        <v>0</v>
      </c>
      <c r="BE232">
        <v>0</v>
      </c>
      <c r="BF232">
        <v>0</v>
      </c>
      <c r="BG232">
        <v>0</v>
      </c>
      <c r="BH232">
        <v>0</v>
      </c>
      <c r="BI232">
        <v>0</v>
      </c>
      <c r="BJ232">
        <v>0</v>
      </c>
      <c r="BK232">
        <v>0</v>
      </c>
      <c r="BL232">
        <v>1</v>
      </c>
      <c r="BM232">
        <v>0</v>
      </c>
      <c r="BN232">
        <v>1</v>
      </c>
      <c r="BO232">
        <v>0</v>
      </c>
      <c r="BP232">
        <v>0</v>
      </c>
      <c r="BQ232">
        <v>0</v>
      </c>
      <c r="BR232">
        <v>0</v>
      </c>
      <c r="BS232">
        <v>0</v>
      </c>
      <c r="BT232">
        <v>0</v>
      </c>
      <c r="BU232">
        <v>0</v>
      </c>
      <c r="BV232">
        <v>0</v>
      </c>
      <c r="BW232">
        <v>0</v>
      </c>
      <c r="BX232">
        <v>0</v>
      </c>
      <c r="BY232">
        <v>0</v>
      </c>
      <c r="BZ232">
        <v>0</v>
      </c>
      <c r="CA232">
        <v>0</v>
      </c>
      <c r="CB232">
        <v>0</v>
      </c>
      <c r="CC232">
        <v>0</v>
      </c>
      <c r="CD232">
        <v>1</v>
      </c>
      <c r="CE232">
        <v>0</v>
      </c>
      <c r="CF232">
        <v>0</v>
      </c>
      <c r="CG232">
        <v>0</v>
      </c>
      <c r="CH232">
        <v>0</v>
      </c>
      <c r="CI232">
        <v>0</v>
      </c>
      <c r="CJ232">
        <v>0</v>
      </c>
      <c r="CK232">
        <v>0</v>
      </c>
      <c r="CL232">
        <v>0</v>
      </c>
      <c r="CM232">
        <v>0</v>
      </c>
    </row>
    <row r="233" spans="1:91" x14ac:dyDescent="0.15">
      <c r="A233" t="s">
        <v>1971</v>
      </c>
      <c r="B233">
        <v>38</v>
      </c>
      <c r="C233">
        <v>1.4</v>
      </c>
      <c r="D233">
        <v>25</v>
      </c>
      <c r="E233" s="407">
        <v>0.5</v>
      </c>
      <c r="F233" s="407">
        <v>2.0653138016304352E-2</v>
      </c>
      <c r="G233" s="407">
        <v>0.6</v>
      </c>
      <c r="H233" s="407">
        <v>0.2</v>
      </c>
      <c r="I233" s="407">
        <v>8.2806968425869452E-3</v>
      </c>
      <c r="J233" s="407">
        <v>0.3</v>
      </c>
      <c r="K233">
        <v>0</v>
      </c>
      <c r="L233">
        <v>4</v>
      </c>
      <c r="M233">
        <v>0</v>
      </c>
      <c r="N233">
        <v>7</v>
      </c>
      <c r="O233">
        <v>8</v>
      </c>
      <c r="P233">
        <v>0</v>
      </c>
      <c r="Q233">
        <v>20</v>
      </c>
      <c r="R233">
        <v>0</v>
      </c>
      <c r="S233">
        <v>0</v>
      </c>
      <c r="T233">
        <v>2</v>
      </c>
      <c r="U233">
        <v>0</v>
      </c>
      <c r="V233">
        <v>5</v>
      </c>
      <c r="W233">
        <v>0</v>
      </c>
      <c r="X233">
        <v>0</v>
      </c>
      <c r="Y233">
        <v>0</v>
      </c>
      <c r="Z233">
        <v>0</v>
      </c>
      <c r="AA233" t="s">
        <v>2334</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c r="BD233">
        <v>0</v>
      </c>
      <c r="BE233">
        <v>0</v>
      </c>
      <c r="BF233">
        <v>0</v>
      </c>
      <c r="BG233">
        <v>0</v>
      </c>
      <c r="BH233">
        <v>0</v>
      </c>
      <c r="BI233">
        <v>0</v>
      </c>
      <c r="BJ233">
        <v>0</v>
      </c>
      <c r="BK233">
        <v>0</v>
      </c>
      <c r="BM233">
        <v>0</v>
      </c>
      <c r="BN233">
        <v>5</v>
      </c>
      <c r="BO233">
        <v>0</v>
      </c>
      <c r="BP233">
        <v>0</v>
      </c>
      <c r="BQ233">
        <v>0</v>
      </c>
      <c r="BR233">
        <v>0</v>
      </c>
      <c r="BS233">
        <v>0</v>
      </c>
      <c r="BT233">
        <v>0</v>
      </c>
      <c r="BU233">
        <v>0</v>
      </c>
      <c r="BV233">
        <v>0</v>
      </c>
      <c r="BW233">
        <v>0</v>
      </c>
      <c r="BX233">
        <v>0</v>
      </c>
      <c r="BY233">
        <v>0</v>
      </c>
      <c r="BZ233">
        <v>0</v>
      </c>
      <c r="CA233">
        <v>0</v>
      </c>
      <c r="CB233">
        <v>3</v>
      </c>
      <c r="CC233">
        <v>0</v>
      </c>
      <c r="CD233">
        <v>2</v>
      </c>
      <c r="CE233">
        <v>0</v>
      </c>
      <c r="CF233">
        <v>0</v>
      </c>
      <c r="CG233">
        <v>0</v>
      </c>
      <c r="CH233">
        <v>0</v>
      </c>
      <c r="CI233">
        <v>0</v>
      </c>
      <c r="CJ233">
        <v>0</v>
      </c>
      <c r="CK233">
        <v>0</v>
      </c>
      <c r="CL233">
        <v>0</v>
      </c>
      <c r="CM233">
        <v>0</v>
      </c>
    </row>
    <row r="234" spans="1:91" x14ac:dyDescent="0.15">
      <c r="A234" t="s">
        <v>1996</v>
      </c>
      <c r="B234">
        <v>60</v>
      </c>
      <c r="C234">
        <v>3.5</v>
      </c>
      <c r="D234">
        <v>25</v>
      </c>
      <c r="E234" s="407">
        <v>1.5</v>
      </c>
      <c r="F234" s="407">
        <v>0.1</v>
      </c>
      <c r="G234" s="407">
        <v>0.7</v>
      </c>
      <c r="H234" s="407">
        <v>0.5</v>
      </c>
      <c r="I234" s="407">
        <v>2.6551120699094845E-2</v>
      </c>
      <c r="J234" s="407">
        <v>0.2</v>
      </c>
      <c r="K234">
        <v>0</v>
      </c>
      <c r="L234">
        <v>2</v>
      </c>
      <c r="M234">
        <v>0</v>
      </c>
      <c r="N234">
        <v>2</v>
      </c>
      <c r="O234">
        <v>10</v>
      </c>
      <c r="P234">
        <v>0</v>
      </c>
      <c r="Q234">
        <v>8</v>
      </c>
      <c r="R234">
        <v>0</v>
      </c>
      <c r="S234">
        <v>2</v>
      </c>
      <c r="T234">
        <v>6</v>
      </c>
      <c r="U234">
        <v>5</v>
      </c>
      <c r="V234">
        <v>12</v>
      </c>
      <c r="W234">
        <v>0</v>
      </c>
      <c r="X234">
        <v>0</v>
      </c>
      <c r="Y234">
        <v>1</v>
      </c>
      <c r="Z234">
        <v>2</v>
      </c>
      <c r="AA234" t="s">
        <v>2334</v>
      </c>
      <c r="AB234">
        <v>0</v>
      </c>
      <c r="AC234">
        <v>0</v>
      </c>
      <c r="AD234">
        <v>0</v>
      </c>
      <c r="AE234">
        <v>0</v>
      </c>
      <c r="AF234">
        <v>0</v>
      </c>
      <c r="AG234">
        <v>0</v>
      </c>
      <c r="AH234">
        <v>3</v>
      </c>
      <c r="AI234">
        <v>0</v>
      </c>
      <c r="AJ234">
        <v>0</v>
      </c>
      <c r="AK234">
        <v>0</v>
      </c>
      <c r="AL234">
        <v>0</v>
      </c>
      <c r="AM234">
        <v>1</v>
      </c>
      <c r="AN234">
        <v>0</v>
      </c>
      <c r="AO234">
        <v>0</v>
      </c>
      <c r="AP234">
        <v>1</v>
      </c>
      <c r="AQ234">
        <v>0</v>
      </c>
      <c r="AR234">
        <v>0</v>
      </c>
      <c r="AS234">
        <v>1</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v>0</v>
      </c>
      <c r="BR234">
        <v>0</v>
      </c>
      <c r="BS234">
        <v>0</v>
      </c>
      <c r="BT234">
        <v>0</v>
      </c>
      <c r="BU234">
        <v>0</v>
      </c>
      <c r="BV234">
        <v>0</v>
      </c>
      <c r="BW234">
        <v>0</v>
      </c>
      <c r="BX234">
        <v>0</v>
      </c>
      <c r="BY234">
        <v>0</v>
      </c>
      <c r="BZ234">
        <v>0</v>
      </c>
      <c r="CA234">
        <v>0</v>
      </c>
      <c r="CB234">
        <v>0</v>
      </c>
      <c r="CC234">
        <v>0</v>
      </c>
      <c r="CD234">
        <v>0</v>
      </c>
      <c r="CE234">
        <v>0</v>
      </c>
      <c r="CF234">
        <v>0</v>
      </c>
      <c r="CG234">
        <v>0</v>
      </c>
      <c r="CH234">
        <v>1</v>
      </c>
      <c r="CI234">
        <v>0</v>
      </c>
      <c r="CJ234">
        <v>0</v>
      </c>
      <c r="CK234">
        <v>0</v>
      </c>
      <c r="CL234">
        <v>0</v>
      </c>
      <c r="CM234">
        <v>0</v>
      </c>
    </row>
    <row r="235" spans="1:91" x14ac:dyDescent="0.15">
      <c r="A235" t="s">
        <v>2123</v>
      </c>
      <c r="B235">
        <v>200</v>
      </c>
      <c r="C235">
        <v>7.2</v>
      </c>
      <c r="D235">
        <v>110</v>
      </c>
      <c r="E235" s="407">
        <v>2.1</v>
      </c>
      <c r="F235" s="407">
        <v>0.1</v>
      </c>
      <c r="G235" s="407">
        <v>1.1000000000000001</v>
      </c>
      <c r="H235" s="407">
        <v>0.5</v>
      </c>
      <c r="I235" s="407">
        <v>1.8144752619097985E-2</v>
      </c>
      <c r="J235" s="407">
        <v>0.3</v>
      </c>
      <c r="K235">
        <v>0</v>
      </c>
      <c r="L235">
        <v>9</v>
      </c>
      <c r="M235">
        <v>0</v>
      </c>
      <c r="N235">
        <v>20</v>
      </c>
      <c r="O235">
        <v>11</v>
      </c>
      <c r="P235">
        <v>0</v>
      </c>
      <c r="Q235">
        <v>11</v>
      </c>
      <c r="R235">
        <v>0</v>
      </c>
      <c r="S235">
        <v>5</v>
      </c>
      <c r="T235">
        <v>13</v>
      </c>
      <c r="U235">
        <v>3</v>
      </c>
      <c r="V235">
        <v>14</v>
      </c>
      <c r="W235">
        <v>1</v>
      </c>
      <c r="X235">
        <v>0</v>
      </c>
      <c r="Y235">
        <v>0</v>
      </c>
      <c r="Z235">
        <v>12</v>
      </c>
      <c r="AA235" t="s">
        <v>2334</v>
      </c>
      <c r="AB235">
        <v>0</v>
      </c>
      <c r="AC235">
        <v>0</v>
      </c>
      <c r="AD235">
        <v>0</v>
      </c>
      <c r="AE235">
        <v>0</v>
      </c>
      <c r="AF235">
        <v>0</v>
      </c>
      <c r="AG235">
        <v>0</v>
      </c>
      <c r="AH235">
        <v>1</v>
      </c>
      <c r="AI235">
        <v>0</v>
      </c>
      <c r="AJ235">
        <v>0</v>
      </c>
      <c r="AK235">
        <v>0</v>
      </c>
      <c r="AL235">
        <v>0</v>
      </c>
      <c r="AM235">
        <v>0</v>
      </c>
      <c r="AN235">
        <v>0</v>
      </c>
      <c r="AO235">
        <v>0</v>
      </c>
      <c r="AP235">
        <v>0</v>
      </c>
      <c r="AQ235">
        <v>0</v>
      </c>
      <c r="AR235">
        <v>0</v>
      </c>
      <c r="AS235">
        <v>0</v>
      </c>
      <c r="AT235">
        <v>0</v>
      </c>
      <c r="AU235">
        <v>0</v>
      </c>
      <c r="AV235">
        <v>1</v>
      </c>
      <c r="AW235">
        <v>0</v>
      </c>
      <c r="AX235">
        <v>1</v>
      </c>
      <c r="AY235">
        <v>0</v>
      </c>
      <c r="AZ235">
        <v>0</v>
      </c>
      <c r="BA235">
        <v>0</v>
      </c>
      <c r="BB235">
        <v>4</v>
      </c>
      <c r="BC235">
        <v>0</v>
      </c>
      <c r="BD235">
        <v>0</v>
      </c>
      <c r="BE235">
        <v>0</v>
      </c>
      <c r="BF235">
        <v>0</v>
      </c>
      <c r="BG235">
        <v>0</v>
      </c>
      <c r="BH235">
        <v>0</v>
      </c>
      <c r="BI235">
        <v>0</v>
      </c>
      <c r="BJ235">
        <v>0</v>
      </c>
      <c r="BK235">
        <v>1</v>
      </c>
      <c r="BL235">
        <v>0</v>
      </c>
      <c r="BM235">
        <v>0</v>
      </c>
      <c r="BN235">
        <v>0</v>
      </c>
      <c r="BO235">
        <v>0</v>
      </c>
      <c r="BP235">
        <v>0</v>
      </c>
      <c r="BQ235">
        <v>0</v>
      </c>
      <c r="BR235">
        <v>0</v>
      </c>
      <c r="BS235">
        <v>2</v>
      </c>
      <c r="BT235">
        <v>0</v>
      </c>
      <c r="BU235">
        <v>0</v>
      </c>
      <c r="BV235">
        <v>0</v>
      </c>
      <c r="BW235">
        <v>2</v>
      </c>
      <c r="BX235">
        <v>0</v>
      </c>
      <c r="BY235">
        <v>0</v>
      </c>
      <c r="BZ235">
        <v>0</v>
      </c>
      <c r="CA235">
        <v>0</v>
      </c>
      <c r="CB235">
        <v>0</v>
      </c>
      <c r="CC235">
        <v>0</v>
      </c>
      <c r="CD235">
        <v>0</v>
      </c>
      <c r="CE235">
        <v>0</v>
      </c>
      <c r="CF235">
        <v>0</v>
      </c>
      <c r="CG235">
        <v>0</v>
      </c>
      <c r="CH235">
        <v>0</v>
      </c>
      <c r="CI235">
        <v>0</v>
      </c>
      <c r="CJ235">
        <v>0</v>
      </c>
      <c r="CK235">
        <v>0</v>
      </c>
      <c r="CL235">
        <v>0</v>
      </c>
      <c r="CM235">
        <v>0</v>
      </c>
    </row>
    <row r="236" spans="1:91" x14ac:dyDescent="0.15">
      <c r="A236" t="s">
        <v>2076</v>
      </c>
      <c r="B236">
        <v>248</v>
      </c>
      <c r="C236">
        <v>8.74</v>
      </c>
      <c r="D236">
        <v>130</v>
      </c>
      <c r="E236" s="407">
        <v>2.6</v>
      </c>
      <c r="F236" s="407">
        <v>0.1</v>
      </c>
      <c r="G236" s="407">
        <v>2.2999999999999998</v>
      </c>
      <c r="H236" s="407">
        <v>0.5</v>
      </c>
      <c r="I236" s="407">
        <v>1.1303176586431707E-2</v>
      </c>
      <c r="J236" s="407">
        <v>0.4</v>
      </c>
      <c r="K236">
        <v>0</v>
      </c>
      <c r="L236">
        <v>2</v>
      </c>
      <c r="M236">
        <v>0</v>
      </c>
      <c r="N236">
        <v>8</v>
      </c>
      <c r="O236">
        <v>18</v>
      </c>
      <c r="P236">
        <v>0</v>
      </c>
      <c r="Q236">
        <v>9</v>
      </c>
      <c r="R236">
        <v>0</v>
      </c>
      <c r="S236">
        <v>19</v>
      </c>
      <c r="T236">
        <v>11</v>
      </c>
      <c r="U236">
        <v>0</v>
      </c>
      <c r="V236">
        <v>26</v>
      </c>
      <c r="W236">
        <v>0</v>
      </c>
      <c r="X236">
        <v>0</v>
      </c>
      <c r="Y236">
        <v>0</v>
      </c>
      <c r="Z236">
        <v>9</v>
      </c>
      <c r="AA236" t="s">
        <v>2334</v>
      </c>
      <c r="AB236">
        <v>0</v>
      </c>
      <c r="AC236">
        <v>0</v>
      </c>
      <c r="AD236">
        <v>0</v>
      </c>
      <c r="AE236">
        <v>0</v>
      </c>
      <c r="AF236">
        <v>1</v>
      </c>
      <c r="AG236">
        <v>0</v>
      </c>
      <c r="AH236">
        <v>1</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0</v>
      </c>
      <c r="BB236">
        <v>1</v>
      </c>
      <c r="BC236">
        <v>0</v>
      </c>
      <c r="BD236">
        <v>0</v>
      </c>
      <c r="BE236">
        <v>0</v>
      </c>
      <c r="BF236">
        <v>0</v>
      </c>
      <c r="BG236">
        <v>0</v>
      </c>
      <c r="BH236">
        <v>0</v>
      </c>
      <c r="BI236">
        <v>1</v>
      </c>
      <c r="BJ236">
        <v>0</v>
      </c>
      <c r="BK236">
        <v>0</v>
      </c>
      <c r="BL236">
        <v>0</v>
      </c>
      <c r="BM236">
        <v>0</v>
      </c>
      <c r="BN236">
        <v>0</v>
      </c>
      <c r="BO236">
        <v>0</v>
      </c>
      <c r="BP236">
        <v>0</v>
      </c>
      <c r="BQ236">
        <v>0</v>
      </c>
      <c r="BR236">
        <v>0</v>
      </c>
      <c r="BS236">
        <v>1</v>
      </c>
      <c r="BT236">
        <v>0</v>
      </c>
      <c r="BU236">
        <v>0</v>
      </c>
      <c r="BV236">
        <v>0</v>
      </c>
      <c r="BW236">
        <v>0</v>
      </c>
      <c r="BX236">
        <v>0</v>
      </c>
      <c r="BY236">
        <v>0</v>
      </c>
      <c r="BZ236">
        <v>0</v>
      </c>
      <c r="CA236">
        <v>0</v>
      </c>
      <c r="CB236">
        <v>1</v>
      </c>
      <c r="CC236">
        <v>0</v>
      </c>
      <c r="CD236">
        <v>0</v>
      </c>
      <c r="CE236">
        <v>0</v>
      </c>
      <c r="CF236">
        <v>0</v>
      </c>
      <c r="CG236">
        <v>0</v>
      </c>
      <c r="CH236">
        <v>0</v>
      </c>
      <c r="CI236">
        <v>0</v>
      </c>
      <c r="CJ236">
        <v>0</v>
      </c>
      <c r="CK236">
        <v>0</v>
      </c>
      <c r="CL236">
        <v>0</v>
      </c>
      <c r="CM236">
        <v>0</v>
      </c>
    </row>
    <row r="237" spans="1:91" x14ac:dyDescent="0.15">
      <c r="A237" t="s">
        <v>2201</v>
      </c>
      <c r="B237">
        <v>59</v>
      </c>
      <c r="C237">
        <v>1.95</v>
      </c>
      <c r="D237">
        <v>75</v>
      </c>
      <c r="E237" s="407">
        <v>1.6</v>
      </c>
      <c r="F237" s="407">
        <v>0.1</v>
      </c>
      <c r="G237" s="407">
        <v>2.1</v>
      </c>
      <c r="H237" s="407">
        <v>0.2</v>
      </c>
      <c r="I237" s="407">
        <v>7.4783283068633414E-3</v>
      </c>
      <c r="J237" s="407">
        <v>0.3</v>
      </c>
      <c r="K237">
        <v>0</v>
      </c>
      <c r="L237">
        <v>7</v>
      </c>
      <c r="M237">
        <v>0</v>
      </c>
      <c r="N237">
        <v>5</v>
      </c>
      <c r="O237">
        <v>6</v>
      </c>
      <c r="P237">
        <v>0</v>
      </c>
      <c r="Q237">
        <v>6</v>
      </c>
      <c r="R237">
        <v>0</v>
      </c>
      <c r="S237">
        <v>0</v>
      </c>
      <c r="T237">
        <v>7</v>
      </c>
      <c r="U237">
        <v>4</v>
      </c>
      <c r="V237">
        <v>3</v>
      </c>
      <c r="W237">
        <v>2</v>
      </c>
      <c r="X237">
        <v>0</v>
      </c>
      <c r="Y237">
        <v>0</v>
      </c>
      <c r="Z237">
        <v>2</v>
      </c>
      <c r="AA237" t="s">
        <v>2334</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1</v>
      </c>
      <c r="BO237">
        <v>0</v>
      </c>
      <c r="BP237">
        <v>0</v>
      </c>
      <c r="BQ237">
        <v>0</v>
      </c>
      <c r="BR237">
        <v>0</v>
      </c>
      <c r="BS237">
        <v>0</v>
      </c>
      <c r="BT237">
        <v>0</v>
      </c>
      <c r="BU237">
        <v>0</v>
      </c>
      <c r="BV237">
        <v>0</v>
      </c>
      <c r="BW237">
        <v>0</v>
      </c>
      <c r="BX237">
        <v>0</v>
      </c>
      <c r="BY237">
        <v>0</v>
      </c>
      <c r="BZ237">
        <v>0</v>
      </c>
      <c r="CA237">
        <v>0</v>
      </c>
      <c r="CB237">
        <v>1</v>
      </c>
      <c r="CC237">
        <v>0</v>
      </c>
      <c r="CD237">
        <v>0</v>
      </c>
      <c r="CE237">
        <v>0</v>
      </c>
      <c r="CF237">
        <v>0</v>
      </c>
      <c r="CG237">
        <v>0</v>
      </c>
      <c r="CH237">
        <v>0</v>
      </c>
      <c r="CI237">
        <v>0</v>
      </c>
      <c r="CJ237">
        <v>0</v>
      </c>
      <c r="CK237">
        <v>0</v>
      </c>
      <c r="CL237">
        <v>0</v>
      </c>
      <c r="CM237">
        <v>0</v>
      </c>
    </row>
    <row r="238" spans="1:91" x14ac:dyDescent="0.15">
      <c r="A238" t="s">
        <v>1906</v>
      </c>
      <c r="B238">
        <v>220.4</v>
      </c>
      <c r="C238">
        <v>11.2</v>
      </c>
      <c r="D238">
        <v>113.6</v>
      </c>
      <c r="E238" s="407">
        <v>2.9</v>
      </c>
      <c r="F238" s="407">
        <v>0.1</v>
      </c>
      <c r="G238" s="407">
        <v>1.7</v>
      </c>
      <c r="H238" s="407">
        <v>0.6</v>
      </c>
      <c r="I238" s="407">
        <v>2.8266931421720549E-2</v>
      </c>
      <c r="J238" s="407">
        <v>0.3</v>
      </c>
      <c r="K238">
        <v>0</v>
      </c>
      <c r="L238">
        <v>3</v>
      </c>
      <c r="M238">
        <v>0</v>
      </c>
      <c r="N238">
        <v>6</v>
      </c>
      <c r="O238">
        <v>12</v>
      </c>
      <c r="P238">
        <v>0</v>
      </c>
      <c r="Q238">
        <v>2</v>
      </c>
      <c r="R238">
        <v>0</v>
      </c>
      <c r="S238">
        <v>4</v>
      </c>
      <c r="T238">
        <v>16</v>
      </c>
      <c r="U238">
        <v>2</v>
      </c>
      <c r="V238">
        <v>24</v>
      </c>
      <c r="W238">
        <v>0</v>
      </c>
      <c r="X238">
        <v>0</v>
      </c>
      <c r="Y238">
        <v>0</v>
      </c>
      <c r="Z238">
        <v>3</v>
      </c>
      <c r="AA238" t="s">
        <v>2334</v>
      </c>
      <c r="AB238">
        <v>0</v>
      </c>
      <c r="AC238">
        <v>0</v>
      </c>
      <c r="AD238">
        <v>0</v>
      </c>
      <c r="AE238">
        <v>1</v>
      </c>
      <c r="AF238">
        <v>0</v>
      </c>
      <c r="AG238">
        <v>0</v>
      </c>
      <c r="AH238">
        <v>0</v>
      </c>
      <c r="AI238">
        <v>0</v>
      </c>
      <c r="AJ238">
        <v>0</v>
      </c>
      <c r="AK238">
        <v>0</v>
      </c>
      <c r="AL238">
        <v>0</v>
      </c>
      <c r="AM238">
        <v>2</v>
      </c>
      <c r="AN238">
        <v>0</v>
      </c>
      <c r="AO238">
        <v>0</v>
      </c>
      <c r="AP238">
        <v>0</v>
      </c>
      <c r="AQ238">
        <v>0</v>
      </c>
      <c r="AR238">
        <v>0</v>
      </c>
      <c r="AS238">
        <v>1</v>
      </c>
      <c r="AT238">
        <v>0</v>
      </c>
      <c r="AU238">
        <v>0</v>
      </c>
      <c r="AV238">
        <v>0</v>
      </c>
      <c r="AW238">
        <v>0</v>
      </c>
      <c r="AX238">
        <v>1</v>
      </c>
      <c r="AY238">
        <v>0</v>
      </c>
      <c r="AZ238">
        <v>0</v>
      </c>
      <c r="BA238">
        <v>0</v>
      </c>
      <c r="BB238">
        <v>1</v>
      </c>
      <c r="BC238">
        <v>0</v>
      </c>
      <c r="BD238">
        <v>0</v>
      </c>
      <c r="BE238">
        <v>0</v>
      </c>
      <c r="BF238">
        <v>0</v>
      </c>
      <c r="BG238">
        <v>0</v>
      </c>
      <c r="BH238">
        <v>0</v>
      </c>
      <c r="BI238">
        <v>0</v>
      </c>
      <c r="BJ238">
        <v>0</v>
      </c>
      <c r="BK238">
        <v>0</v>
      </c>
      <c r="BL238">
        <v>0</v>
      </c>
      <c r="BM238">
        <v>0</v>
      </c>
      <c r="BN238">
        <v>1</v>
      </c>
      <c r="BO238">
        <v>0</v>
      </c>
      <c r="BP238">
        <v>0</v>
      </c>
      <c r="BQ238">
        <v>0</v>
      </c>
      <c r="BR238">
        <v>0</v>
      </c>
      <c r="BS238">
        <v>2</v>
      </c>
      <c r="BT238">
        <v>0</v>
      </c>
      <c r="BU238">
        <v>0</v>
      </c>
      <c r="BV238">
        <v>0</v>
      </c>
      <c r="BW238">
        <v>0</v>
      </c>
      <c r="BX238">
        <v>0</v>
      </c>
      <c r="BY238">
        <v>1</v>
      </c>
      <c r="BZ238">
        <v>0</v>
      </c>
      <c r="CA238">
        <v>0</v>
      </c>
      <c r="CB238">
        <v>0</v>
      </c>
      <c r="CC238">
        <v>0</v>
      </c>
      <c r="CD238">
        <v>0</v>
      </c>
      <c r="CE238">
        <v>0</v>
      </c>
      <c r="CF238">
        <v>0</v>
      </c>
      <c r="CG238">
        <v>0</v>
      </c>
      <c r="CH238">
        <v>2</v>
      </c>
      <c r="CI238">
        <v>0</v>
      </c>
      <c r="CJ238">
        <v>0</v>
      </c>
      <c r="CK238">
        <v>0</v>
      </c>
      <c r="CL238">
        <v>0</v>
      </c>
      <c r="CM238">
        <v>0</v>
      </c>
    </row>
    <row r="239" spans="1:91" x14ac:dyDescent="0.15">
      <c r="A239" t="s">
        <v>1928</v>
      </c>
      <c r="B239">
        <v>46</v>
      </c>
      <c r="C239">
        <v>1.43</v>
      </c>
      <c r="D239">
        <v>50</v>
      </c>
      <c r="E239" s="407">
        <v>1.2</v>
      </c>
      <c r="F239" s="407">
        <v>3.9365508521739125E-2</v>
      </c>
      <c r="G239" s="407">
        <v>0.8</v>
      </c>
      <c r="H239" s="407">
        <v>0.4</v>
      </c>
      <c r="I239" s="407">
        <v>1.2132319506170632E-2</v>
      </c>
      <c r="J239" s="407">
        <v>0.3</v>
      </c>
      <c r="K239">
        <v>0</v>
      </c>
      <c r="L239">
        <v>7</v>
      </c>
      <c r="M239">
        <v>0</v>
      </c>
      <c r="N239">
        <v>4</v>
      </c>
      <c r="O239">
        <v>12</v>
      </c>
      <c r="P239">
        <v>0</v>
      </c>
      <c r="Q239">
        <v>16</v>
      </c>
      <c r="R239">
        <v>0</v>
      </c>
      <c r="S239">
        <v>1</v>
      </c>
      <c r="T239">
        <v>13</v>
      </c>
      <c r="U239">
        <v>0</v>
      </c>
      <c r="V239">
        <v>21</v>
      </c>
      <c r="W239">
        <v>0</v>
      </c>
      <c r="X239">
        <v>0</v>
      </c>
      <c r="Y239">
        <v>0</v>
      </c>
      <c r="Z239">
        <v>11</v>
      </c>
      <c r="AA239" t="s">
        <v>2334</v>
      </c>
      <c r="AB239">
        <v>0</v>
      </c>
      <c r="AC239">
        <v>3</v>
      </c>
      <c r="AD239">
        <v>0</v>
      </c>
      <c r="AE239">
        <v>0</v>
      </c>
      <c r="AF239">
        <v>0</v>
      </c>
      <c r="AG239">
        <v>0</v>
      </c>
      <c r="AH239">
        <v>2</v>
      </c>
      <c r="AI239">
        <v>0</v>
      </c>
      <c r="AJ239">
        <v>0</v>
      </c>
      <c r="AK239">
        <v>0</v>
      </c>
      <c r="AL239">
        <v>0</v>
      </c>
      <c r="AM239">
        <v>2</v>
      </c>
      <c r="AN239">
        <v>0</v>
      </c>
      <c r="AO239">
        <v>0</v>
      </c>
      <c r="AP239">
        <v>0</v>
      </c>
      <c r="AQ239">
        <v>1</v>
      </c>
      <c r="AR239">
        <v>0</v>
      </c>
      <c r="AS239">
        <v>0</v>
      </c>
      <c r="AT239">
        <v>0</v>
      </c>
      <c r="AU239">
        <v>0</v>
      </c>
      <c r="AV239">
        <v>2</v>
      </c>
      <c r="AW239">
        <v>0</v>
      </c>
      <c r="AX239">
        <v>1</v>
      </c>
      <c r="AY239">
        <v>0</v>
      </c>
      <c r="AZ239">
        <v>0</v>
      </c>
      <c r="BA239">
        <v>0</v>
      </c>
      <c r="BB239">
        <v>0</v>
      </c>
      <c r="BC239">
        <v>0</v>
      </c>
      <c r="BD239">
        <v>0</v>
      </c>
      <c r="BE239">
        <v>0</v>
      </c>
      <c r="BF239">
        <v>0</v>
      </c>
      <c r="BG239">
        <v>0</v>
      </c>
      <c r="BH239">
        <v>0</v>
      </c>
      <c r="BI239">
        <v>0</v>
      </c>
      <c r="BJ239">
        <v>0</v>
      </c>
      <c r="BK239">
        <v>0</v>
      </c>
      <c r="BL239">
        <v>0</v>
      </c>
      <c r="BM239">
        <v>0</v>
      </c>
      <c r="BN239">
        <v>2</v>
      </c>
      <c r="BO239">
        <v>0</v>
      </c>
      <c r="BP239">
        <v>0</v>
      </c>
      <c r="BQ239">
        <v>0</v>
      </c>
      <c r="BR239">
        <v>0</v>
      </c>
      <c r="BS239">
        <v>1</v>
      </c>
      <c r="BT239">
        <v>0</v>
      </c>
      <c r="BU239">
        <v>0</v>
      </c>
      <c r="BV239">
        <v>0</v>
      </c>
      <c r="BW239">
        <v>1</v>
      </c>
      <c r="BX239">
        <v>0</v>
      </c>
      <c r="BY239">
        <v>0</v>
      </c>
      <c r="BZ239">
        <v>0</v>
      </c>
      <c r="CA239">
        <v>0</v>
      </c>
      <c r="CB239">
        <v>0</v>
      </c>
      <c r="CC239">
        <v>0</v>
      </c>
      <c r="CD239">
        <v>0</v>
      </c>
      <c r="CE239">
        <v>0</v>
      </c>
      <c r="CF239">
        <v>0</v>
      </c>
      <c r="CG239">
        <v>1</v>
      </c>
      <c r="CH239">
        <v>1</v>
      </c>
      <c r="CI239">
        <v>0</v>
      </c>
      <c r="CJ239">
        <v>0</v>
      </c>
      <c r="CK239">
        <v>0</v>
      </c>
      <c r="CL239">
        <v>0</v>
      </c>
      <c r="CM239">
        <v>0</v>
      </c>
    </row>
    <row r="240" spans="1:91" x14ac:dyDescent="0.15">
      <c r="A240" t="s">
        <v>2384</v>
      </c>
      <c r="B240">
        <v>35</v>
      </c>
      <c r="C240">
        <v>1</v>
      </c>
      <c r="D240">
        <v>60</v>
      </c>
      <c r="E240" s="407">
        <v>1.6</v>
      </c>
      <c r="F240" s="407">
        <v>0.1</v>
      </c>
      <c r="G240" s="407">
        <v>2.4</v>
      </c>
      <c r="H240" s="407">
        <v>0.2</v>
      </c>
      <c r="I240" s="407">
        <v>7.9896420472807799E-3</v>
      </c>
      <c r="J240" s="407">
        <v>0.2</v>
      </c>
      <c r="K240">
        <v>0</v>
      </c>
      <c r="L240">
        <v>5</v>
      </c>
      <c r="M240">
        <v>0</v>
      </c>
      <c r="N240">
        <v>6</v>
      </c>
      <c r="O240">
        <v>11</v>
      </c>
      <c r="P240">
        <v>0</v>
      </c>
      <c r="Q240">
        <v>4</v>
      </c>
      <c r="R240">
        <v>0</v>
      </c>
      <c r="S240">
        <v>0</v>
      </c>
      <c r="T240">
        <v>4</v>
      </c>
      <c r="U240">
        <v>0</v>
      </c>
      <c r="V240">
        <v>2</v>
      </c>
      <c r="W240">
        <v>0</v>
      </c>
      <c r="X240">
        <v>0</v>
      </c>
      <c r="Y240">
        <v>0</v>
      </c>
      <c r="Z240">
        <v>1</v>
      </c>
      <c r="AA240" t="s">
        <v>2334</v>
      </c>
      <c r="AB240">
        <v>0</v>
      </c>
      <c r="AC240">
        <v>0</v>
      </c>
      <c r="AD240">
        <v>0</v>
      </c>
      <c r="AE240">
        <v>0</v>
      </c>
      <c r="AF240">
        <v>0</v>
      </c>
      <c r="AG240">
        <v>0</v>
      </c>
      <c r="AH240">
        <v>0</v>
      </c>
      <c r="AI240">
        <v>0</v>
      </c>
      <c r="AJ240">
        <v>0</v>
      </c>
      <c r="AK240">
        <v>1</v>
      </c>
      <c r="AL240">
        <v>0</v>
      </c>
      <c r="AM240">
        <v>0</v>
      </c>
      <c r="AN240">
        <v>0</v>
      </c>
      <c r="AO240">
        <v>0</v>
      </c>
      <c r="AP240">
        <v>0</v>
      </c>
      <c r="AQ240">
        <v>0</v>
      </c>
      <c r="AR240">
        <v>0</v>
      </c>
      <c r="AS240">
        <v>0</v>
      </c>
      <c r="AT240">
        <v>0</v>
      </c>
      <c r="AU240">
        <v>0</v>
      </c>
      <c r="AV240">
        <v>0</v>
      </c>
      <c r="AW240">
        <v>0</v>
      </c>
      <c r="AX240">
        <v>1</v>
      </c>
      <c r="AY240">
        <v>0</v>
      </c>
      <c r="AZ240">
        <v>0</v>
      </c>
      <c r="BA240">
        <v>0</v>
      </c>
      <c r="BB240">
        <v>0</v>
      </c>
      <c r="BC240">
        <v>0</v>
      </c>
      <c r="BD240">
        <v>0</v>
      </c>
      <c r="BE240">
        <v>0</v>
      </c>
      <c r="BF240">
        <v>0</v>
      </c>
      <c r="BG240">
        <v>0</v>
      </c>
      <c r="BH240">
        <v>0</v>
      </c>
      <c r="BI240">
        <v>1</v>
      </c>
      <c r="BJ240">
        <v>0</v>
      </c>
      <c r="BK240">
        <v>0</v>
      </c>
      <c r="BL240">
        <v>0</v>
      </c>
      <c r="BM240">
        <v>0</v>
      </c>
      <c r="BN240">
        <v>0</v>
      </c>
      <c r="BO240">
        <v>0</v>
      </c>
      <c r="BP240">
        <v>0</v>
      </c>
      <c r="BQ240">
        <v>1</v>
      </c>
      <c r="BR240">
        <v>0</v>
      </c>
      <c r="BS240">
        <v>0</v>
      </c>
      <c r="BT240">
        <v>0</v>
      </c>
      <c r="BU240">
        <v>0</v>
      </c>
      <c r="BV240">
        <v>0</v>
      </c>
      <c r="BW240">
        <v>0</v>
      </c>
      <c r="BX240">
        <v>0</v>
      </c>
      <c r="BY240">
        <v>0</v>
      </c>
      <c r="BZ240">
        <v>0</v>
      </c>
      <c r="CA240">
        <v>0</v>
      </c>
      <c r="CB240">
        <v>0</v>
      </c>
      <c r="CC240">
        <v>0</v>
      </c>
      <c r="CD240">
        <v>1</v>
      </c>
      <c r="CE240">
        <v>0</v>
      </c>
      <c r="CF240">
        <v>0</v>
      </c>
      <c r="CG240">
        <v>0</v>
      </c>
      <c r="CH240">
        <v>3</v>
      </c>
      <c r="CI240">
        <v>0</v>
      </c>
      <c r="CJ240">
        <v>1</v>
      </c>
      <c r="CK240">
        <v>0</v>
      </c>
      <c r="CL240">
        <v>0</v>
      </c>
      <c r="CM240">
        <v>0</v>
      </c>
    </row>
    <row r="241" spans="1:91" x14ac:dyDescent="0.15">
      <c r="A241" t="s">
        <v>2004</v>
      </c>
      <c r="B241">
        <v>150</v>
      </c>
      <c r="C241">
        <v>9</v>
      </c>
      <c r="D241">
        <v>65</v>
      </c>
      <c r="E241" s="407">
        <v>0.8</v>
      </c>
      <c r="F241" s="407">
        <v>2.3057447290697673E-2</v>
      </c>
      <c r="G241" s="407">
        <v>1.1000000000000001</v>
      </c>
      <c r="H241" s="407">
        <v>0.2</v>
      </c>
      <c r="I241" s="407">
        <v>5.4393899004805896E-3</v>
      </c>
      <c r="J241" s="407">
        <v>0.3</v>
      </c>
      <c r="K241">
        <v>0</v>
      </c>
      <c r="L241">
        <v>6</v>
      </c>
      <c r="M241">
        <v>0</v>
      </c>
      <c r="N241">
        <v>1</v>
      </c>
      <c r="O241">
        <v>13</v>
      </c>
      <c r="P241">
        <v>0</v>
      </c>
      <c r="Q241">
        <v>13</v>
      </c>
      <c r="R241">
        <v>0</v>
      </c>
      <c r="S241">
        <v>1</v>
      </c>
      <c r="T241">
        <v>4</v>
      </c>
      <c r="U241">
        <v>1</v>
      </c>
      <c r="V241">
        <v>6</v>
      </c>
      <c r="W241">
        <v>1</v>
      </c>
      <c r="X241">
        <v>0</v>
      </c>
      <c r="Y241">
        <v>0</v>
      </c>
      <c r="Z241">
        <v>2</v>
      </c>
      <c r="AA241" t="s">
        <v>2334</v>
      </c>
      <c r="AB241">
        <v>0</v>
      </c>
      <c r="AC241">
        <v>0</v>
      </c>
      <c r="AD241">
        <v>0</v>
      </c>
      <c r="AE241">
        <v>0</v>
      </c>
      <c r="AF241">
        <v>0</v>
      </c>
      <c r="AG241">
        <v>0</v>
      </c>
      <c r="AH241">
        <v>1</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1</v>
      </c>
      <c r="BM241">
        <v>0</v>
      </c>
      <c r="BN241">
        <v>0</v>
      </c>
      <c r="BO241">
        <v>0</v>
      </c>
      <c r="BP241">
        <v>0</v>
      </c>
      <c r="BQ241">
        <v>0</v>
      </c>
      <c r="BR241">
        <v>0</v>
      </c>
      <c r="BS241">
        <v>3</v>
      </c>
      <c r="BT241">
        <v>0</v>
      </c>
      <c r="BU241">
        <v>0</v>
      </c>
      <c r="BV241">
        <v>0</v>
      </c>
      <c r="BW241">
        <v>0</v>
      </c>
      <c r="BX241">
        <v>0</v>
      </c>
      <c r="BY241">
        <v>1</v>
      </c>
      <c r="BZ241">
        <v>0</v>
      </c>
      <c r="CA241">
        <v>0</v>
      </c>
      <c r="CB241">
        <v>0</v>
      </c>
      <c r="CC241">
        <v>0</v>
      </c>
      <c r="CD241">
        <v>0</v>
      </c>
      <c r="CE241">
        <v>0</v>
      </c>
      <c r="CF241">
        <v>0</v>
      </c>
      <c r="CG241">
        <v>0</v>
      </c>
      <c r="CH241">
        <v>1</v>
      </c>
      <c r="CI241">
        <v>0</v>
      </c>
      <c r="CJ241">
        <v>0</v>
      </c>
      <c r="CK241">
        <v>0</v>
      </c>
      <c r="CL241">
        <v>0</v>
      </c>
      <c r="CM241">
        <v>0</v>
      </c>
    </row>
    <row r="242" spans="1:91" x14ac:dyDescent="0.15">
      <c r="A242" t="s">
        <v>2273</v>
      </c>
      <c r="B242">
        <v>140</v>
      </c>
      <c r="C242">
        <v>4</v>
      </c>
      <c r="D242">
        <v>293</v>
      </c>
      <c r="E242" s="407">
        <v>0.4</v>
      </c>
      <c r="F242" s="407">
        <v>6.7270121563706578E-3</v>
      </c>
      <c r="G242" s="407">
        <v>1.2</v>
      </c>
      <c r="H242" s="407">
        <v>0.1</v>
      </c>
      <c r="I242" s="407">
        <v>1.599019228563064E-3</v>
      </c>
      <c r="J242" s="407">
        <v>0.3</v>
      </c>
      <c r="K242">
        <v>0</v>
      </c>
      <c r="L242">
        <v>9</v>
      </c>
      <c r="M242">
        <v>0</v>
      </c>
      <c r="N242">
        <v>60</v>
      </c>
      <c r="O242">
        <v>68</v>
      </c>
      <c r="P242">
        <v>0</v>
      </c>
      <c r="Q242">
        <v>71</v>
      </c>
      <c r="R242">
        <v>0</v>
      </c>
      <c r="S242">
        <v>8</v>
      </c>
      <c r="T242">
        <v>17</v>
      </c>
      <c r="U242">
        <v>6</v>
      </c>
      <c r="V242">
        <v>22</v>
      </c>
      <c r="W242">
        <v>1</v>
      </c>
      <c r="X242">
        <v>0</v>
      </c>
      <c r="Y242">
        <v>0</v>
      </c>
      <c r="Z242">
        <v>5</v>
      </c>
      <c r="AA242" t="s">
        <v>2334</v>
      </c>
      <c r="AB242">
        <v>0</v>
      </c>
      <c r="AC242">
        <v>0</v>
      </c>
      <c r="AD242">
        <v>0</v>
      </c>
      <c r="AE242">
        <v>0</v>
      </c>
      <c r="AF242">
        <v>0</v>
      </c>
      <c r="AG242">
        <v>0</v>
      </c>
      <c r="AH242">
        <v>2</v>
      </c>
      <c r="AI242">
        <v>0</v>
      </c>
      <c r="AJ242">
        <v>0</v>
      </c>
      <c r="AK242">
        <v>0</v>
      </c>
      <c r="AL242">
        <v>0</v>
      </c>
      <c r="AM242">
        <v>3</v>
      </c>
      <c r="AN242">
        <v>0</v>
      </c>
      <c r="AO242">
        <v>0</v>
      </c>
      <c r="AP242">
        <v>0</v>
      </c>
      <c r="AQ242">
        <v>1</v>
      </c>
      <c r="AR242">
        <v>0</v>
      </c>
      <c r="AS242">
        <v>1</v>
      </c>
      <c r="AT242">
        <v>0</v>
      </c>
      <c r="AU242">
        <v>0</v>
      </c>
      <c r="AV242">
        <v>1</v>
      </c>
      <c r="AW242">
        <v>0</v>
      </c>
      <c r="AX242">
        <v>1</v>
      </c>
      <c r="AY242">
        <v>0</v>
      </c>
      <c r="AZ242">
        <v>0</v>
      </c>
      <c r="BA242">
        <v>5</v>
      </c>
      <c r="BB242">
        <v>0</v>
      </c>
      <c r="BC242">
        <v>0</v>
      </c>
      <c r="BD242">
        <v>0</v>
      </c>
      <c r="BE242">
        <v>0</v>
      </c>
      <c r="BF242">
        <v>0</v>
      </c>
      <c r="BG242">
        <v>0</v>
      </c>
      <c r="BH242">
        <v>0</v>
      </c>
      <c r="BI242">
        <v>1</v>
      </c>
      <c r="BJ242">
        <v>0</v>
      </c>
      <c r="BK242">
        <v>2</v>
      </c>
      <c r="BL242">
        <v>0</v>
      </c>
      <c r="BM242">
        <v>0</v>
      </c>
      <c r="BN242">
        <v>5</v>
      </c>
      <c r="BO242">
        <v>0</v>
      </c>
      <c r="BP242">
        <v>0</v>
      </c>
      <c r="BQ242">
        <v>0</v>
      </c>
      <c r="BR242">
        <v>0</v>
      </c>
      <c r="BS242">
        <v>3</v>
      </c>
      <c r="BT242">
        <v>0</v>
      </c>
      <c r="BU242">
        <v>0</v>
      </c>
      <c r="BV242">
        <v>0</v>
      </c>
      <c r="BW242">
        <v>2</v>
      </c>
      <c r="BX242">
        <v>0</v>
      </c>
      <c r="BY242">
        <v>0</v>
      </c>
      <c r="BZ242">
        <v>0</v>
      </c>
      <c r="CA242">
        <v>0</v>
      </c>
      <c r="CB242">
        <v>0</v>
      </c>
      <c r="CC242">
        <v>0</v>
      </c>
      <c r="CD242">
        <v>3</v>
      </c>
      <c r="CE242">
        <v>0</v>
      </c>
      <c r="CF242">
        <v>0</v>
      </c>
      <c r="CG242">
        <v>0</v>
      </c>
      <c r="CH242">
        <v>1</v>
      </c>
      <c r="CI242">
        <v>0</v>
      </c>
      <c r="CJ242">
        <v>1</v>
      </c>
      <c r="CK242">
        <v>0</v>
      </c>
      <c r="CL242">
        <v>0</v>
      </c>
      <c r="CM242">
        <v>0</v>
      </c>
    </row>
    <row r="243" spans="1:91" x14ac:dyDescent="0.15">
      <c r="A243" t="s">
        <v>1993</v>
      </c>
      <c r="B243">
        <v>220.9</v>
      </c>
      <c r="C243">
        <v>9.1999999999999993</v>
      </c>
      <c r="D243">
        <v>115.56</v>
      </c>
      <c r="E243" s="407">
        <v>2.5</v>
      </c>
      <c r="F243" s="407">
        <v>0.1</v>
      </c>
      <c r="G243" s="407">
        <v>2</v>
      </c>
      <c r="H243" s="407">
        <v>0.5</v>
      </c>
      <c r="I243" s="407">
        <v>1.5631304210910524E-2</v>
      </c>
      <c r="J243" s="407">
        <v>0.4</v>
      </c>
      <c r="K243">
        <v>0</v>
      </c>
      <c r="L243">
        <v>5</v>
      </c>
      <c r="M243">
        <v>0</v>
      </c>
      <c r="N243">
        <v>7</v>
      </c>
      <c r="O243">
        <v>13</v>
      </c>
      <c r="P243">
        <v>0</v>
      </c>
      <c r="Q243">
        <v>12</v>
      </c>
      <c r="R243">
        <v>0</v>
      </c>
      <c r="S243">
        <v>9</v>
      </c>
      <c r="T243">
        <v>12</v>
      </c>
      <c r="U243">
        <v>0</v>
      </c>
      <c r="V243">
        <v>13</v>
      </c>
      <c r="W243">
        <v>0</v>
      </c>
      <c r="X243">
        <v>0</v>
      </c>
      <c r="Y243">
        <v>0</v>
      </c>
      <c r="Z243">
        <v>4</v>
      </c>
      <c r="AA243" t="s">
        <v>2334</v>
      </c>
      <c r="AB243">
        <v>0</v>
      </c>
      <c r="AC243">
        <v>0</v>
      </c>
      <c r="AD243">
        <v>0</v>
      </c>
      <c r="AE243">
        <v>1</v>
      </c>
      <c r="AF243">
        <v>4</v>
      </c>
      <c r="AG243">
        <v>0</v>
      </c>
      <c r="AH243">
        <v>1</v>
      </c>
      <c r="AI243">
        <v>0</v>
      </c>
      <c r="AJ243">
        <v>0</v>
      </c>
      <c r="AK243">
        <v>0</v>
      </c>
      <c r="AL243">
        <v>0</v>
      </c>
      <c r="AM243">
        <v>0</v>
      </c>
      <c r="AN243">
        <v>0</v>
      </c>
      <c r="AO243">
        <v>0</v>
      </c>
      <c r="AP243">
        <v>0</v>
      </c>
      <c r="AQ243">
        <v>0</v>
      </c>
      <c r="AR243">
        <v>0</v>
      </c>
      <c r="AS243">
        <v>1</v>
      </c>
      <c r="AT243">
        <v>0</v>
      </c>
      <c r="AU243">
        <v>0</v>
      </c>
      <c r="AV243">
        <v>3</v>
      </c>
      <c r="AW243">
        <v>0</v>
      </c>
      <c r="AX243">
        <v>1</v>
      </c>
      <c r="AY243">
        <v>0</v>
      </c>
      <c r="AZ243">
        <v>0</v>
      </c>
      <c r="BA243">
        <v>1</v>
      </c>
      <c r="BB243">
        <v>1</v>
      </c>
      <c r="BC243">
        <v>0</v>
      </c>
      <c r="BD243">
        <v>1</v>
      </c>
      <c r="BE243">
        <v>0</v>
      </c>
      <c r="BF243">
        <v>0</v>
      </c>
      <c r="BG243">
        <v>0</v>
      </c>
      <c r="BH243">
        <v>0</v>
      </c>
      <c r="BJ243">
        <v>0</v>
      </c>
      <c r="BK243">
        <v>1</v>
      </c>
      <c r="BL243">
        <v>3</v>
      </c>
      <c r="BM243">
        <v>0</v>
      </c>
      <c r="BN243">
        <v>1</v>
      </c>
      <c r="BO243">
        <v>0</v>
      </c>
      <c r="BP243">
        <v>0</v>
      </c>
      <c r="BQ243">
        <v>0</v>
      </c>
      <c r="BR243">
        <v>0</v>
      </c>
      <c r="BS243">
        <v>1</v>
      </c>
      <c r="BT243">
        <v>0</v>
      </c>
      <c r="BU243">
        <v>0</v>
      </c>
      <c r="BV243">
        <v>0</v>
      </c>
      <c r="BW243">
        <v>0</v>
      </c>
      <c r="BX243">
        <v>0</v>
      </c>
      <c r="BY243">
        <v>0</v>
      </c>
      <c r="BZ243">
        <v>0</v>
      </c>
      <c r="CA243">
        <v>0</v>
      </c>
      <c r="CB243">
        <v>1</v>
      </c>
      <c r="CC243">
        <v>0</v>
      </c>
      <c r="CD243">
        <v>1</v>
      </c>
      <c r="CE243">
        <v>0</v>
      </c>
      <c r="CF243">
        <v>0</v>
      </c>
      <c r="CG243">
        <v>0</v>
      </c>
      <c r="CH243">
        <v>1</v>
      </c>
      <c r="CI243">
        <v>0</v>
      </c>
      <c r="CJ243">
        <v>0</v>
      </c>
      <c r="CK243">
        <v>0</v>
      </c>
      <c r="CL243">
        <v>0</v>
      </c>
      <c r="CM243">
        <v>0</v>
      </c>
    </row>
    <row r="244" spans="1:91" x14ac:dyDescent="0.15">
      <c r="A244" t="s">
        <v>1981</v>
      </c>
      <c r="B244">
        <v>700</v>
      </c>
      <c r="C244">
        <v>20</v>
      </c>
      <c r="D244">
        <v>400</v>
      </c>
      <c r="E244" s="407">
        <v>3.8</v>
      </c>
      <c r="F244" s="407">
        <v>0.1</v>
      </c>
      <c r="G244" s="407">
        <v>3.2</v>
      </c>
      <c r="H244" s="407">
        <v>0.5</v>
      </c>
      <c r="I244" s="407">
        <v>1.567860099014862E-2</v>
      </c>
      <c r="J244" s="407">
        <v>0.4</v>
      </c>
      <c r="K244">
        <v>0</v>
      </c>
      <c r="L244">
        <v>10</v>
      </c>
      <c r="M244">
        <v>0</v>
      </c>
      <c r="N244">
        <v>13</v>
      </c>
      <c r="O244">
        <v>7</v>
      </c>
      <c r="P244">
        <v>0</v>
      </c>
      <c r="Q244">
        <v>16</v>
      </c>
      <c r="R244">
        <v>0</v>
      </c>
      <c r="S244">
        <v>10</v>
      </c>
      <c r="T244">
        <v>56</v>
      </c>
      <c r="U244">
        <v>17</v>
      </c>
      <c r="V244">
        <v>27</v>
      </c>
      <c r="W244">
        <v>1</v>
      </c>
      <c r="X244">
        <v>0</v>
      </c>
      <c r="Y244">
        <v>0</v>
      </c>
      <c r="Z244">
        <v>5</v>
      </c>
      <c r="AA244" t="s">
        <v>2334</v>
      </c>
      <c r="AB244">
        <v>0</v>
      </c>
      <c r="AC244">
        <v>0</v>
      </c>
      <c r="AD244">
        <v>0</v>
      </c>
      <c r="AE244">
        <v>0</v>
      </c>
      <c r="AF244">
        <v>0</v>
      </c>
      <c r="AG244">
        <v>0</v>
      </c>
      <c r="AH244">
        <v>3</v>
      </c>
      <c r="AI244">
        <v>0</v>
      </c>
      <c r="AJ244">
        <v>0</v>
      </c>
      <c r="AK244">
        <v>0</v>
      </c>
      <c r="AL244">
        <v>0</v>
      </c>
      <c r="AM244">
        <v>3</v>
      </c>
      <c r="AN244">
        <v>0</v>
      </c>
      <c r="AO244">
        <v>0</v>
      </c>
      <c r="AP244">
        <v>0</v>
      </c>
      <c r="AQ244">
        <v>1</v>
      </c>
      <c r="AR244">
        <v>0</v>
      </c>
      <c r="AS244">
        <v>0</v>
      </c>
      <c r="AT244">
        <v>0</v>
      </c>
      <c r="AU244">
        <v>0</v>
      </c>
      <c r="AV244">
        <v>1</v>
      </c>
      <c r="AW244">
        <v>0</v>
      </c>
      <c r="AX244">
        <v>1</v>
      </c>
      <c r="AY244">
        <v>0</v>
      </c>
      <c r="AZ244">
        <v>0</v>
      </c>
      <c r="BA244">
        <v>0</v>
      </c>
      <c r="BB244">
        <v>3</v>
      </c>
      <c r="BC244">
        <v>0</v>
      </c>
      <c r="BD244">
        <v>0</v>
      </c>
      <c r="BE244">
        <v>0</v>
      </c>
      <c r="BF244">
        <v>0</v>
      </c>
      <c r="BG244">
        <v>0</v>
      </c>
      <c r="BH244">
        <v>0</v>
      </c>
      <c r="BI244">
        <v>0</v>
      </c>
      <c r="BJ244">
        <v>0</v>
      </c>
      <c r="BK244">
        <v>0</v>
      </c>
      <c r="BL244">
        <v>0</v>
      </c>
      <c r="BM244">
        <v>0</v>
      </c>
      <c r="BN244">
        <v>2</v>
      </c>
      <c r="BO244">
        <v>0</v>
      </c>
      <c r="BP244">
        <v>0</v>
      </c>
      <c r="BQ244">
        <v>0</v>
      </c>
      <c r="BR244">
        <v>0</v>
      </c>
      <c r="BS244">
        <v>4</v>
      </c>
      <c r="BT244">
        <v>0</v>
      </c>
      <c r="BU244">
        <v>0</v>
      </c>
      <c r="BV244">
        <v>0</v>
      </c>
      <c r="BW244">
        <v>0</v>
      </c>
      <c r="BX244">
        <v>0</v>
      </c>
      <c r="BY244">
        <v>0</v>
      </c>
      <c r="BZ244">
        <v>0</v>
      </c>
      <c r="CA244">
        <v>0</v>
      </c>
      <c r="CB244">
        <v>0</v>
      </c>
      <c r="CC244">
        <v>0</v>
      </c>
      <c r="CD244">
        <v>1</v>
      </c>
      <c r="CE244">
        <v>0</v>
      </c>
      <c r="CF244">
        <v>0</v>
      </c>
      <c r="CG244">
        <v>0</v>
      </c>
      <c r="CH244">
        <v>5</v>
      </c>
      <c r="CI244">
        <v>2</v>
      </c>
      <c r="CJ244">
        <v>0</v>
      </c>
      <c r="CK244">
        <v>0</v>
      </c>
      <c r="CL244">
        <v>0</v>
      </c>
      <c r="CM244">
        <v>0</v>
      </c>
    </row>
    <row r="245" spans="1:91" x14ac:dyDescent="0.15">
      <c r="A245" t="s">
        <v>1952</v>
      </c>
      <c r="B245">
        <v>49.5</v>
      </c>
      <c r="C245">
        <v>1.2</v>
      </c>
      <c r="D245">
        <v>39.799999999999997</v>
      </c>
      <c r="E245" s="407">
        <v>1.9</v>
      </c>
      <c r="F245" s="407">
        <v>0.1</v>
      </c>
      <c r="G245" s="407">
        <v>1.6</v>
      </c>
      <c r="H245" s="407">
        <v>0.4</v>
      </c>
      <c r="I245" s="407">
        <v>1.0952742320444808E-2</v>
      </c>
      <c r="J245" s="407">
        <v>0.3</v>
      </c>
      <c r="K245">
        <v>0</v>
      </c>
      <c r="L245">
        <v>3</v>
      </c>
      <c r="M245">
        <v>0</v>
      </c>
      <c r="N245">
        <v>8</v>
      </c>
      <c r="O245">
        <v>11</v>
      </c>
      <c r="P245">
        <v>0</v>
      </c>
      <c r="Q245">
        <v>6</v>
      </c>
      <c r="R245">
        <v>0</v>
      </c>
      <c r="S245">
        <v>4</v>
      </c>
      <c r="T245">
        <v>2</v>
      </c>
      <c r="U245">
        <v>2</v>
      </c>
      <c r="V245">
        <v>3</v>
      </c>
      <c r="W245">
        <v>0</v>
      </c>
      <c r="X245">
        <v>0</v>
      </c>
      <c r="Y245">
        <v>0</v>
      </c>
      <c r="Z245">
        <v>1</v>
      </c>
      <c r="AA245" t="s">
        <v>2334</v>
      </c>
      <c r="AB245">
        <v>0</v>
      </c>
      <c r="AC245">
        <v>0</v>
      </c>
      <c r="AD245">
        <v>0</v>
      </c>
      <c r="AE245">
        <v>0</v>
      </c>
      <c r="AF245">
        <v>0</v>
      </c>
      <c r="AG245">
        <v>0</v>
      </c>
      <c r="AH245">
        <v>1</v>
      </c>
      <c r="AI245">
        <v>0</v>
      </c>
      <c r="AJ245">
        <v>0</v>
      </c>
      <c r="AK245">
        <v>0</v>
      </c>
      <c r="AL245">
        <v>0</v>
      </c>
      <c r="AM245">
        <v>0</v>
      </c>
      <c r="AN245">
        <v>0</v>
      </c>
      <c r="AO245">
        <v>0</v>
      </c>
      <c r="AP245">
        <v>0</v>
      </c>
      <c r="AQ245">
        <v>0</v>
      </c>
      <c r="AR245">
        <v>0</v>
      </c>
      <c r="AS245">
        <v>0</v>
      </c>
      <c r="AT245">
        <v>0</v>
      </c>
      <c r="AU245">
        <v>0</v>
      </c>
      <c r="AV245">
        <v>1</v>
      </c>
      <c r="AW245">
        <v>0</v>
      </c>
      <c r="AX245">
        <v>1</v>
      </c>
      <c r="AY245">
        <v>0</v>
      </c>
      <c r="AZ245">
        <v>0</v>
      </c>
      <c r="BA245">
        <v>0</v>
      </c>
      <c r="BB245">
        <v>0</v>
      </c>
      <c r="BC245">
        <v>0</v>
      </c>
      <c r="BD245">
        <v>0</v>
      </c>
      <c r="BE245">
        <v>0</v>
      </c>
      <c r="BF245">
        <v>0</v>
      </c>
      <c r="BG245">
        <v>0</v>
      </c>
      <c r="BH245">
        <v>0</v>
      </c>
      <c r="BI245">
        <v>0</v>
      </c>
      <c r="BJ245">
        <v>0</v>
      </c>
      <c r="BK245">
        <v>1</v>
      </c>
      <c r="BL245">
        <v>0</v>
      </c>
      <c r="BM245">
        <v>0</v>
      </c>
      <c r="BN245">
        <v>1</v>
      </c>
      <c r="BO245">
        <v>0</v>
      </c>
      <c r="BP245">
        <v>0</v>
      </c>
      <c r="BQ245">
        <v>0</v>
      </c>
      <c r="BR245">
        <v>0</v>
      </c>
      <c r="BS245">
        <v>0</v>
      </c>
      <c r="BT245">
        <v>0</v>
      </c>
      <c r="BU245">
        <v>0</v>
      </c>
      <c r="BV245">
        <v>0</v>
      </c>
      <c r="BW245">
        <v>0</v>
      </c>
      <c r="BX245">
        <v>0</v>
      </c>
      <c r="BY245">
        <v>1</v>
      </c>
      <c r="BZ245">
        <v>0</v>
      </c>
      <c r="CA245">
        <v>0</v>
      </c>
      <c r="CB245">
        <v>0</v>
      </c>
      <c r="CC245">
        <v>0</v>
      </c>
      <c r="CD245">
        <v>0</v>
      </c>
      <c r="CE245">
        <v>0</v>
      </c>
      <c r="CF245">
        <v>0</v>
      </c>
      <c r="CG245">
        <v>0</v>
      </c>
      <c r="CH245">
        <v>1</v>
      </c>
      <c r="CI245">
        <v>0</v>
      </c>
      <c r="CJ245">
        <v>0</v>
      </c>
      <c r="CK245">
        <v>0</v>
      </c>
      <c r="CL245">
        <v>0</v>
      </c>
      <c r="CM245">
        <v>0</v>
      </c>
    </row>
    <row r="246" spans="1:91" x14ac:dyDescent="0.15">
      <c r="A246" t="s">
        <v>1892</v>
      </c>
      <c r="B246">
        <v>80</v>
      </c>
      <c r="C246">
        <v>3.4</v>
      </c>
      <c r="D246">
        <v>60</v>
      </c>
      <c r="E246" s="407">
        <v>1.3</v>
      </c>
      <c r="F246" s="407">
        <v>0.1</v>
      </c>
      <c r="G246" s="407">
        <v>1</v>
      </c>
      <c r="H246" s="407">
        <v>0.4</v>
      </c>
      <c r="I246" s="407">
        <v>1.6483398013620882E-2</v>
      </c>
      <c r="J246" s="407">
        <v>0.3</v>
      </c>
      <c r="K246">
        <v>0</v>
      </c>
      <c r="L246">
        <v>3</v>
      </c>
      <c r="M246">
        <v>0</v>
      </c>
      <c r="N246">
        <v>5</v>
      </c>
      <c r="O246">
        <v>7</v>
      </c>
      <c r="P246">
        <v>0</v>
      </c>
      <c r="Q246">
        <v>13</v>
      </c>
      <c r="R246">
        <v>0</v>
      </c>
      <c r="S246">
        <v>7</v>
      </c>
      <c r="T246">
        <v>9</v>
      </c>
      <c r="U246">
        <v>1</v>
      </c>
      <c r="V246">
        <v>20</v>
      </c>
      <c r="W246">
        <v>0</v>
      </c>
      <c r="X246">
        <v>0</v>
      </c>
      <c r="Y246">
        <v>0</v>
      </c>
      <c r="Z246">
        <v>7</v>
      </c>
      <c r="AA246" t="s">
        <v>2334</v>
      </c>
      <c r="AB246">
        <v>0</v>
      </c>
      <c r="AC246">
        <v>0</v>
      </c>
      <c r="AD246">
        <v>0</v>
      </c>
      <c r="AE246">
        <v>0</v>
      </c>
      <c r="AF246">
        <v>0</v>
      </c>
      <c r="AG246">
        <v>0</v>
      </c>
      <c r="AH246">
        <v>0</v>
      </c>
      <c r="AI246">
        <v>0</v>
      </c>
      <c r="AJ246">
        <v>1</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4</v>
      </c>
      <c r="BO246">
        <v>0</v>
      </c>
      <c r="BP246">
        <v>1</v>
      </c>
      <c r="BQ246">
        <v>0</v>
      </c>
      <c r="BR246">
        <v>0</v>
      </c>
      <c r="BS246">
        <v>2</v>
      </c>
      <c r="BT246">
        <v>0</v>
      </c>
      <c r="BU246">
        <v>0</v>
      </c>
      <c r="BV246">
        <v>0</v>
      </c>
      <c r="BW246">
        <v>2</v>
      </c>
      <c r="BX246">
        <v>0</v>
      </c>
      <c r="BY246">
        <v>0</v>
      </c>
      <c r="BZ246">
        <v>0</v>
      </c>
      <c r="CA246">
        <v>0</v>
      </c>
      <c r="CB246">
        <v>0</v>
      </c>
      <c r="CC246">
        <v>0</v>
      </c>
      <c r="CD246">
        <v>0</v>
      </c>
      <c r="CE246">
        <v>0</v>
      </c>
      <c r="CF246">
        <v>0</v>
      </c>
      <c r="CG246">
        <v>1</v>
      </c>
      <c r="CH246">
        <v>1</v>
      </c>
      <c r="CI246">
        <v>0</v>
      </c>
      <c r="CJ246">
        <v>0</v>
      </c>
      <c r="CK246">
        <v>0</v>
      </c>
      <c r="CL246">
        <v>0</v>
      </c>
      <c r="CM246">
        <v>0</v>
      </c>
    </row>
    <row r="247" spans="1:91" x14ac:dyDescent="0.15">
      <c r="A247" t="s">
        <v>2114</v>
      </c>
      <c r="B247">
        <v>20</v>
      </c>
      <c r="C247">
        <v>0.8</v>
      </c>
      <c r="D247">
        <v>35</v>
      </c>
      <c r="E247" s="407">
        <v>0.8</v>
      </c>
      <c r="F247" s="407">
        <v>3.7051349762295079E-2</v>
      </c>
      <c r="G247" s="407">
        <v>0.7</v>
      </c>
      <c r="H247" s="407">
        <v>0.3</v>
      </c>
      <c r="I247" s="407">
        <v>1.1998239311044104E-2</v>
      </c>
      <c r="J247" s="407">
        <v>0.2</v>
      </c>
      <c r="K247">
        <v>0</v>
      </c>
      <c r="L247">
        <v>3</v>
      </c>
      <c r="M247">
        <v>0</v>
      </c>
      <c r="N247">
        <v>12</v>
      </c>
      <c r="O247">
        <v>14</v>
      </c>
      <c r="P247">
        <v>0</v>
      </c>
      <c r="Q247">
        <v>18</v>
      </c>
      <c r="R247">
        <v>0</v>
      </c>
      <c r="S247">
        <v>5</v>
      </c>
      <c r="T247">
        <v>7</v>
      </c>
      <c r="U247">
        <v>1</v>
      </c>
      <c r="V247">
        <v>4</v>
      </c>
      <c r="W247">
        <v>0</v>
      </c>
      <c r="X247">
        <v>0</v>
      </c>
      <c r="Y247">
        <v>0</v>
      </c>
      <c r="Z247">
        <v>2</v>
      </c>
      <c r="AA247" t="s">
        <v>2334</v>
      </c>
      <c r="AB247">
        <v>0</v>
      </c>
      <c r="AC247">
        <v>0</v>
      </c>
      <c r="AD247">
        <v>0</v>
      </c>
      <c r="AE247">
        <v>1</v>
      </c>
      <c r="AF247">
        <v>0</v>
      </c>
      <c r="AG247">
        <v>0</v>
      </c>
      <c r="AH247">
        <v>7</v>
      </c>
      <c r="AI247">
        <v>0</v>
      </c>
      <c r="AJ247">
        <v>0</v>
      </c>
      <c r="AK247">
        <v>0</v>
      </c>
      <c r="AL247">
        <v>0</v>
      </c>
      <c r="AM247">
        <v>0</v>
      </c>
      <c r="AN247">
        <v>0</v>
      </c>
      <c r="AO247">
        <v>0</v>
      </c>
      <c r="AP247">
        <v>0</v>
      </c>
      <c r="AQ247">
        <v>0</v>
      </c>
      <c r="AR247">
        <v>0</v>
      </c>
      <c r="AS247">
        <v>0</v>
      </c>
      <c r="AT247">
        <v>0</v>
      </c>
      <c r="AU247">
        <v>0</v>
      </c>
      <c r="AV247">
        <v>1</v>
      </c>
      <c r="AW247">
        <v>0</v>
      </c>
      <c r="AX247">
        <v>0</v>
      </c>
      <c r="AY247">
        <v>0</v>
      </c>
      <c r="AZ247">
        <v>0</v>
      </c>
      <c r="BA247">
        <v>2</v>
      </c>
      <c r="BB247">
        <v>1</v>
      </c>
      <c r="BC247">
        <v>0</v>
      </c>
      <c r="BD247">
        <v>2</v>
      </c>
      <c r="BE247">
        <v>0</v>
      </c>
      <c r="BF247">
        <v>0</v>
      </c>
      <c r="BG247">
        <v>0</v>
      </c>
      <c r="BH247">
        <v>0</v>
      </c>
      <c r="BI247">
        <v>0</v>
      </c>
      <c r="BJ247">
        <v>0</v>
      </c>
      <c r="BK247">
        <v>0</v>
      </c>
      <c r="BL247">
        <v>0</v>
      </c>
      <c r="BM247">
        <v>0</v>
      </c>
      <c r="BN247">
        <v>3</v>
      </c>
      <c r="BO247">
        <v>0</v>
      </c>
      <c r="BP247">
        <v>0</v>
      </c>
      <c r="BQ247">
        <v>0</v>
      </c>
      <c r="BR247">
        <v>0</v>
      </c>
      <c r="BS247">
        <v>0</v>
      </c>
      <c r="BT247">
        <v>0</v>
      </c>
      <c r="BU247">
        <v>0</v>
      </c>
      <c r="BV247">
        <v>0</v>
      </c>
      <c r="BW247">
        <v>0</v>
      </c>
      <c r="BX247">
        <v>0</v>
      </c>
      <c r="BY247">
        <v>0</v>
      </c>
      <c r="BZ247">
        <v>0</v>
      </c>
      <c r="CA247">
        <v>0</v>
      </c>
      <c r="CB247">
        <v>0</v>
      </c>
      <c r="CC247">
        <v>0</v>
      </c>
      <c r="CD247">
        <v>2</v>
      </c>
      <c r="CE247">
        <v>0</v>
      </c>
      <c r="CF247">
        <v>0</v>
      </c>
      <c r="CG247">
        <v>0</v>
      </c>
      <c r="CH247">
        <v>0</v>
      </c>
      <c r="CI247">
        <v>0</v>
      </c>
      <c r="CJ247">
        <v>0</v>
      </c>
      <c r="CK247">
        <v>0</v>
      </c>
      <c r="CL247">
        <v>0</v>
      </c>
      <c r="CM247">
        <v>0</v>
      </c>
    </row>
    <row r="248" spans="1:91" x14ac:dyDescent="0.15">
      <c r="A248" t="s">
        <v>2331</v>
      </c>
      <c r="B248">
        <v>56.7</v>
      </c>
      <c r="C248">
        <v>2.1</v>
      </c>
      <c r="D248">
        <v>23.2</v>
      </c>
      <c r="E248" s="407">
        <v>1.5</v>
      </c>
      <c r="F248" s="407">
        <v>0.1</v>
      </c>
      <c r="G248" s="407">
        <v>0.6</v>
      </c>
      <c r="H248" s="407">
        <v>0.8</v>
      </c>
      <c r="I248" s="407">
        <v>3.2199067921254022E-2</v>
      </c>
      <c r="J248" s="407">
        <v>0.3</v>
      </c>
      <c r="K248">
        <v>0</v>
      </c>
      <c r="L248">
        <v>1</v>
      </c>
      <c r="M248">
        <v>0</v>
      </c>
      <c r="N248">
        <v>4</v>
      </c>
      <c r="O248">
        <v>2</v>
      </c>
      <c r="P248">
        <v>0</v>
      </c>
      <c r="Q248">
        <v>6</v>
      </c>
      <c r="R248">
        <v>0</v>
      </c>
      <c r="S248">
        <v>4</v>
      </c>
      <c r="T248">
        <v>10</v>
      </c>
      <c r="U248">
        <v>3</v>
      </c>
      <c r="V248">
        <v>8</v>
      </c>
      <c r="W248">
        <v>0</v>
      </c>
      <c r="X248">
        <v>0</v>
      </c>
      <c r="Y248">
        <v>0</v>
      </c>
      <c r="Z248">
        <v>2</v>
      </c>
      <c r="AA248" t="s">
        <v>2332</v>
      </c>
      <c r="AB248">
        <v>0</v>
      </c>
      <c r="AC248">
        <v>0</v>
      </c>
      <c r="AD248">
        <v>0</v>
      </c>
      <c r="AE248">
        <v>0</v>
      </c>
      <c r="AF248">
        <v>0</v>
      </c>
      <c r="AG248">
        <v>0</v>
      </c>
      <c r="AH248">
        <v>0</v>
      </c>
      <c r="AI248">
        <v>0</v>
      </c>
      <c r="AJ248">
        <v>0</v>
      </c>
      <c r="AK248">
        <v>0</v>
      </c>
      <c r="AL248">
        <v>0</v>
      </c>
      <c r="AM248">
        <v>0</v>
      </c>
      <c r="AN248">
        <v>0</v>
      </c>
      <c r="AO248">
        <v>0</v>
      </c>
      <c r="AP248">
        <v>0</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v>0</v>
      </c>
      <c r="BR248">
        <v>0</v>
      </c>
      <c r="BS248">
        <v>0</v>
      </c>
      <c r="BT248">
        <v>0</v>
      </c>
      <c r="BU248">
        <v>0</v>
      </c>
      <c r="BV248">
        <v>0</v>
      </c>
      <c r="BW248">
        <v>0</v>
      </c>
      <c r="BX248">
        <v>0</v>
      </c>
      <c r="BY248">
        <v>0</v>
      </c>
      <c r="BZ248">
        <v>0</v>
      </c>
      <c r="CA248">
        <v>0</v>
      </c>
      <c r="CB248">
        <v>0</v>
      </c>
      <c r="CC248">
        <v>0</v>
      </c>
      <c r="CD248">
        <v>0</v>
      </c>
      <c r="CE248">
        <v>0</v>
      </c>
      <c r="CF248">
        <v>0</v>
      </c>
      <c r="CG248">
        <v>0</v>
      </c>
      <c r="CH248">
        <v>0</v>
      </c>
      <c r="CI248">
        <v>0</v>
      </c>
      <c r="CJ248">
        <v>0</v>
      </c>
      <c r="CK248">
        <v>0</v>
      </c>
      <c r="CL248">
        <v>0</v>
      </c>
      <c r="CM248">
        <v>0</v>
      </c>
    </row>
    <row r="249" spans="1:91" x14ac:dyDescent="0.15">
      <c r="A249" t="s">
        <v>2289</v>
      </c>
      <c r="B249">
        <v>14.3</v>
      </c>
      <c r="C249">
        <v>7.0000000000000007E-2</v>
      </c>
      <c r="D249">
        <v>147.5</v>
      </c>
      <c r="E249" s="407">
        <v>0.1</v>
      </c>
      <c r="F249" s="407">
        <v>7.9466760245901647E-4</v>
      </c>
      <c r="G249" s="407">
        <v>1.3</v>
      </c>
      <c r="H249" s="407">
        <v>2.0714083529593925E-2</v>
      </c>
      <c r="I249" s="407">
        <v>1.2106483655217369E-4</v>
      </c>
      <c r="J249" s="407">
        <v>0.2</v>
      </c>
      <c r="K249">
        <v>0</v>
      </c>
      <c r="L249">
        <v>50</v>
      </c>
      <c r="M249">
        <v>0</v>
      </c>
      <c r="N249">
        <v>17</v>
      </c>
      <c r="O249">
        <v>51</v>
      </c>
      <c r="P249">
        <v>0</v>
      </c>
      <c r="Q249">
        <v>2</v>
      </c>
      <c r="R249">
        <v>0</v>
      </c>
      <c r="S249">
        <v>0</v>
      </c>
      <c r="T249">
        <v>3</v>
      </c>
      <c r="U249">
        <v>0</v>
      </c>
      <c r="V249">
        <v>0</v>
      </c>
      <c r="W249">
        <v>0</v>
      </c>
      <c r="X249">
        <v>0</v>
      </c>
      <c r="Y249">
        <v>0</v>
      </c>
      <c r="Z249">
        <v>1</v>
      </c>
      <c r="AA249" t="s">
        <v>2334</v>
      </c>
      <c r="AB249">
        <v>0</v>
      </c>
      <c r="AC249">
        <v>2</v>
      </c>
      <c r="AD249">
        <v>0</v>
      </c>
      <c r="AE249">
        <v>0</v>
      </c>
      <c r="AF249">
        <v>8</v>
      </c>
      <c r="AG249">
        <v>0</v>
      </c>
      <c r="AH249">
        <v>2</v>
      </c>
      <c r="AI249">
        <v>0</v>
      </c>
      <c r="AJ249">
        <v>0</v>
      </c>
      <c r="AK249">
        <v>0</v>
      </c>
      <c r="AL249">
        <v>0</v>
      </c>
      <c r="AM249">
        <v>0</v>
      </c>
      <c r="AN249">
        <v>0</v>
      </c>
      <c r="AO249">
        <v>0</v>
      </c>
      <c r="AP249">
        <v>0</v>
      </c>
      <c r="AQ249">
        <v>1</v>
      </c>
      <c r="AR249">
        <v>0</v>
      </c>
      <c r="AS249">
        <v>6</v>
      </c>
      <c r="AT249">
        <v>0</v>
      </c>
      <c r="AU249">
        <v>2</v>
      </c>
      <c r="AV249">
        <v>1</v>
      </c>
      <c r="AW249">
        <v>0</v>
      </c>
      <c r="AX249">
        <v>0</v>
      </c>
      <c r="AY249">
        <v>0</v>
      </c>
      <c r="AZ249">
        <v>0</v>
      </c>
      <c r="BA249">
        <v>0</v>
      </c>
      <c r="BB249">
        <v>0</v>
      </c>
      <c r="BC249">
        <v>0</v>
      </c>
      <c r="BD249">
        <v>0</v>
      </c>
      <c r="BE249">
        <v>0</v>
      </c>
      <c r="BF249">
        <v>0</v>
      </c>
      <c r="BG249">
        <v>0</v>
      </c>
      <c r="BH249">
        <v>0</v>
      </c>
      <c r="BI249">
        <v>3</v>
      </c>
      <c r="BJ249">
        <v>0</v>
      </c>
      <c r="BK249">
        <v>1</v>
      </c>
      <c r="BL249">
        <v>4</v>
      </c>
      <c r="BM249">
        <v>0</v>
      </c>
      <c r="BN249">
        <v>0</v>
      </c>
      <c r="BO249">
        <v>0</v>
      </c>
      <c r="BP249">
        <v>0</v>
      </c>
      <c r="BQ249">
        <v>0</v>
      </c>
      <c r="BR249">
        <v>0</v>
      </c>
      <c r="BS249">
        <v>0</v>
      </c>
      <c r="BT249">
        <v>0</v>
      </c>
      <c r="BU249">
        <v>0</v>
      </c>
      <c r="BV249">
        <v>0</v>
      </c>
      <c r="BW249">
        <v>0</v>
      </c>
      <c r="BX249">
        <v>0</v>
      </c>
      <c r="BY249">
        <v>8</v>
      </c>
      <c r="BZ249">
        <v>0</v>
      </c>
      <c r="CA249">
        <v>0</v>
      </c>
      <c r="CB249">
        <v>2</v>
      </c>
      <c r="CC249">
        <v>0</v>
      </c>
      <c r="CD249">
        <v>0</v>
      </c>
      <c r="CE249">
        <v>0</v>
      </c>
      <c r="CF249">
        <v>0</v>
      </c>
      <c r="CG249">
        <v>0</v>
      </c>
      <c r="CH249">
        <v>0</v>
      </c>
      <c r="CI249">
        <v>0</v>
      </c>
      <c r="CJ249">
        <v>0</v>
      </c>
      <c r="CK249">
        <v>0</v>
      </c>
      <c r="CL249">
        <v>0</v>
      </c>
      <c r="CM249">
        <v>0</v>
      </c>
    </row>
    <row r="250" spans="1:91" x14ac:dyDescent="0.15">
      <c r="A250" t="s">
        <v>2026</v>
      </c>
      <c r="B250">
        <v>125</v>
      </c>
      <c r="C250">
        <v>4</v>
      </c>
      <c r="D250">
        <v>195</v>
      </c>
      <c r="E250" s="407">
        <v>1.6</v>
      </c>
      <c r="F250" s="407">
        <v>4.6982922919191927E-2</v>
      </c>
      <c r="G250" s="407">
        <v>2.2000000000000002</v>
      </c>
      <c r="H250" s="407">
        <v>0.3</v>
      </c>
      <c r="I250" s="407">
        <v>7.3680723879615837E-3</v>
      </c>
      <c r="J250" s="407">
        <v>0.3</v>
      </c>
      <c r="K250">
        <v>0</v>
      </c>
      <c r="L250">
        <v>13</v>
      </c>
      <c r="M250">
        <v>0</v>
      </c>
      <c r="N250">
        <v>14</v>
      </c>
      <c r="O250">
        <v>33</v>
      </c>
      <c r="P250">
        <v>0</v>
      </c>
      <c r="Q250">
        <v>8</v>
      </c>
      <c r="R250">
        <v>1</v>
      </c>
      <c r="S250">
        <v>6</v>
      </c>
      <c r="T250">
        <v>14</v>
      </c>
      <c r="U250">
        <v>4</v>
      </c>
      <c r="V250">
        <v>5</v>
      </c>
      <c r="W250">
        <v>0</v>
      </c>
      <c r="X250">
        <v>0</v>
      </c>
      <c r="Y250">
        <v>0</v>
      </c>
      <c r="Z250">
        <v>2</v>
      </c>
      <c r="AA250" t="s">
        <v>2334</v>
      </c>
      <c r="AB250">
        <v>0</v>
      </c>
      <c r="AC250">
        <v>0</v>
      </c>
      <c r="AD250">
        <v>0</v>
      </c>
      <c r="AE250">
        <v>2</v>
      </c>
      <c r="AF250">
        <v>3</v>
      </c>
      <c r="AG250">
        <v>0</v>
      </c>
      <c r="AH250">
        <v>1</v>
      </c>
      <c r="AI250">
        <v>0</v>
      </c>
      <c r="AJ250">
        <v>1</v>
      </c>
      <c r="AK250">
        <v>0</v>
      </c>
      <c r="AL250">
        <v>0</v>
      </c>
      <c r="AM250">
        <v>0</v>
      </c>
      <c r="AN250">
        <v>0</v>
      </c>
      <c r="AO250">
        <v>0</v>
      </c>
      <c r="AP250">
        <v>0</v>
      </c>
      <c r="AQ250">
        <v>0</v>
      </c>
      <c r="AR250">
        <v>0</v>
      </c>
      <c r="AS250">
        <v>2</v>
      </c>
      <c r="AT250">
        <v>0</v>
      </c>
      <c r="AU250">
        <v>2</v>
      </c>
      <c r="AV250">
        <v>0</v>
      </c>
      <c r="AW250">
        <v>0</v>
      </c>
      <c r="AX250">
        <v>0</v>
      </c>
      <c r="AY250">
        <v>0</v>
      </c>
      <c r="AZ250">
        <v>0</v>
      </c>
      <c r="BA250">
        <v>0</v>
      </c>
      <c r="BB250">
        <v>0</v>
      </c>
      <c r="BC250">
        <v>0</v>
      </c>
      <c r="BD250">
        <v>0</v>
      </c>
      <c r="BE250">
        <v>0</v>
      </c>
      <c r="BF250">
        <v>0</v>
      </c>
      <c r="BG250">
        <v>0</v>
      </c>
      <c r="BH250">
        <v>0</v>
      </c>
      <c r="BI250">
        <v>1</v>
      </c>
      <c r="BJ250">
        <v>0</v>
      </c>
      <c r="BK250">
        <v>1</v>
      </c>
      <c r="BL250">
        <v>1</v>
      </c>
      <c r="BM250">
        <v>0</v>
      </c>
      <c r="BN250">
        <v>0</v>
      </c>
      <c r="BO250">
        <v>0</v>
      </c>
      <c r="BP250">
        <v>0</v>
      </c>
      <c r="BQ250">
        <v>1</v>
      </c>
      <c r="BR250">
        <v>0</v>
      </c>
      <c r="BS250">
        <v>0</v>
      </c>
      <c r="BT250">
        <v>0</v>
      </c>
      <c r="BU250">
        <v>0</v>
      </c>
      <c r="BV250">
        <v>0</v>
      </c>
      <c r="BW250">
        <v>0</v>
      </c>
      <c r="BX250">
        <v>0</v>
      </c>
      <c r="BY250">
        <v>5</v>
      </c>
      <c r="BZ250">
        <v>0</v>
      </c>
      <c r="CA250">
        <v>0</v>
      </c>
      <c r="CB250">
        <v>1</v>
      </c>
      <c r="CC250">
        <v>0</v>
      </c>
      <c r="CD250">
        <v>0</v>
      </c>
      <c r="CE250">
        <v>0</v>
      </c>
      <c r="CF250">
        <v>1</v>
      </c>
      <c r="CG250">
        <v>0</v>
      </c>
      <c r="CH250">
        <v>1</v>
      </c>
      <c r="CI250">
        <v>0</v>
      </c>
      <c r="CJ250">
        <v>0</v>
      </c>
      <c r="CK250">
        <v>0</v>
      </c>
      <c r="CL250">
        <v>0</v>
      </c>
      <c r="CM250">
        <v>0</v>
      </c>
    </row>
    <row r="251" spans="1:91" x14ac:dyDescent="0.15">
      <c r="A251" t="s">
        <v>1848</v>
      </c>
      <c r="B251">
        <v>63</v>
      </c>
      <c r="D251">
        <v>1660</v>
      </c>
      <c r="E251" s="407">
        <v>0.7</v>
      </c>
      <c r="F251" s="407">
        <v>0</v>
      </c>
      <c r="G251" s="407">
        <v>18.600000000000001</v>
      </c>
      <c r="H251" s="407">
        <v>1.966249808351624E-2</v>
      </c>
      <c r="I251" s="407">
        <v>0</v>
      </c>
      <c r="J251" s="407">
        <v>0.5</v>
      </c>
      <c r="K251">
        <v>0</v>
      </c>
      <c r="L251">
        <v>15</v>
      </c>
      <c r="M251">
        <v>0</v>
      </c>
      <c r="N251">
        <v>0</v>
      </c>
      <c r="O251">
        <v>57</v>
      </c>
      <c r="P251">
        <v>0</v>
      </c>
      <c r="Q251">
        <v>27</v>
      </c>
      <c r="R251">
        <v>0</v>
      </c>
      <c r="S251">
        <v>0</v>
      </c>
      <c r="T251">
        <v>0</v>
      </c>
      <c r="U251">
        <v>0</v>
      </c>
      <c r="V251">
        <v>0</v>
      </c>
      <c r="W251">
        <v>0</v>
      </c>
      <c r="X251">
        <v>0</v>
      </c>
      <c r="Y251">
        <v>0</v>
      </c>
      <c r="Z251">
        <v>0</v>
      </c>
      <c r="AA251" t="s">
        <v>2334</v>
      </c>
      <c r="AB251">
        <v>0</v>
      </c>
      <c r="AC251">
        <v>0</v>
      </c>
      <c r="AD251">
        <v>0</v>
      </c>
      <c r="AE251">
        <v>0</v>
      </c>
      <c r="AF251">
        <v>3</v>
      </c>
      <c r="AG251">
        <v>0</v>
      </c>
      <c r="AH251">
        <v>1</v>
      </c>
      <c r="AI251">
        <v>0</v>
      </c>
      <c r="AJ251">
        <v>0</v>
      </c>
      <c r="AK251">
        <v>0</v>
      </c>
      <c r="AL251">
        <v>0</v>
      </c>
      <c r="AM251">
        <v>0</v>
      </c>
      <c r="AN251">
        <v>0</v>
      </c>
      <c r="AO251">
        <v>0</v>
      </c>
      <c r="AP251">
        <v>0</v>
      </c>
      <c r="AQ251">
        <v>0</v>
      </c>
      <c r="AR251">
        <v>0</v>
      </c>
      <c r="AS251">
        <v>0</v>
      </c>
      <c r="AT251">
        <v>0</v>
      </c>
      <c r="AU251">
        <v>0</v>
      </c>
      <c r="AV251">
        <v>1</v>
      </c>
      <c r="AW251">
        <v>0</v>
      </c>
      <c r="AX251">
        <v>3</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0</v>
      </c>
      <c r="BR251">
        <v>0</v>
      </c>
      <c r="BS251">
        <v>0</v>
      </c>
      <c r="BT251">
        <v>0</v>
      </c>
      <c r="BU251">
        <v>0</v>
      </c>
      <c r="BV251">
        <v>0</v>
      </c>
      <c r="BW251">
        <v>0</v>
      </c>
      <c r="BX251">
        <v>0</v>
      </c>
      <c r="BY251">
        <v>0</v>
      </c>
      <c r="BZ251">
        <v>0</v>
      </c>
      <c r="CA251">
        <v>0</v>
      </c>
      <c r="CB251">
        <v>0</v>
      </c>
      <c r="CC251">
        <v>0</v>
      </c>
      <c r="CD251">
        <v>0</v>
      </c>
      <c r="CE251">
        <v>0</v>
      </c>
      <c r="CF251">
        <v>0</v>
      </c>
      <c r="CG251">
        <v>0</v>
      </c>
      <c r="CH251">
        <v>0</v>
      </c>
      <c r="CI251">
        <v>0</v>
      </c>
      <c r="CJ251">
        <v>0</v>
      </c>
      <c r="CK251">
        <v>0</v>
      </c>
      <c r="CL251">
        <v>0</v>
      </c>
      <c r="CM251">
        <v>0</v>
      </c>
    </row>
    <row r="252" spans="1:91" x14ac:dyDescent="0.15">
      <c r="A252" t="s">
        <v>1953</v>
      </c>
      <c r="B252">
        <v>45.5</v>
      </c>
      <c r="D252">
        <v>1030</v>
      </c>
      <c r="E252" s="407">
        <v>0.6</v>
      </c>
      <c r="F252" s="407">
        <v>0</v>
      </c>
      <c r="G252" s="407">
        <v>9.6</v>
      </c>
      <c r="H252" s="407">
        <v>1.4468506848909796E-2</v>
      </c>
      <c r="I252" s="407">
        <v>0</v>
      </c>
      <c r="J252" s="407">
        <v>0.2</v>
      </c>
      <c r="K252">
        <v>0</v>
      </c>
      <c r="L252">
        <v>20</v>
      </c>
      <c r="M252">
        <v>0</v>
      </c>
      <c r="N252">
        <v>4</v>
      </c>
      <c r="O252">
        <v>40</v>
      </c>
      <c r="P252">
        <v>0</v>
      </c>
      <c r="Q252">
        <v>15</v>
      </c>
      <c r="R252">
        <v>0</v>
      </c>
      <c r="S252">
        <v>0</v>
      </c>
      <c r="T252">
        <v>0</v>
      </c>
      <c r="U252">
        <v>0</v>
      </c>
      <c r="V252">
        <v>0</v>
      </c>
      <c r="W252">
        <v>0</v>
      </c>
      <c r="X252">
        <v>0</v>
      </c>
      <c r="Y252">
        <v>0</v>
      </c>
      <c r="Z252">
        <v>0</v>
      </c>
      <c r="AA252" t="s">
        <v>2334</v>
      </c>
      <c r="AB252">
        <v>0</v>
      </c>
      <c r="AC252">
        <v>0</v>
      </c>
      <c r="AD252">
        <v>0</v>
      </c>
      <c r="AE252">
        <v>0</v>
      </c>
      <c r="AF252">
        <v>1</v>
      </c>
      <c r="AG252">
        <v>0</v>
      </c>
      <c r="AH252">
        <v>7</v>
      </c>
      <c r="AI252">
        <v>0</v>
      </c>
      <c r="AJ252">
        <v>0</v>
      </c>
      <c r="AK252">
        <v>0</v>
      </c>
      <c r="AL252">
        <v>0</v>
      </c>
      <c r="AM252">
        <v>0</v>
      </c>
      <c r="AN252">
        <v>0</v>
      </c>
      <c r="AO252">
        <v>0</v>
      </c>
      <c r="AP252">
        <v>0</v>
      </c>
      <c r="AQ252">
        <v>0</v>
      </c>
      <c r="AR252">
        <v>0</v>
      </c>
      <c r="AS252">
        <v>7</v>
      </c>
      <c r="AT252">
        <v>0</v>
      </c>
      <c r="AU252">
        <v>1</v>
      </c>
      <c r="AV252">
        <v>0</v>
      </c>
      <c r="AW252">
        <v>0</v>
      </c>
      <c r="AX252">
        <v>0</v>
      </c>
      <c r="AY252">
        <v>0</v>
      </c>
      <c r="AZ252">
        <v>0</v>
      </c>
      <c r="BA252">
        <v>0</v>
      </c>
      <c r="BB252">
        <v>0</v>
      </c>
      <c r="BC252">
        <v>0</v>
      </c>
      <c r="BD252">
        <v>0</v>
      </c>
      <c r="BE252">
        <v>0</v>
      </c>
      <c r="BF252">
        <v>0</v>
      </c>
      <c r="BG252">
        <v>0</v>
      </c>
      <c r="BH252">
        <v>0</v>
      </c>
      <c r="BI252">
        <v>0</v>
      </c>
      <c r="BJ252">
        <v>0</v>
      </c>
      <c r="BK252">
        <v>0</v>
      </c>
      <c r="BL252">
        <v>5</v>
      </c>
      <c r="BM252">
        <v>0</v>
      </c>
      <c r="BN252">
        <v>3</v>
      </c>
      <c r="BO252">
        <v>0</v>
      </c>
      <c r="BP252">
        <v>0</v>
      </c>
      <c r="BQ252">
        <v>0</v>
      </c>
      <c r="BR252">
        <v>0</v>
      </c>
      <c r="BS252">
        <v>0</v>
      </c>
      <c r="BT252">
        <v>0</v>
      </c>
      <c r="BU252">
        <v>0</v>
      </c>
      <c r="BV252">
        <v>0</v>
      </c>
      <c r="BW252">
        <v>0</v>
      </c>
      <c r="BX252">
        <v>0</v>
      </c>
      <c r="BY252">
        <v>7</v>
      </c>
      <c r="BZ252">
        <v>0</v>
      </c>
      <c r="CA252">
        <v>0</v>
      </c>
      <c r="CB252">
        <v>1</v>
      </c>
      <c r="CC252">
        <v>0</v>
      </c>
      <c r="CD252">
        <v>0</v>
      </c>
      <c r="CE252">
        <v>0</v>
      </c>
      <c r="CF252">
        <v>0</v>
      </c>
      <c r="CG252">
        <v>0</v>
      </c>
      <c r="CH252">
        <v>0</v>
      </c>
      <c r="CI252">
        <v>0</v>
      </c>
      <c r="CJ252">
        <v>0</v>
      </c>
      <c r="CK252">
        <v>0</v>
      </c>
      <c r="CL252">
        <v>0</v>
      </c>
      <c r="CM252">
        <v>0</v>
      </c>
    </row>
    <row r="253" spans="1:91" x14ac:dyDescent="0.15">
      <c r="A253" t="s">
        <v>2045</v>
      </c>
      <c r="B253">
        <v>225.7</v>
      </c>
      <c r="C253">
        <v>8.5</v>
      </c>
      <c r="D253">
        <v>909.1</v>
      </c>
      <c r="E253" s="407">
        <v>2.7</v>
      </c>
      <c r="F253" s="407">
        <v>0.1</v>
      </c>
      <c r="G253" s="407">
        <v>14.9</v>
      </c>
      <c r="H253" s="407">
        <v>0.1</v>
      </c>
      <c r="I253" s="407">
        <v>3.4210431552447076E-3</v>
      </c>
      <c r="J253" s="407">
        <v>0.4</v>
      </c>
      <c r="K253">
        <v>0</v>
      </c>
      <c r="L253">
        <v>25</v>
      </c>
      <c r="M253">
        <v>0</v>
      </c>
      <c r="N253">
        <v>3</v>
      </c>
      <c r="O253">
        <v>43</v>
      </c>
      <c r="P253">
        <v>0</v>
      </c>
      <c r="Q253">
        <v>14</v>
      </c>
      <c r="R253">
        <v>0</v>
      </c>
      <c r="S253">
        <v>0</v>
      </c>
      <c r="T253">
        <v>0</v>
      </c>
      <c r="U253">
        <v>0</v>
      </c>
      <c r="V253">
        <v>2</v>
      </c>
      <c r="W253">
        <v>0</v>
      </c>
      <c r="X253">
        <v>0</v>
      </c>
      <c r="Y253">
        <v>0</v>
      </c>
      <c r="Z253">
        <v>2</v>
      </c>
      <c r="AA253" t="s">
        <v>2334</v>
      </c>
      <c r="AB253">
        <v>0</v>
      </c>
      <c r="AC253">
        <v>0</v>
      </c>
      <c r="AD253">
        <v>0</v>
      </c>
      <c r="AE253">
        <v>1</v>
      </c>
      <c r="AF253">
        <v>11</v>
      </c>
      <c r="AG253">
        <v>0</v>
      </c>
      <c r="AH253">
        <v>5</v>
      </c>
      <c r="AI253">
        <v>0</v>
      </c>
      <c r="AJ253">
        <v>0</v>
      </c>
      <c r="AK253">
        <v>0</v>
      </c>
      <c r="AL253">
        <v>0</v>
      </c>
      <c r="AM253">
        <v>1</v>
      </c>
      <c r="AN253">
        <v>0</v>
      </c>
      <c r="AO253">
        <v>0</v>
      </c>
      <c r="AP253">
        <v>0</v>
      </c>
      <c r="AQ253">
        <v>1</v>
      </c>
      <c r="AR253">
        <v>0</v>
      </c>
      <c r="AS253">
        <v>2</v>
      </c>
      <c r="AT253">
        <v>0</v>
      </c>
      <c r="AU253">
        <v>0</v>
      </c>
      <c r="AV253">
        <v>0</v>
      </c>
      <c r="AW253">
        <v>0</v>
      </c>
      <c r="AX253">
        <v>0</v>
      </c>
      <c r="AY253">
        <v>0</v>
      </c>
      <c r="AZ253">
        <v>0</v>
      </c>
      <c r="BA253">
        <v>0</v>
      </c>
      <c r="BB253">
        <v>0</v>
      </c>
      <c r="BC253">
        <v>1</v>
      </c>
      <c r="BD253">
        <v>0</v>
      </c>
      <c r="BE253">
        <v>0</v>
      </c>
      <c r="BF253">
        <v>0</v>
      </c>
      <c r="BG253">
        <v>0</v>
      </c>
      <c r="BH253">
        <v>0</v>
      </c>
      <c r="BI253">
        <v>0</v>
      </c>
      <c r="BJ253">
        <v>0</v>
      </c>
      <c r="BK253">
        <v>0</v>
      </c>
      <c r="BL253">
        <v>4</v>
      </c>
      <c r="BM253">
        <v>0</v>
      </c>
      <c r="BN253">
        <v>1</v>
      </c>
      <c r="BO253">
        <v>0</v>
      </c>
      <c r="BP253">
        <v>0</v>
      </c>
      <c r="BQ253">
        <v>0</v>
      </c>
      <c r="BR253">
        <v>0</v>
      </c>
      <c r="BS253">
        <v>0</v>
      </c>
      <c r="BT253">
        <v>0</v>
      </c>
      <c r="BU253">
        <v>0</v>
      </c>
      <c r="BV253">
        <v>0</v>
      </c>
      <c r="BW253">
        <v>0</v>
      </c>
      <c r="BX253">
        <v>0</v>
      </c>
      <c r="BY253">
        <v>5</v>
      </c>
      <c r="BZ253">
        <v>0</v>
      </c>
      <c r="CA253">
        <v>0</v>
      </c>
      <c r="CB253">
        <v>0</v>
      </c>
      <c r="CC253">
        <v>0</v>
      </c>
      <c r="CD253">
        <v>0</v>
      </c>
      <c r="CE253">
        <v>0</v>
      </c>
      <c r="CF253">
        <v>0</v>
      </c>
      <c r="CG253">
        <v>0</v>
      </c>
      <c r="CH253">
        <v>0</v>
      </c>
      <c r="CI253">
        <v>0</v>
      </c>
      <c r="CJ253">
        <v>0</v>
      </c>
      <c r="CK253">
        <v>0</v>
      </c>
      <c r="CL253">
        <v>0</v>
      </c>
      <c r="CM253">
        <v>0</v>
      </c>
    </row>
    <row r="254" spans="1:91" x14ac:dyDescent="0.15">
      <c r="A254" t="s">
        <v>2122</v>
      </c>
      <c r="B254">
        <v>350</v>
      </c>
      <c r="C254">
        <v>8</v>
      </c>
      <c r="D254">
        <v>500</v>
      </c>
      <c r="E254" s="407">
        <v>4.5999999999999996</v>
      </c>
      <c r="F254" s="407">
        <v>0.1</v>
      </c>
      <c r="G254" s="407">
        <v>6.3</v>
      </c>
      <c r="H254" s="407">
        <v>0.3</v>
      </c>
      <c r="I254" s="407">
        <v>7.1028191992598879E-3</v>
      </c>
      <c r="J254" s="407">
        <v>0.4</v>
      </c>
      <c r="K254">
        <v>0</v>
      </c>
      <c r="L254">
        <v>0</v>
      </c>
      <c r="M254">
        <v>0</v>
      </c>
      <c r="N254">
        <v>0</v>
      </c>
      <c r="O254">
        <v>0</v>
      </c>
      <c r="P254">
        <v>0</v>
      </c>
      <c r="Q254">
        <v>0</v>
      </c>
      <c r="R254">
        <v>0</v>
      </c>
      <c r="S254">
        <v>1</v>
      </c>
      <c r="T254">
        <v>54</v>
      </c>
      <c r="U254">
        <v>22</v>
      </c>
      <c r="V254">
        <v>0</v>
      </c>
      <c r="W254">
        <v>0</v>
      </c>
      <c r="X254">
        <v>0</v>
      </c>
      <c r="Y254">
        <v>0</v>
      </c>
      <c r="Z254">
        <v>0</v>
      </c>
      <c r="AA254" t="s">
        <v>2334</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c r="AU254">
        <v>0</v>
      </c>
      <c r="AV254">
        <v>0</v>
      </c>
      <c r="AW254">
        <v>0</v>
      </c>
      <c r="AX254">
        <v>0</v>
      </c>
      <c r="AY254">
        <v>0</v>
      </c>
      <c r="AZ254">
        <v>0</v>
      </c>
      <c r="BA254">
        <v>1</v>
      </c>
      <c r="BB254">
        <v>0</v>
      </c>
      <c r="BC254">
        <v>0</v>
      </c>
      <c r="BD254">
        <v>0</v>
      </c>
      <c r="BE254">
        <v>0</v>
      </c>
      <c r="BF254">
        <v>0</v>
      </c>
      <c r="BG254">
        <v>0</v>
      </c>
      <c r="BH254">
        <v>0</v>
      </c>
      <c r="BI254">
        <v>0</v>
      </c>
      <c r="BJ254">
        <v>0</v>
      </c>
      <c r="BK254">
        <v>0</v>
      </c>
      <c r="BL254">
        <v>0</v>
      </c>
      <c r="BM254">
        <v>0</v>
      </c>
      <c r="BN254">
        <v>0</v>
      </c>
      <c r="BO254">
        <v>0</v>
      </c>
      <c r="BP254">
        <v>0</v>
      </c>
      <c r="BQ254">
        <v>13</v>
      </c>
      <c r="BR254">
        <v>0</v>
      </c>
      <c r="BS254">
        <v>0</v>
      </c>
      <c r="BT254">
        <v>0</v>
      </c>
      <c r="BU254">
        <v>0</v>
      </c>
      <c r="BV254">
        <v>0</v>
      </c>
      <c r="BW254">
        <v>0</v>
      </c>
      <c r="BX254">
        <v>0</v>
      </c>
      <c r="BY254">
        <v>0</v>
      </c>
      <c r="BZ254">
        <v>0</v>
      </c>
      <c r="CA254">
        <v>0</v>
      </c>
      <c r="CB254">
        <v>0</v>
      </c>
      <c r="CC254">
        <v>0</v>
      </c>
      <c r="CD254">
        <v>0</v>
      </c>
      <c r="CE254">
        <v>0</v>
      </c>
      <c r="CF254">
        <v>0</v>
      </c>
      <c r="CG254">
        <v>0</v>
      </c>
      <c r="CH254">
        <v>8</v>
      </c>
      <c r="CI254">
        <v>0</v>
      </c>
      <c r="CJ254">
        <v>0</v>
      </c>
      <c r="CK254">
        <v>0</v>
      </c>
      <c r="CL254">
        <v>0</v>
      </c>
      <c r="CM254">
        <v>0</v>
      </c>
    </row>
    <row r="255" spans="1:91" x14ac:dyDescent="0.15">
      <c r="A255" t="s">
        <v>2129</v>
      </c>
      <c r="B255">
        <v>349.6</v>
      </c>
      <c r="C255">
        <v>8.8000000000000007</v>
      </c>
      <c r="D255">
        <v>517.4</v>
      </c>
      <c r="E255" s="407">
        <v>31.9</v>
      </c>
      <c r="F255" s="407">
        <v>0.9</v>
      </c>
      <c r="G255" s="407">
        <v>32.200000000000003</v>
      </c>
      <c r="H255" s="407">
        <v>0.6</v>
      </c>
      <c r="I255" s="407">
        <v>1.5113785088527232E-2</v>
      </c>
      <c r="J255" s="407">
        <v>0.6</v>
      </c>
      <c r="K255">
        <v>0</v>
      </c>
      <c r="L255">
        <v>0</v>
      </c>
      <c r="M255">
        <v>0</v>
      </c>
      <c r="N255">
        <v>0</v>
      </c>
      <c r="O255">
        <v>0</v>
      </c>
      <c r="P255">
        <v>0</v>
      </c>
      <c r="Q255">
        <v>0</v>
      </c>
      <c r="R255">
        <v>0</v>
      </c>
      <c r="S255">
        <v>0</v>
      </c>
      <c r="T255">
        <v>18</v>
      </c>
      <c r="U255">
        <v>17</v>
      </c>
      <c r="V255">
        <v>0</v>
      </c>
      <c r="W255">
        <v>0</v>
      </c>
      <c r="X255">
        <v>0</v>
      </c>
      <c r="Y255">
        <v>0</v>
      </c>
      <c r="Z255">
        <v>0</v>
      </c>
      <c r="AA255" t="s">
        <v>2334</v>
      </c>
      <c r="AB255">
        <v>0</v>
      </c>
      <c r="AC255">
        <v>0</v>
      </c>
      <c r="AD255">
        <v>0</v>
      </c>
      <c r="AE255">
        <v>0</v>
      </c>
      <c r="AF255">
        <v>0</v>
      </c>
      <c r="AG255">
        <v>0</v>
      </c>
      <c r="AH255">
        <v>0</v>
      </c>
      <c r="AI255">
        <v>0</v>
      </c>
      <c r="AJ255">
        <v>0</v>
      </c>
      <c r="AK255">
        <v>3</v>
      </c>
      <c r="AL255">
        <v>0</v>
      </c>
      <c r="AM255">
        <v>0</v>
      </c>
      <c r="AN255">
        <v>0</v>
      </c>
      <c r="AO255">
        <v>0</v>
      </c>
      <c r="AP255">
        <v>0</v>
      </c>
      <c r="AQ255">
        <v>0</v>
      </c>
      <c r="AR255">
        <v>0</v>
      </c>
      <c r="AS255">
        <v>0</v>
      </c>
      <c r="AT255">
        <v>0</v>
      </c>
      <c r="AU255">
        <v>0</v>
      </c>
      <c r="AV255">
        <v>0</v>
      </c>
      <c r="AW255">
        <v>0</v>
      </c>
      <c r="AX255">
        <v>0</v>
      </c>
      <c r="AY255">
        <v>0</v>
      </c>
      <c r="AZ255">
        <v>0</v>
      </c>
      <c r="BA255">
        <v>0</v>
      </c>
      <c r="BB255">
        <v>5</v>
      </c>
      <c r="BC255">
        <v>0</v>
      </c>
      <c r="BD255">
        <v>0</v>
      </c>
      <c r="BE255">
        <v>0</v>
      </c>
      <c r="BF255">
        <v>0</v>
      </c>
      <c r="BG255">
        <v>0</v>
      </c>
      <c r="BH255">
        <v>0</v>
      </c>
      <c r="BI255">
        <v>0</v>
      </c>
      <c r="BJ255">
        <v>0</v>
      </c>
      <c r="BK255">
        <v>0</v>
      </c>
      <c r="BL255">
        <v>0</v>
      </c>
      <c r="BM255">
        <v>0</v>
      </c>
      <c r="BN255">
        <v>0</v>
      </c>
      <c r="BO255">
        <v>0</v>
      </c>
      <c r="BP255">
        <v>0</v>
      </c>
      <c r="BQ255">
        <v>5</v>
      </c>
      <c r="BR255">
        <v>0</v>
      </c>
      <c r="BS255">
        <v>0</v>
      </c>
      <c r="BT255">
        <v>0</v>
      </c>
      <c r="BU255">
        <v>0</v>
      </c>
      <c r="BV255">
        <v>0</v>
      </c>
      <c r="BW255">
        <v>0</v>
      </c>
      <c r="BX255">
        <v>0</v>
      </c>
      <c r="BY255">
        <v>0</v>
      </c>
      <c r="BZ255">
        <v>0</v>
      </c>
      <c r="CA255">
        <v>1</v>
      </c>
      <c r="CB255">
        <v>0</v>
      </c>
      <c r="CC255">
        <v>0</v>
      </c>
      <c r="CD255">
        <v>0</v>
      </c>
      <c r="CE255">
        <v>0</v>
      </c>
      <c r="CF255">
        <v>0</v>
      </c>
      <c r="CG255">
        <v>2</v>
      </c>
      <c r="CH255">
        <v>8</v>
      </c>
      <c r="CI255">
        <v>0</v>
      </c>
      <c r="CJ255">
        <v>0</v>
      </c>
      <c r="CK255">
        <v>0</v>
      </c>
      <c r="CL255">
        <v>0</v>
      </c>
      <c r="CM255">
        <v>0</v>
      </c>
    </row>
    <row r="256" spans="1:91" x14ac:dyDescent="0.15">
      <c r="A256" t="s">
        <v>2152</v>
      </c>
      <c r="B256">
        <v>230</v>
      </c>
      <c r="C256">
        <v>8</v>
      </c>
      <c r="D256">
        <v>195</v>
      </c>
      <c r="E256" s="407">
        <v>3.4</v>
      </c>
      <c r="F256" s="407">
        <v>0.1</v>
      </c>
      <c r="G256" s="407">
        <v>5.8</v>
      </c>
      <c r="H256" s="407">
        <v>0.2</v>
      </c>
      <c r="I256" s="407">
        <v>5.3311077857580462E-3</v>
      </c>
      <c r="J256" s="407">
        <v>0.3</v>
      </c>
      <c r="K256">
        <v>0</v>
      </c>
      <c r="L256">
        <v>1</v>
      </c>
      <c r="M256">
        <v>0</v>
      </c>
      <c r="N256">
        <v>0</v>
      </c>
      <c r="O256">
        <v>0</v>
      </c>
      <c r="P256">
        <v>0</v>
      </c>
      <c r="Q256">
        <v>0</v>
      </c>
      <c r="R256">
        <v>0</v>
      </c>
      <c r="S256">
        <v>2</v>
      </c>
      <c r="T256">
        <v>18</v>
      </c>
      <c r="U256">
        <v>8</v>
      </c>
      <c r="V256">
        <v>6</v>
      </c>
      <c r="W256">
        <v>0</v>
      </c>
      <c r="X256">
        <v>0</v>
      </c>
      <c r="Y256">
        <v>0</v>
      </c>
      <c r="Z256">
        <v>0</v>
      </c>
      <c r="AA256" t="s">
        <v>2334</v>
      </c>
      <c r="AB256">
        <v>0</v>
      </c>
      <c r="AC256">
        <v>0</v>
      </c>
      <c r="AD256">
        <v>0</v>
      </c>
      <c r="AE256">
        <v>0</v>
      </c>
      <c r="AF256">
        <v>0</v>
      </c>
      <c r="AG256">
        <v>0</v>
      </c>
      <c r="AH256">
        <v>0</v>
      </c>
      <c r="AI256">
        <v>0</v>
      </c>
      <c r="AJ256">
        <v>0</v>
      </c>
      <c r="AK256">
        <v>2</v>
      </c>
      <c r="AL256">
        <v>0</v>
      </c>
      <c r="AM256">
        <v>3</v>
      </c>
      <c r="AN256">
        <v>0</v>
      </c>
      <c r="AO256">
        <v>0</v>
      </c>
      <c r="AP256">
        <v>0</v>
      </c>
      <c r="AQ256">
        <v>0</v>
      </c>
      <c r="AR256">
        <v>0</v>
      </c>
      <c r="AS256">
        <v>0</v>
      </c>
      <c r="AT256">
        <v>0</v>
      </c>
      <c r="AU256">
        <v>0</v>
      </c>
      <c r="AV256">
        <v>0</v>
      </c>
      <c r="AW256">
        <v>0</v>
      </c>
      <c r="AX256">
        <v>0</v>
      </c>
      <c r="AY256">
        <v>0</v>
      </c>
      <c r="AZ256">
        <v>0</v>
      </c>
      <c r="BA256">
        <v>1</v>
      </c>
      <c r="BB256">
        <v>5</v>
      </c>
      <c r="BC256">
        <v>0</v>
      </c>
      <c r="BD256">
        <v>0</v>
      </c>
      <c r="BE256">
        <v>0</v>
      </c>
      <c r="BF256">
        <v>0</v>
      </c>
      <c r="BG256">
        <v>0</v>
      </c>
      <c r="BH256">
        <v>0</v>
      </c>
      <c r="BI256">
        <v>0</v>
      </c>
      <c r="BJ256">
        <v>0</v>
      </c>
      <c r="BK256">
        <v>0</v>
      </c>
      <c r="BL256">
        <v>0</v>
      </c>
      <c r="BM256">
        <v>0</v>
      </c>
      <c r="BN256">
        <v>0</v>
      </c>
      <c r="BO256">
        <v>0</v>
      </c>
      <c r="BP256">
        <v>2</v>
      </c>
      <c r="BQ256">
        <v>3</v>
      </c>
      <c r="BR256">
        <v>1</v>
      </c>
      <c r="BS256">
        <v>3</v>
      </c>
      <c r="BT256">
        <v>0</v>
      </c>
      <c r="BU256">
        <v>0</v>
      </c>
      <c r="BV256">
        <v>0</v>
      </c>
      <c r="BW256">
        <v>0</v>
      </c>
      <c r="BX256">
        <v>0</v>
      </c>
      <c r="BY256">
        <v>0</v>
      </c>
      <c r="BZ256">
        <v>0</v>
      </c>
      <c r="CA256">
        <v>0</v>
      </c>
      <c r="CB256">
        <v>0</v>
      </c>
      <c r="CC256">
        <v>0</v>
      </c>
      <c r="CD256">
        <v>0</v>
      </c>
      <c r="CE256">
        <v>0</v>
      </c>
      <c r="CF256">
        <v>0</v>
      </c>
      <c r="CG256">
        <v>2</v>
      </c>
      <c r="CH256">
        <v>2</v>
      </c>
      <c r="CI256">
        <v>0</v>
      </c>
      <c r="CJ256">
        <v>0</v>
      </c>
      <c r="CK256">
        <v>0</v>
      </c>
      <c r="CL256">
        <v>0</v>
      </c>
      <c r="CM256">
        <v>0</v>
      </c>
    </row>
    <row r="257" spans="1:91" x14ac:dyDescent="0.15">
      <c r="A257" t="s">
        <v>2165</v>
      </c>
      <c r="B257">
        <v>885.4</v>
      </c>
      <c r="C257">
        <v>19.600000000000001</v>
      </c>
      <c r="D257">
        <v>790.2</v>
      </c>
      <c r="E257" s="407">
        <v>9.6</v>
      </c>
      <c r="F257" s="407">
        <v>0.2</v>
      </c>
      <c r="G257" s="407">
        <v>10.199999999999999</v>
      </c>
      <c r="H257" s="407">
        <v>0.4</v>
      </c>
      <c r="I257" s="407">
        <v>8.7421567112499991E-3</v>
      </c>
      <c r="J257" s="407">
        <v>0.4</v>
      </c>
      <c r="K257">
        <v>0</v>
      </c>
      <c r="L257">
        <v>13</v>
      </c>
      <c r="M257">
        <v>0</v>
      </c>
      <c r="N257">
        <v>4</v>
      </c>
      <c r="O257">
        <v>0</v>
      </c>
      <c r="P257">
        <v>0</v>
      </c>
      <c r="Q257">
        <v>0</v>
      </c>
      <c r="R257">
        <v>0</v>
      </c>
      <c r="S257">
        <v>8</v>
      </c>
      <c r="T257">
        <v>41</v>
      </c>
      <c r="U257">
        <v>19</v>
      </c>
      <c r="V257">
        <v>2</v>
      </c>
      <c r="W257">
        <v>0</v>
      </c>
      <c r="X257">
        <v>0</v>
      </c>
      <c r="Y257">
        <v>0</v>
      </c>
      <c r="Z257">
        <v>0</v>
      </c>
      <c r="AA257" t="s">
        <v>2334</v>
      </c>
      <c r="AB257">
        <v>0</v>
      </c>
      <c r="AC257">
        <v>4</v>
      </c>
      <c r="AD257">
        <v>0</v>
      </c>
      <c r="AE257">
        <v>1</v>
      </c>
      <c r="AF257">
        <v>0</v>
      </c>
      <c r="AG257">
        <v>0</v>
      </c>
      <c r="AH257">
        <v>0</v>
      </c>
      <c r="AI257">
        <v>0</v>
      </c>
      <c r="AJ257">
        <v>7</v>
      </c>
      <c r="AK257">
        <v>1</v>
      </c>
      <c r="AL257">
        <v>0</v>
      </c>
      <c r="AM257">
        <v>1</v>
      </c>
      <c r="AN257">
        <v>0</v>
      </c>
      <c r="AO257">
        <v>0</v>
      </c>
      <c r="AP257">
        <v>0</v>
      </c>
      <c r="AQ257">
        <v>0</v>
      </c>
      <c r="AR257">
        <v>0</v>
      </c>
      <c r="AS257">
        <v>1</v>
      </c>
      <c r="AT257">
        <v>0</v>
      </c>
      <c r="AU257">
        <v>1</v>
      </c>
      <c r="AV257">
        <v>0</v>
      </c>
      <c r="AW257">
        <v>0</v>
      </c>
      <c r="AX257">
        <v>0</v>
      </c>
      <c r="AY257">
        <v>0</v>
      </c>
      <c r="AZ257">
        <v>1</v>
      </c>
      <c r="BA257">
        <v>0</v>
      </c>
      <c r="BB257">
        <v>5</v>
      </c>
      <c r="BC257">
        <v>0</v>
      </c>
      <c r="BD257">
        <v>0</v>
      </c>
      <c r="BE257">
        <v>0</v>
      </c>
      <c r="BF257">
        <v>0</v>
      </c>
      <c r="BG257">
        <v>0</v>
      </c>
      <c r="BH257">
        <v>0</v>
      </c>
      <c r="BI257">
        <v>0</v>
      </c>
      <c r="BJ257">
        <v>0</v>
      </c>
      <c r="BK257">
        <v>0</v>
      </c>
      <c r="BL257">
        <v>0</v>
      </c>
      <c r="BM257">
        <v>0</v>
      </c>
      <c r="BN257">
        <v>0</v>
      </c>
      <c r="BO257">
        <v>0</v>
      </c>
      <c r="BP257">
        <v>1</v>
      </c>
      <c r="BQ257">
        <v>0</v>
      </c>
      <c r="BR257">
        <v>0</v>
      </c>
      <c r="BS257">
        <v>0</v>
      </c>
      <c r="BT257">
        <v>0</v>
      </c>
      <c r="BU257">
        <v>0</v>
      </c>
      <c r="BV257">
        <v>0</v>
      </c>
      <c r="BW257">
        <v>0</v>
      </c>
      <c r="BX257">
        <v>0</v>
      </c>
      <c r="BY257">
        <v>1</v>
      </c>
      <c r="BZ257">
        <v>0</v>
      </c>
      <c r="CA257">
        <v>0</v>
      </c>
      <c r="CB257">
        <v>0</v>
      </c>
      <c r="CC257">
        <v>0</v>
      </c>
      <c r="CD257">
        <v>0</v>
      </c>
      <c r="CE257">
        <v>0</v>
      </c>
      <c r="CF257">
        <v>0</v>
      </c>
      <c r="CG257">
        <v>0</v>
      </c>
      <c r="CH257">
        <v>5</v>
      </c>
      <c r="CI257">
        <v>0</v>
      </c>
      <c r="CJ257">
        <v>0</v>
      </c>
      <c r="CK257">
        <v>0</v>
      </c>
      <c r="CL257">
        <v>0</v>
      </c>
      <c r="CM257">
        <v>0</v>
      </c>
    </row>
    <row r="258" spans="1:91" x14ac:dyDescent="0.15">
      <c r="A258" t="s">
        <v>2167</v>
      </c>
      <c r="B258">
        <v>46.5</v>
      </c>
      <c r="D258">
        <v>980</v>
      </c>
      <c r="E258" s="407">
        <v>0.6</v>
      </c>
      <c r="F258" s="407">
        <v>0</v>
      </c>
      <c r="G258" s="407">
        <v>13.9</v>
      </c>
      <c r="H258" s="407">
        <v>2.0124640034767688E-2</v>
      </c>
      <c r="I258" s="407">
        <v>0</v>
      </c>
      <c r="J258" s="407">
        <v>0.5</v>
      </c>
      <c r="K258">
        <v>0</v>
      </c>
      <c r="L258">
        <v>19</v>
      </c>
      <c r="M258">
        <v>0</v>
      </c>
      <c r="N258">
        <v>5</v>
      </c>
      <c r="O258">
        <v>67</v>
      </c>
      <c r="P258">
        <v>0</v>
      </c>
      <c r="Q258">
        <v>38</v>
      </c>
      <c r="R258">
        <v>0</v>
      </c>
      <c r="S258">
        <v>0</v>
      </c>
      <c r="T258">
        <v>0</v>
      </c>
      <c r="U258">
        <v>0</v>
      </c>
      <c r="V258">
        <v>0</v>
      </c>
      <c r="W258">
        <v>0</v>
      </c>
      <c r="X258">
        <v>0</v>
      </c>
      <c r="Y258">
        <v>0</v>
      </c>
      <c r="Z258">
        <v>0</v>
      </c>
      <c r="AA258" t="s">
        <v>2334</v>
      </c>
      <c r="AB258">
        <v>0</v>
      </c>
      <c r="AC258">
        <v>0</v>
      </c>
      <c r="AD258">
        <v>0</v>
      </c>
      <c r="AE258">
        <v>0</v>
      </c>
      <c r="AF258">
        <v>2</v>
      </c>
      <c r="AG258">
        <v>0</v>
      </c>
      <c r="AH258">
        <v>1</v>
      </c>
      <c r="AI258">
        <v>0</v>
      </c>
      <c r="AJ258">
        <v>0</v>
      </c>
      <c r="AK258">
        <v>0</v>
      </c>
      <c r="AL258">
        <v>0</v>
      </c>
      <c r="AM258">
        <v>0</v>
      </c>
      <c r="AN258">
        <v>0</v>
      </c>
      <c r="AO258">
        <v>0</v>
      </c>
      <c r="AP258">
        <v>0</v>
      </c>
      <c r="AQ258">
        <v>0</v>
      </c>
      <c r="AR258">
        <v>0</v>
      </c>
      <c r="AS258">
        <v>3</v>
      </c>
      <c r="AT258">
        <v>0</v>
      </c>
      <c r="AU258">
        <v>0</v>
      </c>
      <c r="AV258">
        <v>1</v>
      </c>
      <c r="AW258">
        <v>0</v>
      </c>
      <c r="AX258">
        <v>2</v>
      </c>
      <c r="AY258">
        <v>0</v>
      </c>
      <c r="AZ258">
        <v>0</v>
      </c>
      <c r="BA258">
        <v>0</v>
      </c>
      <c r="BB258">
        <v>0</v>
      </c>
      <c r="BC258">
        <v>0</v>
      </c>
      <c r="BD258">
        <v>0</v>
      </c>
      <c r="BE258">
        <v>0</v>
      </c>
      <c r="BF258">
        <v>0</v>
      </c>
      <c r="BG258">
        <v>0</v>
      </c>
      <c r="BH258">
        <v>0</v>
      </c>
      <c r="BI258">
        <v>0</v>
      </c>
      <c r="BJ258">
        <v>0</v>
      </c>
      <c r="BK258">
        <v>0</v>
      </c>
      <c r="BL258">
        <v>2</v>
      </c>
      <c r="BM258">
        <v>0</v>
      </c>
      <c r="BN258">
        <v>9</v>
      </c>
      <c r="BO258">
        <v>0</v>
      </c>
      <c r="BP258">
        <v>0</v>
      </c>
      <c r="BQ258">
        <v>0</v>
      </c>
      <c r="BR258">
        <v>0</v>
      </c>
      <c r="BS258">
        <v>0</v>
      </c>
      <c r="BT258">
        <v>0</v>
      </c>
      <c r="BU258">
        <v>0</v>
      </c>
      <c r="BV258">
        <v>0</v>
      </c>
      <c r="BW258">
        <v>0</v>
      </c>
      <c r="BX258">
        <v>0</v>
      </c>
      <c r="BY258">
        <v>7</v>
      </c>
      <c r="BZ258">
        <v>0</v>
      </c>
      <c r="CA258">
        <v>1</v>
      </c>
      <c r="CB258">
        <v>1</v>
      </c>
      <c r="CC258">
        <v>0</v>
      </c>
      <c r="CD258">
        <v>0</v>
      </c>
      <c r="CE258">
        <v>0</v>
      </c>
      <c r="CF258">
        <v>0</v>
      </c>
      <c r="CG258">
        <v>0</v>
      </c>
      <c r="CH258">
        <v>0</v>
      </c>
      <c r="CI258">
        <v>0</v>
      </c>
      <c r="CJ258">
        <v>0</v>
      </c>
      <c r="CK258">
        <v>0</v>
      </c>
      <c r="CL258">
        <v>0</v>
      </c>
      <c r="CM258">
        <v>0</v>
      </c>
    </row>
    <row r="259" spans="1:91" x14ac:dyDescent="0.15">
      <c r="A259" t="s">
        <v>2388</v>
      </c>
      <c r="B259">
        <v>1570</v>
      </c>
      <c r="C259">
        <v>31.5</v>
      </c>
      <c r="D259">
        <v>1330</v>
      </c>
      <c r="E259" s="407">
        <v>11.9</v>
      </c>
      <c r="F259" s="407">
        <v>0.3</v>
      </c>
      <c r="G259" s="407">
        <v>14.4</v>
      </c>
      <c r="H259" s="407">
        <v>0.3</v>
      </c>
      <c r="I259" s="407">
        <v>7.6639962248548233E-3</v>
      </c>
      <c r="J259" s="407">
        <v>0.4</v>
      </c>
      <c r="K259">
        <v>7</v>
      </c>
      <c r="L259">
        <v>1</v>
      </c>
      <c r="M259">
        <v>0</v>
      </c>
      <c r="N259">
        <v>0</v>
      </c>
      <c r="O259">
        <v>0</v>
      </c>
      <c r="P259">
        <v>0</v>
      </c>
      <c r="Q259">
        <v>0</v>
      </c>
      <c r="R259">
        <v>3</v>
      </c>
      <c r="S259">
        <v>22</v>
      </c>
      <c r="T259">
        <v>46</v>
      </c>
      <c r="U259">
        <v>18</v>
      </c>
      <c r="V259">
        <v>7</v>
      </c>
      <c r="W259">
        <v>2</v>
      </c>
      <c r="X259">
        <v>0</v>
      </c>
      <c r="Y259">
        <v>0</v>
      </c>
      <c r="Z259">
        <v>0</v>
      </c>
      <c r="AA259" t="s">
        <v>2334</v>
      </c>
      <c r="AB259">
        <v>2</v>
      </c>
      <c r="AC259">
        <v>0</v>
      </c>
      <c r="AD259">
        <v>0</v>
      </c>
      <c r="AE259">
        <v>0</v>
      </c>
      <c r="AF259">
        <v>0</v>
      </c>
      <c r="AG259">
        <v>0</v>
      </c>
      <c r="AH259">
        <v>0</v>
      </c>
      <c r="AI259">
        <v>1</v>
      </c>
      <c r="AJ259">
        <v>7</v>
      </c>
      <c r="AK259">
        <v>1</v>
      </c>
      <c r="AL259">
        <v>0</v>
      </c>
      <c r="AM259">
        <v>3</v>
      </c>
      <c r="AN259">
        <v>0</v>
      </c>
      <c r="AO259">
        <v>0</v>
      </c>
      <c r="AP259">
        <v>0</v>
      </c>
      <c r="AQ259">
        <v>0</v>
      </c>
      <c r="AR259">
        <v>0</v>
      </c>
      <c r="AS259">
        <v>0</v>
      </c>
      <c r="AT259">
        <v>0</v>
      </c>
      <c r="AU259">
        <v>0</v>
      </c>
      <c r="AV259">
        <v>0</v>
      </c>
      <c r="AW259">
        <v>0</v>
      </c>
      <c r="AX259">
        <v>0</v>
      </c>
      <c r="AY259">
        <v>0</v>
      </c>
      <c r="AZ259">
        <v>0</v>
      </c>
      <c r="BA259">
        <v>1</v>
      </c>
      <c r="BB259">
        <v>8</v>
      </c>
      <c r="BC259">
        <v>0</v>
      </c>
      <c r="BD259">
        <v>1</v>
      </c>
      <c r="BE259">
        <v>0</v>
      </c>
      <c r="BF259">
        <v>0</v>
      </c>
      <c r="BG259">
        <v>0</v>
      </c>
      <c r="BH259">
        <v>0</v>
      </c>
      <c r="BI259">
        <v>0</v>
      </c>
      <c r="BJ259">
        <v>0</v>
      </c>
      <c r="BK259">
        <v>0</v>
      </c>
      <c r="BL259">
        <v>0</v>
      </c>
      <c r="BM259">
        <v>0</v>
      </c>
      <c r="BN259">
        <v>0</v>
      </c>
      <c r="BO259">
        <v>2</v>
      </c>
      <c r="BP259">
        <v>5</v>
      </c>
      <c r="BQ259">
        <v>1</v>
      </c>
      <c r="BR259">
        <v>0</v>
      </c>
      <c r="BS259">
        <v>2</v>
      </c>
      <c r="BT259">
        <v>0</v>
      </c>
      <c r="BU259">
        <v>0</v>
      </c>
      <c r="BV259">
        <v>0</v>
      </c>
      <c r="BW259">
        <v>0</v>
      </c>
      <c r="BX259">
        <v>0</v>
      </c>
      <c r="BY259">
        <v>0</v>
      </c>
      <c r="BZ259">
        <v>0</v>
      </c>
      <c r="CA259">
        <v>0</v>
      </c>
      <c r="CB259">
        <v>0</v>
      </c>
      <c r="CC259">
        <v>0</v>
      </c>
      <c r="CD259">
        <v>0</v>
      </c>
      <c r="CE259">
        <v>0</v>
      </c>
      <c r="CF259">
        <v>0</v>
      </c>
      <c r="CG259">
        <v>0</v>
      </c>
      <c r="CH259">
        <v>4</v>
      </c>
      <c r="CI259">
        <v>0</v>
      </c>
      <c r="CJ259">
        <v>3</v>
      </c>
      <c r="CK259">
        <v>0</v>
      </c>
      <c r="CL259">
        <v>0</v>
      </c>
      <c r="CM259">
        <v>0</v>
      </c>
    </row>
    <row r="260" spans="1:91" x14ac:dyDescent="0.15">
      <c r="A260" t="s">
        <v>2168</v>
      </c>
      <c r="B260">
        <v>13</v>
      </c>
      <c r="D260">
        <v>350</v>
      </c>
      <c r="E260" s="407">
        <v>0.4</v>
      </c>
      <c r="F260" s="407">
        <v>0</v>
      </c>
      <c r="G260" s="407">
        <v>12.1</v>
      </c>
      <c r="H260" s="407">
        <v>1.4875680490073661E-2</v>
      </c>
      <c r="I260" s="407">
        <v>0</v>
      </c>
      <c r="J260" s="407">
        <v>0.4</v>
      </c>
      <c r="K260">
        <v>0</v>
      </c>
      <c r="L260">
        <v>9</v>
      </c>
      <c r="M260">
        <v>0</v>
      </c>
      <c r="N260">
        <v>1</v>
      </c>
      <c r="O260">
        <v>17</v>
      </c>
      <c r="P260">
        <v>0</v>
      </c>
      <c r="Q260">
        <v>6</v>
      </c>
      <c r="R260">
        <v>0</v>
      </c>
      <c r="S260">
        <v>0</v>
      </c>
      <c r="T260">
        <v>0</v>
      </c>
      <c r="U260">
        <v>0</v>
      </c>
      <c r="V260">
        <v>0</v>
      </c>
      <c r="W260">
        <v>0</v>
      </c>
      <c r="X260">
        <v>0</v>
      </c>
      <c r="Y260">
        <v>0</v>
      </c>
      <c r="Z260">
        <v>0</v>
      </c>
      <c r="AA260" t="s">
        <v>2334</v>
      </c>
      <c r="AB260">
        <v>0</v>
      </c>
      <c r="AC260">
        <v>0</v>
      </c>
      <c r="AD260">
        <v>0</v>
      </c>
      <c r="AE260">
        <v>0</v>
      </c>
      <c r="AF260">
        <v>1</v>
      </c>
      <c r="AG260">
        <v>0</v>
      </c>
      <c r="AH260">
        <v>2</v>
      </c>
      <c r="AI260">
        <v>0</v>
      </c>
      <c r="AJ260">
        <v>0</v>
      </c>
      <c r="AK260">
        <v>0</v>
      </c>
      <c r="AL260">
        <v>0</v>
      </c>
      <c r="AM260">
        <v>0</v>
      </c>
      <c r="AN260">
        <v>0</v>
      </c>
      <c r="AO260">
        <v>0</v>
      </c>
      <c r="AP260">
        <v>0</v>
      </c>
      <c r="AQ260">
        <v>0</v>
      </c>
      <c r="AR260">
        <v>0</v>
      </c>
      <c r="AS260">
        <v>2</v>
      </c>
      <c r="AT260">
        <v>0</v>
      </c>
      <c r="AU260">
        <v>0</v>
      </c>
      <c r="AV260">
        <v>0</v>
      </c>
      <c r="AW260">
        <v>0</v>
      </c>
      <c r="AX260">
        <v>0</v>
      </c>
      <c r="AY260">
        <v>0</v>
      </c>
      <c r="AZ260">
        <v>0</v>
      </c>
      <c r="BA260">
        <v>0</v>
      </c>
      <c r="BB260">
        <v>0</v>
      </c>
      <c r="BC260">
        <v>0</v>
      </c>
      <c r="BD260">
        <v>0</v>
      </c>
      <c r="BE260">
        <v>0</v>
      </c>
      <c r="BF260">
        <v>0</v>
      </c>
      <c r="BG260">
        <v>0</v>
      </c>
      <c r="BH260">
        <v>0</v>
      </c>
      <c r="BI260">
        <v>1</v>
      </c>
      <c r="BJ260">
        <v>0</v>
      </c>
      <c r="BK260">
        <v>0</v>
      </c>
      <c r="BL260">
        <v>1</v>
      </c>
      <c r="BM260">
        <v>0</v>
      </c>
      <c r="BN260">
        <v>1</v>
      </c>
      <c r="BO260">
        <v>0</v>
      </c>
      <c r="BP260">
        <v>0</v>
      </c>
      <c r="BQ260">
        <v>0</v>
      </c>
      <c r="BR260">
        <v>0</v>
      </c>
      <c r="BS260">
        <v>0</v>
      </c>
      <c r="BT260">
        <v>0</v>
      </c>
      <c r="BU260">
        <v>0</v>
      </c>
      <c r="BV260">
        <v>0</v>
      </c>
      <c r="BW260">
        <v>0</v>
      </c>
      <c r="BX260">
        <v>0</v>
      </c>
      <c r="BY260">
        <v>3</v>
      </c>
      <c r="BZ260">
        <v>0</v>
      </c>
      <c r="CA260">
        <v>0</v>
      </c>
      <c r="CB260">
        <v>0</v>
      </c>
      <c r="CC260">
        <v>0</v>
      </c>
      <c r="CD260">
        <v>0</v>
      </c>
      <c r="CE260">
        <v>0</v>
      </c>
      <c r="CF260">
        <v>0</v>
      </c>
      <c r="CG260">
        <v>0</v>
      </c>
      <c r="CH260">
        <v>0</v>
      </c>
      <c r="CI260">
        <v>0</v>
      </c>
      <c r="CJ260">
        <v>0</v>
      </c>
      <c r="CK260">
        <v>0</v>
      </c>
      <c r="CL260">
        <v>0</v>
      </c>
      <c r="CM260">
        <v>0</v>
      </c>
    </row>
    <row r="261" spans="1:91" x14ac:dyDescent="0.15">
      <c r="A261" t="s">
        <v>2169</v>
      </c>
      <c r="B261">
        <v>18</v>
      </c>
      <c r="D261">
        <v>685</v>
      </c>
      <c r="E261" s="407">
        <v>0.4</v>
      </c>
      <c r="F261" s="407">
        <v>0</v>
      </c>
      <c r="G261" s="407">
        <v>12.5</v>
      </c>
      <c r="H261" s="407">
        <v>1.2499999999999997E-2</v>
      </c>
      <c r="I261" s="407">
        <v>0</v>
      </c>
      <c r="J261" s="407">
        <v>0.4</v>
      </c>
      <c r="K261">
        <v>0</v>
      </c>
      <c r="L261">
        <v>15</v>
      </c>
      <c r="M261">
        <v>0</v>
      </c>
      <c r="N261">
        <v>0</v>
      </c>
      <c r="O261">
        <v>36</v>
      </c>
      <c r="P261">
        <v>0</v>
      </c>
      <c r="Q261">
        <v>0</v>
      </c>
      <c r="R261">
        <v>0</v>
      </c>
      <c r="S261">
        <v>0</v>
      </c>
      <c r="T261">
        <v>0</v>
      </c>
      <c r="U261">
        <v>0</v>
      </c>
      <c r="V261">
        <v>0</v>
      </c>
      <c r="W261">
        <v>0</v>
      </c>
      <c r="X261">
        <v>0</v>
      </c>
      <c r="Y261">
        <v>0</v>
      </c>
      <c r="Z261">
        <v>0</v>
      </c>
      <c r="AA261" t="s">
        <v>2334</v>
      </c>
      <c r="AB261">
        <v>0</v>
      </c>
      <c r="AC261">
        <v>0</v>
      </c>
      <c r="AD261">
        <v>0</v>
      </c>
      <c r="AE261">
        <v>0</v>
      </c>
      <c r="AF261">
        <v>4</v>
      </c>
      <c r="AG261">
        <v>0</v>
      </c>
      <c r="AH261">
        <v>0</v>
      </c>
      <c r="AI261">
        <v>0</v>
      </c>
      <c r="AJ261">
        <v>0</v>
      </c>
      <c r="AK261">
        <v>0</v>
      </c>
      <c r="AL261">
        <v>0</v>
      </c>
      <c r="AM261">
        <v>0</v>
      </c>
      <c r="AN261">
        <v>0</v>
      </c>
      <c r="AO261">
        <v>0</v>
      </c>
      <c r="AP261">
        <v>0</v>
      </c>
      <c r="AQ261">
        <v>0</v>
      </c>
      <c r="AR261">
        <v>0</v>
      </c>
      <c r="AS261">
        <v>3</v>
      </c>
      <c r="AT261">
        <v>0</v>
      </c>
      <c r="AU261">
        <v>0</v>
      </c>
      <c r="AV261">
        <v>0</v>
      </c>
      <c r="AW261">
        <v>0</v>
      </c>
      <c r="AX261">
        <v>0</v>
      </c>
      <c r="AY261">
        <v>0</v>
      </c>
      <c r="AZ261">
        <v>0</v>
      </c>
      <c r="BA261">
        <v>0</v>
      </c>
      <c r="BB261">
        <v>0</v>
      </c>
      <c r="BC261">
        <v>0</v>
      </c>
      <c r="BD261">
        <v>0</v>
      </c>
      <c r="BE261">
        <v>0</v>
      </c>
      <c r="BF261">
        <v>0</v>
      </c>
      <c r="BG261">
        <v>0</v>
      </c>
      <c r="BH261">
        <v>0</v>
      </c>
      <c r="BI261">
        <v>0</v>
      </c>
      <c r="BJ261">
        <v>0</v>
      </c>
      <c r="BK261">
        <v>0</v>
      </c>
      <c r="BL261">
        <v>5</v>
      </c>
      <c r="BM261">
        <v>0</v>
      </c>
      <c r="BN261">
        <v>0</v>
      </c>
      <c r="BO261">
        <v>0</v>
      </c>
      <c r="BP261">
        <v>0</v>
      </c>
      <c r="BQ261">
        <v>0</v>
      </c>
      <c r="BR261">
        <v>0</v>
      </c>
      <c r="BS261">
        <v>0</v>
      </c>
      <c r="BT261">
        <v>0</v>
      </c>
      <c r="BU261">
        <v>0</v>
      </c>
      <c r="BV261">
        <v>0</v>
      </c>
      <c r="BW261">
        <v>0</v>
      </c>
      <c r="BX261">
        <v>0</v>
      </c>
      <c r="BY261">
        <v>5</v>
      </c>
      <c r="BZ261">
        <v>0</v>
      </c>
      <c r="CA261">
        <v>0</v>
      </c>
      <c r="CB261">
        <v>0</v>
      </c>
      <c r="CC261">
        <v>0</v>
      </c>
      <c r="CD261">
        <v>0</v>
      </c>
      <c r="CE261">
        <v>0</v>
      </c>
      <c r="CF261">
        <v>0</v>
      </c>
      <c r="CG261">
        <v>0</v>
      </c>
      <c r="CH261">
        <v>0</v>
      </c>
      <c r="CI261">
        <v>0</v>
      </c>
      <c r="CJ261">
        <v>0</v>
      </c>
      <c r="CK261">
        <v>0</v>
      </c>
      <c r="CL261">
        <v>0</v>
      </c>
      <c r="CM261">
        <v>0</v>
      </c>
    </row>
    <row r="262" spans="1:91" x14ac:dyDescent="0.15">
      <c r="A262" t="s">
        <v>2170</v>
      </c>
      <c r="B262">
        <v>24</v>
      </c>
      <c r="D262">
        <v>720</v>
      </c>
      <c r="E262" s="407">
        <v>0.4</v>
      </c>
      <c r="F262" s="407">
        <v>0</v>
      </c>
      <c r="G262" s="407">
        <v>14.5</v>
      </c>
      <c r="H262" s="407">
        <v>1.3417348465994725E-2</v>
      </c>
      <c r="I262" s="407">
        <v>0</v>
      </c>
      <c r="J262" s="407">
        <v>0.5</v>
      </c>
      <c r="K262">
        <v>0</v>
      </c>
      <c r="L262">
        <v>13</v>
      </c>
      <c r="M262">
        <v>0</v>
      </c>
      <c r="N262">
        <v>0</v>
      </c>
      <c r="O262">
        <v>32</v>
      </c>
      <c r="P262">
        <v>0</v>
      </c>
      <c r="Q262">
        <v>9</v>
      </c>
      <c r="R262">
        <v>0</v>
      </c>
      <c r="S262">
        <v>0</v>
      </c>
      <c r="T262">
        <v>0</v>
      </c>
      <c r="U262">
        <v>0</v>
      </c>
      <c r="V262">
        <v>0</v>
      </c>
      <c r="W262">
        <v>0</v>
      </c>
      <c r="X262">
        <v>0</v>
      </c>
      <c r="Y262">
        <v>0</v>
      </c>
      <c r="Z262">
        <v>0</v>
      </c>
      <c r="AA262" t="s">
        <v>2334</v>
      </c>
      <c r="AB262">
        <v>0</v>
      </c>
      <c r="AC262">
        <v>0</v>
      </c>
      <c r="AD262">
        <v>0</v>
      </c>
      <c r="AE262">
        <v>0</v>
      </c>
      <c r="AF262">
        <v>0</v>
      </c>
      <c r="AG262">
        <v>0</v>
      </c>
      <c r="AH262">
        <v>3</v>
      </c>
      <c r="AI262">
        <v>0</v>
      </c>
      <c r="AJ262">
        <v>0</v>
      </c>
      <c r="AK262">
        <v>0</v>
      </c>
      <c r="AL262">
        <v>0</v>
      </c>
      <c r="AM262">
        <v>0</v>
      </c>
      <c r="AN262">
        <v>0</v>
      </c>
      <c r="AO262">
        <v>0</v>
      </c>
      <c r="AP262">
        <v>0</v>
      </c>
      <c r="AQ262">
        <v>0</v>
      </c>
      <c r="AR262">
        <v>0</v>
      </c>
      <c r="AS262">
        <v>2</v>
      </c>
      <c r="AT262">
        <v>0</v>
      </c>
      <c r="AU262">
        <v>0</v>
      </c>
      <c r="AV262">
        <v>0</v>
      </c>
      <c r="AW262">
        <v>0</v>
      </c>
      <c r="AX262">
        <v>1</v>
      </c>
      <c r="AY262">
        <v>0</v>
      </c>
      <c r="AZ262">
        <v>0</v>
      </c>
      <c r="BA262">
        <v>0</v>
      </c>
      <c r="BB262">
        <v>0</v>
      </c>
      <c r="BC262">
        <v>0</v>
      </c>
      <c r="BD262">
        <v>0</v>
      </c>
      <c r="BE262">
        <v>0</v>
      </c>
      <c r="BF262">
        <v>0</v>
      </c>
      <c r="BG262">
        <v>0</v>
      </c>
      <c r="BH262">
        <v>0</v>
      </c>
      <c r="BI262">
        <v>0</v>
      </c>
      <c r="BJ262">
        <v>0</v>
      </c>
      <c r="BK262">
        <v>0</v>
      </c>
      <c r="BL262">
        <v>1</v>
      </c>
      <c r="BM262">
        <v>0</v>
      </c>
      <c r="BN262">
        <v>4</v>
      </c>
      <c r="BO262">
        <v>0</v>
      </c>
      <c r="BP262">
        <v>0</v>
      </c>
      <c r="BQ262">
        <v>0</v>
      </c>
      <c r="BR262">
        <v>0</v>
      </c>
      <c r="BS262">
        <v>0</v>
      </c>
      <c r="BT262">
        <v>0</v>
      </c>
      <c r="BU262">
        <v>0</v>
      </c>
      <c r="BV262">
        <v>0</v>
      </c>
      <c r="BW262">
        <v>0</v>
      </c>
      <c r="BX262">
        <v>0</v>
      </c>
      <c r="BY262">
        <v>5</v>
      </c>
      <c r="BZ262">
        <v>0</v>
      </c>
      <c r="CA262">
        <v>0</v>
      </c>
      <c r="CB262">
        <v>0</v>
      </c>
      <c r="CC262">
        <v>0</v>
      </c>
      <c r="CD262">
        <v>0</v>
      </c>
      <c r="CE262">
        <v>0</v>
      </c>
      <c r="CF262">
        <v>0</v>
      </c>
      <c r="CG262">
        <v>0</v>
      </c>
      <c r="CH262">
        <v>0</v>
      </c>
      <c r="CI262">
        <v>0</v>
      </c>
      <c r="CJ262">
        <v>0</v>
      </c>
      <c r="CK262">
        <v>0</v>
      </c>
      <c r="CL262">
        <v>0</v>
      </c>
      <c r="CM262">
        <v>0</v>
      </c>
    </row>
    <row r="263" spans="1:91" x14ac:dyDescent="0.15">
      <c r="A263" t="s">
        <v>2171</v>
      </c>
      <c r="B263">
        <v>30</v>
      </c>
      <c r="C263">
        <v>0.2</v>
      </c>
      <c r="D263">
        <v>900</v>
      </c>
      <c r="E263" s="407">
        <v>0.5</v>
      </c>
      <c r="F263" s="407">
        <v>3.8809328358208956E-4</v>
      </c>
      <c r="G263" s="407">
        <v>14.6</v>
      </c>
      <c r="H263" s="407">
        <v>1.6569959028716726E-2</v>
      </c>
      <c r="I263" s="407">
        <v>1.3296874073134661E-5</v>
      </c>
      <c r="J263" s="407">
        <v>0.5</v>
      </c>
      <c r="K263">
        <v>0</v>
      </c>
      <c r="L263">
        <v>13</v>
      </c>
      <c r="M263">
        <v>0</v>
      </c>
      <c r="N263">
        <v>1</v>
      </c>
      <c r="O263">
        <v>38</v>
      </c>
      <c r="P263">
        <v>0</v>
      </c>
      <c r="Q263">
        <v>16</v>
      </c>
      <c r="R263">
        <v>0</v>
      </c>
      <c r="S263">
        <v>0</v>
      </c>
      <c r="T263">
        <v>1</v>
      </c>
      <c r="U263">
        <v>0</v>
      </c>
      <c r="V263">
        <v>1</v>
      </c>
      <c r="W263">
        <v>0</v>
      </c>
      <c r="X263">
        <v>0</v>
      </c>
      <c r="Y263">
        <v>0</v>
      </c>
      <c r="Z263">
        <v>0</v>
      </c>
      <c r="AA263" t="s">
        <v>2334</v>
      </c>
      <c r="AB263">
        <v>0</v>
      </c>
      <c r="AC263">
        <v>0</v>
      </c>
      <c r="AD263">
        <v>0</v>
      </c>
      <c r="AE263">
        <v>0</v>
      </c>
      <c r="AF263">
        <v>1</v>
      </c>
      <c r="AG263">
        <v>0</v>
      </c>
      <c r="AH263">
        <v>3</v>
      </c>
      <c r="AI263">
        <v>0</v>
      </c>
      <c r="AJ263">
        <v>0</v>
      </c>
      <c r="AK263">
        <v>0</v>
      </c>
      <c r="AL263">
        <v>0</v>
      </c>
      <c r="AM263">
        <v>0</v>
      </c>
      <c r="AN263">
        <v>0</v>
      </c>
      <c r="AO263">
        <v>0</v>
      </c>
      <c r="AP263">
        <v>0</v>
      </c>
      <c r="AQ263">
        <v>0</v>
      </c>
      <c r="AR263">
        <v>0</v>
      </c>
      <c r="AS263">
        <v>2</v>
      </c>
      <c r="AT263">
        <v>0</v>
      </c>
      <c r="AU263">
        <v>0</v>
      </c>
      <c r="AV263">
        <v>0</v>
      </c>
      <c r="AW263">
        <v>0</v>
      </c>
      <c r="AX263">
        <v>0</v>
      </c>
      <c r="AY263">
        <v>0</v>
      </c>
      <c r="AZ263">
        <v>0</v>
      </c>
      <c r="BA263">
        <v>0</v>
      </c>
      <c r="BB263">
        <v>0</v>
      </c>
      <c r="BC263">
        <v>0</v>
      </c>
      <c r="BD263">
        <v>0</v>
      </c>
      <c r="BE263">
        <v>0</v>
      </c>
      <c r="BF263">
        <v>0</v>
      </c>
      <c r="BG263">
        <v>0</v>
      </c>
      <c r="BH263">
        <v>0</v>
      </c>
      <c r="BI263">
        <v>1</v>
      </c>
      <c r="BJ263">
        <v>0</v>
      </c>
      <c r="BK263">
        <v>0</v>
      </c>
      <c r="BL263">
        <v>1</v>
      </c>
      <c r="BM263">
        <v>0</v>
      </c>
      <c r="BN263">
        <v>4</v>
      </c>
      <c r="BO263">
        <v>0</v>
      </c>
      <c r="BP263">
        <v>0</v>
      </c>
      <c r="BQ263">
        <v>0</v>
      </c>
      <c r="BR263">
        <v>0</v>
      </c>
      <c r="BS263">
        <v>0</v>
      </c>
      <c r="BT263">
        <v>0</v>
      </c>
      <c r="BU263">
        <v>0</v>
      </c>
      <c r="BV263">
        <v>0</v>
      </c>
      <c r="BW263">
        <v>0</v>
      </c>
      <c r="BX263">
        <v>0</v>
      </c>
      <c r="BY263">
        <v>5</v>
      </c>
      <c r="BZ263">
        <v>0</v>
      </c>
      <c r="CA263">
        <v>0</v>
      </c>
      <c r="CB263">
        <v>0</v>
      </c>
      <c r="CC263">
        <v>0</v>
      </c>
      <c r="CD263">
        <v>0</v>
      </c>
      <c r="CE263">
        <v>0</v>
      </c>
      <c r="CF263">
        <v>0</v>
      </c>
      <c r="CG263">
        <v>0</v>
      </c>
      <c r="CH263">
        <v>0</v>
      </c>
      <c r="CI263">
        <v>0</v>
      </c>
      <c r="CJ263">
        <v>0</v>
      </c>
      <c r="CK263">
        <v>0</v>
      </c>
      <c r="CL263">
        <v>0</v>
      </c>
      <c r="CM263">
        <v>0</v>
      </c>
    </row>
    <row r="264" spans="1:91" x14ac:dyDescent="0.15">
      <c r="A264" t="s">
        <v>2172</v>
      </c>
      <c r="B264">
        <v>31</v>
      </c>
      <c r="D264">
        <v>1000</v>
      </c>
      <c r="E264" s="407">
        <v>0.5</v>
      </c>
      <c r="F264" s="407">
        <v>0</v>
      </c>
      <c r="G264" s="407">
        <v>13.7</v>
      </c>
      <c r="H264" s="407">
        <v>1.2859487138450629E-2</v>
      </c>
      <c r="I264" s="407">
        <v>0</v>
      </c>
      <c r="J264" s="407">
        <v>0.4</v>
      </c>
      <c r="K264">
        <v>0</v>
      </c>
      <c r="L264">
        <v>20</v>
      </c>
      <c r="M264">
        <v>0</v>
      </c>
      <c r="N264">
        <v>0</v>
      </c>
      <c r="O264">
        <v>51</v>
      </c>
      <c r="P264">
        <v>0</v>
      </c>
      <c r="Q264">
        <v>7</v>
      </c>
      <c r="R264">
        <v>0</v>
      </c>
      <c r="S264">
        <v>0</v>
      </c>
      <c r="T264">
        <v>0</v>
      </c>
      <c r="U264">
        <v>0</v>
      </c>
      <c r="V264">
        <v>0</v>
      </c>
      <c r="W264">
        <v>0</v>
      </c>
      <c r="X264">
        <v>0</v>
      </c>
      <c r="Y264">
        <v>0</v>
      </c>
      <c r="Z264">
        <v>0</v>
      </c>
      <c r="AA264" t="s">
        <v>2334</v>
      </c>
      <c r="AB264">
        <v>0</v>
      </c>
      <c r="AC264">
        <v>0</v>
      </c>
      <c r="AD264">
        <v>0</v>
      </c>
      <c r="AE264">
        <v>0</v>
      </c>
      <c r="AF264">
        <v>2</v>
      </c>
      <c r="AG264">
        <v>0</v>
      </c>
      <c r="AH264">
        <v>2</v>
      </c>
      <c r="AI264">
        <v>0</v>
      </c>
      <c r="AJ264">
        <v>0</v>
      </c>
      <c r="AK264">
        <v>0</v>
      </c>
      <c r="AL264">
        <v>0</v>
      </c>
      <c r="AM264">
        <v>0</v>
      </c>
      <c r="AN264">
        <v>0</v>
      </c>
      <c r="AO264">
        <v>0</v>
      </c>
      <c r="AP264">
        <v>0</v>
      </c>
      <c r="AQ264">
        <v>0</v>
      </c>
      <c r="AR264">
        <v>0</v>
      </c>
      <c r="AS264">
        <v>2</v>
      </c>
      <c r="AT264">
        <v>0</v>
      </c>
      <c r="AU264">
        <v>0</v>
      </c>
      <c r="AV264">
        <v>0</v>
      </c>
      <c r="AW264">
        <v>0</v>
      </c>
      <c r="AX264">
        <v>0</v>
      </c>
      <c r="AY264">
        <v>0</v>
      </c>
      <c r="AZ264">
        <v>0</v>
      </c>
      <c r="BA264">
        <v>0</v>
      </c>
      <c r="BB264">
        <v>0</v>
      </c>
      <c r="BC264">
        <v>0</v>
      </c>
      <c r="BD264">
        <v>0</v>
      </c>
      <c r="BE264">
        <v>0</v>
      </c>
      <c r="BF264">
        <v>0</v>
      </c>
      <c r="BG264">
        <v>0</v>
      </c>
      <c r="BH264">
        <v>0</v>
      </c>
      <c r="BI264">
        <v>0</v>
      </c>
      <c r="BJ264">
        <v>0</v>
      </c>
      <c r="BK264">
        <v>0</v>
      </c>
      <c r="BL264">
        <v>3</v>
      </c>
      <c r="BM264">
        <v>0</v>
      </c>
      <c r="BN264">
        <v>3</v>
      </c>
      <c r="BO264">
        <v>0</v>
      </c>
      <c r="BP264">
        <v>0</v>
      </c>
      <c r="BQ264">
        <v>0</v>
      </c>
      <c r="BR264">
        <v>0</v>
      </c>
      <c r="BS264">
        <v>0</v>
      </c>
      <c r="BT264">
        <v>0</v>
      </c>
      <c r="BU264">
        <v>0</v>
      </c>
      <c r="BV264">
        <v>0</v>
      </c>
      <c r="BW264">
        <v>0</v>
      </c>
      <c r="BX264">
        <v>0</v>
      </c>
      <c r="BY264">
        <v>6</v>
      </c>
      <c r="BZ264">
        <v>0</v>
      </c>
      <c r="CA264">
        <v>0</v>
      </c>
      <c r="CB264">
        <v>0</v>
      </c>
      <c r="CC264">
        <v>0</v>
      </c>
      <c r="CD264">
        <v>0</v>
      </c>
      <c r="CE264">
        <v>0</v>
      </c>
      <c r="CF264">
        <v>0</v>
      </c>
      <c r="CG264">
        <v>0</v>
      </c>
      <c r="CH264">
        <v>0</v>
      </c>
      <c r="CI264">
        <v>0</v>
      </c>
      <c r="CJ264">
        <v>0</v>
      </c>
      <c r="CK264">
        <v>0</v>
      </c>
      <c r="CL264">
        <v>0</v>
      </c>
      <c r="CM264">
        <v>0</v>
      </c>
    </row>
    <row r="265" spans="1:91" x14ac:dyDescent="0.15">
      <c r="A265" t="s">
        <v>2173</v>
      </c>
      <c r="B265">
        <v>21</v>
      </c>
      <c r="D265">
        <v>800</v>
      </c>
      <c r="E265" s="407">
        <v>0.5</v>
      </c>
      <c r="F265" s="407">
        <v>0</v>
      </c>
      <c r="G265" s="407">
        <v>18</v>
      </c>
      <c r="H265" s="407">
        <v>1.3192334714415837E-2</v>
      </c>
      <c r="I265" s="407">
        <v>0</v>
      </c>
      <c r="J265" s="407">
        <v>0.5</v>
      </c>
      <c r="K265">
        <v>0</v>
      </c>
      <c r="L265">
        <v>13</v>
      </c>
      <c r="M265">
        <v>0</v>
      </c>
      <c r="N265">
        <v>0</v>
      </c>
      <c r="O265">
        <v>38</v>
      </c>
      <c r="P265">
        <v>0</v>
      </c>
      <c r="Q265">
        <v>6</v>
      </c>
      <c r="R265">
        <v>0</v>
      </c>
      <c r="S265">
        <v>0</v>
      </c>
      <c r="T265">
        <v>0</v>
      </c>
      <c r="U265">
        <v>0</v>
      </c>
      <c r="V265">
        <v>0</v>
      </c>
      <c r="W265">
        <v>0</v>
      </c>
      <c r="X265">
        <v>0</v>
      </c>
      <c r="Y265">
        <v>0</v>
      </c>
      <c r="Z265">
        <v>0</v>
      </c>
      <c r="AA265" t="s">
        <v>2334</v>
      </c>
      <c r="AB265">
        <v>0</v>
      </c>
      <c r="AC265">
        <v>0</v>
      </c>
      <c r="AD265">
        <v>0</v>
      </c>
      <c r="AE265">
        <v>0</v>
      </c>
      <c r="AF265">
        <v>1</v>
      </c>
      <c r="AG265">
        <v>0</v>
      </c>
      <c r="AH265">
        <v>2</v>
      </c>
      <c r="AI265">
        <v>0</v>
      </c>
      <c r="AJ265">
        <v>0</v>
      </c>
      <c r="AK265">
        <v>0</v>
      </c>
      <c r="AL265">
        <v>0</v>
      </c>
      <c r="AM265">
        <v>0</v>
      </c>
      <c r="AN265">
        <v>0</v>
      </c>
      <c r="AO265">
        <v>0</v>
      </c>
      <c r="AP265">
        <v>0</v>
      </c>
      <c r="AQ265">
        <v>0</v>
      </c>
      <c r="AR265">
        <v>0</v>
      </c>
      <c r="AS265">
        <v>2</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1</v>
      </c>
      <c r="BM265">
        <v>0</v>
      </c>
      <c r="BN265">
        <v>2</v>
      </c>
      <c r="BO265">
        <v>0</v>
      </c>
      <c r="BP265">
        <v>0</v>
      </c>
      <c r="BQ265">
        <v>0</v>
      </c>
      <c r="BR265">
        <v>0</v>
      </c>
      <c r="BS265">
        <v>0</v>
      </c>
      <c r="BT265">
        <v>0</v>
      </c>
      <c r="BU265">
        <v>0</v>
      </c>
      <c r="BV265">
        <v>0</v>
      </c>
      <c r="BW265">
        <v>0</v>
      </c>
      <c r="BX265">
        <v>0</v>
      </c>
      <c r="BY265">
        <v>3</v>
      </c>
      <c r="BZ265">
        <v>0</v>
      </c>
      <c r="CA265">
        <v>0</v>
      </c>
      <c r="CB265">
        <v>0</v>
      </c>
      <c r="CC265">
        <v>0</v>
      </c>
      <c r="CD265">
        <v>0</v>
      </c>
      <c r="CE265">
        <v>0</v>
      </c>
      <c r="CF265">
        <v>0</v>
      </c>
      <c r="CG265">
        <v>0</v>
      </c>
      <c r="CH265">
        <v>0</v>
      </c>
      <c r="CI265">
        <v>0</v>
      </c>
      <c r="CJ265">
        <v>0</v>
      </c>
      <c r="CK265">
        <v>0</v>
      </c>
      <c r="CL265">
        <v>0</v>
      </c>
      <c r="CM265">
        <v>0</v>
      </c>
    </row>
    <row r="266" spans="1:91" x14ac:dyDescent="0.15">
      <c r="A266" t="s">
        <v>2329</v>
      </c>
      <c r="B266">
        <v>4479</v>
      </c>
      <c r="C266">
        <v>180</v>
      </c>
      <c r="D266">
        <v>1037</v>
      </c>
      <c r="E266" s="407">
        <v>118.1</v>
      </c>
      <c r="F266" s="407">
        <v>3.7</v>
      </c>
      <c r="G266" s="407">
        <v>35.700000000000003</v>
      </c>
      <c r="H266" s="407">
        <v>2.8</v>
      </c>
      <c r="I266" s="407">
        <v>0.1</v>
      </c>
      <c r="J266" s="407">
        <v>0.8</v>
      </c>
      <c r="K266">
        <v>0</v>
      </c>
      <c r="L266">
        <v>0</v>
      </c>
      <c r="M266">
        <v>0</v>
      </c>
      <c r="N266">
        <v>0</v>
      </c>
      <c r="O266">
        <v>1</v>
      </c>
      <c r="P266">
        <v>0</v>
      </c>
      <c r="Q266">
        <v>0</v>
      </c>
      <c r="R266">
        <v>0</v>
      </c>
      <c r="S266">
        <v>2</v>
      </c>
      <c r="T266">
        <v>10</v>
      </c>
      <c r="U266">
        <v>6</v>
      </c>
      <c r="V266">
        <v>12</v>
      </c>
      <c r="W266">
        <v>0</v>
      </c>
      <c r="X266">
        <v>0</v>
      </c>
      <c r="Y266">
        <v>0</v>
      </c>
      <c r="Z266">
        <v>0</v>
      </c>
      <c r="AA266" t="s">
        <v>2330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c r="BL266">
        <v>0</v>
      </c>
      <c r="BM266">
        <v>0</v>
      </c>
      <c r="BN266">
        <v>0</v>
      </c>
      <c r="BO266">
        <v>0</v>
      </c>
      <c r="BP266">
        <v>1</v>
      </c>
      <c r="BQ266">
        <v>0</v>
      </c>
      <c r="BR266">
        <v>0</v>
      </c>
      <c r="BS266">
        <v>4</v>
      </c>
      <c r="BT266">
        <v>0</v>
      </c>
      <c r="BU266">
        <v>0</v>
      </c>
      <c r="BV266">
        <v>0</v>
      </c>
      <c r="BW266">
        <v>0</v>
      </c>
      <c r="BX266">
        <v>0</v>
      </c>
      <c r="BY266">
        <v>0</v>
      </c>
      <c r="BZ266">
        <v>0</v>
      </c>
      <c r="CA266">
        <v>0</v>
      </c>
      <c r="CB266">
        <v>0</v>
      </c>
      <c r="CC266">
        <v>0</v>
      </c>
      <c r="CD266">
        <v>0</v>
      </c>
      <c r="CE266">
        <v>0</v>
      </c>
      <c r="CF266">
        <v>0</v>
      </c>
      <c r="CG266">
        <v>2</v>
      </c>
      <c r="CH266">
        <v>5</v>
      </c>
      <c r="CI266">
        <v>0</v>
      </c>
      <c r="CJ266">
        <v>0</v>
      </c>
      <c r="CK266">
        <v>0</v>
      </c>
      <c r="CL266">
        <v>0</v>
      </c>
      <c r="CM266">
        <v>0</v>
      </c>
    </row>
    <row r="267" spans="1:91" x14ac:dyDescent="0.15">
      <c r="A267" t="s">
        <v>2333</v>
      </c>
      <c r="B267">
        <v>9500</v>
      </c>
      <c r="C267">
        <v>355</v>
      </c>
      <c r="D267">
        <v>2320</v>
      </c>
      <c r="E267" s="407">
        <v>115.3</v>
      </c>
      <c r="F267" s="407">
        <v>4.3</v>
      </c>
      <c r="G267" s="407">
        <v>28.2</v>
      </c>
      <c r="H267" s="407">
        <v>2.2999999999999998</v>
      </c>
      <c r="I267" s="407">
        <v>0.1</v>
      </c>
      <c r="J267" s="407">
        <v>0.6</v>
      </c>
      <c r="K267">
        <v>0</v>
      </c>
      <c r="L267">
        <v>0</v>
      </c>
      <c r="M267">
        <v>0</v>
      </c>
      <c r="N267">
        <v>0</v>
      </c>
      <c r="O267">
        <v>0</v>
      </c>
      <c r="P267">
        <v>0</v>
      </c>
      <c r="Q267">
        <v>0</v>
      </c>
      <c r="R267">
        <v>1</v>
      </c>
      <c r="S267">
        <v>9</v>
      </c>
      <c r="T267">
        <v>37</v>
      </c>
      <c r="U267">
        <v>6</v>
      </c>
      <c r="V267">
        <v>31</v>
      </c>
      <c r="W267">
        <v>0</v>
      </c>
      <c r="X267">
        <v>0</v>
      </c>
      <c r="Y267">
        <v>0</v>
      </c>
      <c r="Z267">
        <v>0</v>
      </c>
      <c r="AA267" t="s">
        <v>2321</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c r="BL267">
        <v>0</v>
      </c>
      <c r="BM267">
        <v>0</v>
      </c>
      <c r="BN267">
        <v>0</v>
      </c>
      <c r="BO267">
        <v>0</v>
      </c>
      <c r="BP267">
        <v>0</v>
      </c>
      <c r="BQ267">
        <v>0</v>
      </c>
      <c r="BR267">
        <v>0</v>
      </c>
      <c r="BS267">
        <v>0</v>
      </c>
      <c r="BT267">
        <v>0</v>
      </c>
      <c r="BU267">
        <v>0</v>
      </c>
      <c r="BV267">
        <v>0</v>
      </c>
      <c r="BW267">
        <v>0</v>
      </c>
      <c r="BX267">
        <v>0</v>
      </c>
      <c r="BY267">
        <v>0</v>
      </c>
      <c r="BZ267">
        <v>0</v>
      </c>
      <c r="CA267">
        <v>0</v>
      </c>
      <c r="CB267">
        <v>0</v>
      </c>
      <c r="CC267">
        <v>0</v>
      </c>
      <c r="CD267">
        <v>0</v>
      </c>
      <c r="CE267">
        <v>0</v>
      </c>
      <c r="CF267">
        <v>0</v>
      </c>
      <c r="CG267">
        <v>0</v>
      </c>
      <c r="CH267">
        <v>0</v>
      </c>
      <c r="CI267">
        <v>0</v>
      </c>
      <c r="CJ267">
        <v>0</v>
      </c>
      <c r="CK267">
        <v>0</v>
      </c>
      <c r="CL267">
        <v>0</v>
      </c>
      <c r="CM267">
        <v>0</v>
      </c>
    </row>
    <row r="268" spans="1:91" x14ac:dyDescent="0.15">
      <c r="A268" t="s">
        <v>2480</v>
      </c>
      <c r="B268">
        <v>300</v>
      </c>
      <c r="C268">
        <v>6.5</v>
      </c>
      <c r="D268">
        <v>480</v>
      </c>
      <c r="E268" s="407">
        <v>7.8</v>
      </c>
      <c r="F268" s="407">
        <v>0.2</v>
      </c>
      <c r="G268" s="407">
        <v>13.8</v>
      </c>
      <c r="H268" s="407">
        <v>0.2</v>
      </c>
      <c r="I268" s="407">
        <v>5.5707468897875888E-3</v>
      </c>
      <c r="J268" s="407">
        <v>0.4</v>
      </c>
      <c r="K268">
        <v>0</v>
      </c>
      <c r="L268">
        <v>0</v>
      </c>
      <c r="M268">
        <v>0</v>
      </c>
      <c r="N268">
        <v>0</v>
      </c>
      <c r="O268">
        <v>1</v>
      </c>
      <c r="P268">
        <v>0</v>
      </c>
      <c r="Q268">
        <v>0</v>
      </c>
      <c r="R268">
        <v>0</v>
      </c>
      <c r="S268">
        <v>0</v>
      </c>
      <c r="T268">
        <v>27</v>
      </c>
      <c r="U268">
        <v>13</v>
      </c>
      <c r="V268">
        <v>0</v>
      </c>
      <c r="W268">
        <v>0</v>
      </c>
      <c r="X268">
        <v>0</v>
      </c>
      <c r="Y268">
        <v>0</v>
      </c>
      <c r="Z268">
        <v>0</v>
      </c>
      <c r="AA268" t="s">
        <v>2334</v>
      </c>
      <c r="AB268">
        <v>0</v>
      </c>
      <c r="AC268">
        <v>0</v>
      </c>
      <c r="AD268">
        <v>0</v>
      </c>
      <c r="AE268">
        <v>0</v>
      </c>
      <c r="AF268">
        <v>0</v>
      </c>
      <c r="AG268">
        <v>0</v>
      </c>
      <c r="AH268">
        <v>0</v>
      </c>
      <c r="AI268">
        <v>0</v>
      </c>
      <c r="AJ268">
        <v>0</v>
      </c>
      <c r="AK268">
        <v>2</v>
      </c>
      <c r="AL268">
        <v>0</v>
      </c>
      <c r="AM268">
        <v>0</v>
      </c>
      <c r="AN268">
        <v>0</v>
      </c>
      <c r="AO268">
        <v>0</v>
      </c>
      <c r="AP268">
        <v>0</v>
      </c>
      <c r="AQ268">
        <v>0</v>
      </c>
      <c r="AR268">
        <v>0</v>
      </c>
      <c r="AS268">
        <v>0</v>
      </c>
      <c r="AT268">
        <v>0</v>
      </c>
      <c r="AU268">
        <v>0</v>
      </c>
      <c r="AV268">
        <v>0</v>
      </c>
      <c r="AW268">
        <v>0</v>
      </c>
      <c r="AX268">
        <v>0</v>
      </c>
      <c r="AY268">
        <v>0</v>
      </c>
      <c r="AZ268">
        <v>0</v>
      </c>
      <c r="BA268">
        <v>0</v>
      </c>
      <c r="BB268">
        <v>2</v>
      </c>
      <c r="BC268">
        <v>0</v>
      </c>
      <c r="BD268">
        <v>0</v>
      </c>
      <c r="BE268">
        <v>0</v>
      </c>
      <c r="BF268">
        <v>0</v>
      </c>
      <c r="BG268">
        <v>0</v>
      </c>
      <c r="BH268">
        <v>0</v>
      </c>
      <c r="BI268">
        <v>0</v>
      </c>
      <c r="BJ268">
        <v>0</v>
      </c>
      <c r="BK268">
        <v>0</v>
      </c>
      <c r="BL268">
        <v>0</v>
      </c>
      <c r="BM268">
        <v>0</v>
      </c>
      <c r="BN268">
        <v>0</v>
      </c>
      <c r="BO268">
        <v>0</v>
      </c>
      <c r="BP268">
        <v>0</v>
      </c>
      <c r="BQ268">
        <v>6</v>
      </c>
      <c r="BR268">
        <v>0</v>
      </c>
      <c r="BS268">
        <v>0</v>
      </c>
      <c r="BT268">
        <v>0</v>
      </c>
      <c r="BU268">
        <v>0</v>
      </c>
      <c r="BV268">
        <v>0</v>
      </c>
      <c r="BW268">
        <v>0</v>
      </c>
      <c r="BX268">
        <v>0</v>
      </c>
      <c r="BY268">
        <v>0</v>
      </c>
      <c r="BZ268">
        <v>0</v>
      </c>
      <c r="CA268">
        <v>0</v>
      </c>
      <c r="CB268">
        <v>0</v>
      </c>
      <c r="CC268">
        <v>0</v>
      </c>
      <c r="CD268">
        <v>0</v>
      </c>
      <c r="CE268">
        <v>0</v>
      </c>
      <c r="CF268">
        <v>0</v>
      </c>
      <c r="CG268">
        <v>0</v>
      </c>
      <c r="CH268">
        <v>6</v>
      </c>
      <c r="CI268">
        <v>0</v>
      </c>
      <c r="CJ268">
        <v>0</v>
      </c>
      <c r="CK268">
        <v>0</v>
      </c>
      <c r="CL268">
        <v>0</v>
      </c>
      <c r="CM268">
        <v>0</v>
      </c>
    </row>
    <row r="269" spans="1:91" x14ac:dyDescent="0.15">
      <c r="A269" t="s">
        <v>2521</v>
      </c>
      <c r="B269">
        <v>389</v>
      </c>
      <c r="C269">
        <v>9.1</v>
      </c>
      <c r="D269">
        <v>555</v>
      </c>
      <c r="K269">
        <v>0</v>
      </c>
      <c r="L269">
        <v>0</v>
      </c>
      <c r="M269">
        <v>0</v>
      </c>
      <c r="N269">
        <v>0</v>
      </c>
      <c r="O269">
        <v>0</v>
      </c>
      <c r="P269">
        <v>0</v>
      </c>
      <c r="Q269">
        <v>0</v>
      </c>
      <c r="R269">
        <v>0</v>
      </c>
      <c r="S269">
        <v>0</v>
      </c>
      <c r="T269">
        <v>20</v>
      </c>
      <c r="U269">
        <v>10</v>
      </c>
      <c r="V269">
        <v>0</v>
      </c>
      <c r="W269">
        <v>0</v>
      </c>
      <c r="X269">
        <v>0</v>
      </c>
      <c r="Y269">
        <v>0</v>
      </c>
      <c r="Z269">
        <v>0</v>
      </c>
      <c r="AA269" t="s">
        <v>2522</v>
      </c>
    </row>
    <row r="270" spans="1:91" x14ac:dyDescent="0.15">
      <c r="A270" t="s">
        <v>2523</v>
      </c>
      <c r="B270">
        <v>590</v>
      </c>
      <c r="C270">
        <v>13</v>
      </c>
      <c r="D270">
        <v>670</v>
      </c>
      <c r="K270">
        <v>0</v>
      </c>
      <c r="L270">
        <v>2</v>
      </c>
      <c r="M270">
        <v>0</v>
      </c>
      <c r="N270">
        <v>0</v>
      </c>
      <c r="O270">
        <v>0</v>
      </c>
      <c r="P270">
        <v>0</v>
      </c>
      <c r="Q270">
        <v>0</v>
      </c>
      <c r="R270">
        <v>0</v>
      </c>
      <c r="S270">
        <v>7</v>
      </c>
      <c r="T270">
        <v>71</v>
      </c>
      <c r="U270">
        <v>3</v>
      </c>
      <c r="V270">
        <v>0</v>
      </c>
      <c r="W270">
        <v>0</v>
      </c>
      <c r="X270">
        <v>0</v>
      </c>
      <c r="Y270">
        <v>0</v>
      </c>
      <c r="Z270">
        <v>0</v>
      </c>
      <c r="AA270" t="s">
        <v>2524</v>
      </c>
    </row>
    <row r="271" spans="1:91" x14ac:dyDescent="0.15">
      <c r="A271" t="s">
        <v>2106</v>
      </c>
      <c r="B271">
        <v>486.7</v>
      </c>
      <c r="C271">
        <v>16.3</v>
      </c>
      <c r="D271">
        <v>337.9</v>
      </c>
      <c r="E271" s="407">
        <v>6.2</v>
      </c>
      <c r="F271" s="407">
        <v>0.2</v>
      </c>
      <c r="G271" s="407">
        <v>7.5</v>
      </c>
      <c r="H271" s="407">
        <v>0.3</v>
      </c>
      <c r="I271" s="407">
        <v>7.8023687525624538E-3</v>
      </c>
      <c r="J271" s="407">
        <v>0.3</v>
      </c>
      <c r="K271">
        <v>0</v>
      </c>
      <c r="L271">
        <v>12</v>
      </c>
      <c r="M271">
        <v>0</v>
      </c>
      <c r="N271">
        <v>2</v>
      </c>
      <c r="O271">
        <v>29</v>
      </c>
      <c r="P271">
        <v>0</v>
      </c>
      <c r="Q271">
        <v>2</v>
      </c>
      <c r="R271">
        <v>0</v>
      </c>
      <c r="S271">
        <v>2</v>
      </c>
      <c r="T271">
        <v>27</v>
      </c>
      <c r="U271">
        <v>10</v>
      </c>
      <c r="V271">
        <v>3</v>
      </c>
      <c r="W271">
        <v>1</v>
      </c>
      <c r="X271">
        <v>0</v>
      </c>
      <c r="Y271">
        <v>0</v>
      </c>
      <c r="Z271">
        <v>0</v>
      </c>
      <c r="AA271" t="s">
        <v>2334</v>
      </c>
      <c r="AB271">
        <v>0</v>
      </c>
      <c r="AC271">
        <v>3</v>
      </c>
      <c r="AD271">
        <v>0</v>
      </c>
      <c r="AE271">
        <v>0</v>
      </c>
      <c r="AF271">
        <v>1</v>
      </c>
      <c r="AG271">
        <v>0</v>
      </c>
      <c r="AH271">
        <v>1</v>
      </c>
      <c r="AI271">
        <v>0</v>
      </c>
      <c r="AJ271">
        <v>0</v>
      </c>
      <c r="AK271">
        <v>0</v>
      </c>
      <c r="AL271">
        <v>0</v>
      </c>
      <c r="AM271">
        <v>0</v>
      </c>
      <c r="AN271">
        <v>0</v>
      </c>
      <c r="AO271">
        <v>0</v>
      </c>
      <c r="AP271">
        <v>0</v>
      </c>
      <c r="AQ271">
        <v>0</v>
      </c>
      <c r="AR271">
        <v>0</v>
      </c>
      <c r="AS271">
        <v>1</v>
      </c>
      <c r="AT271">
        <v>0</v>
      </c>
      <c r="AU271">
        <v>1</v>
      </c>
      <c r="AV271">
        <v>1</v>
      </c>
      <c r="AW271">
        <v>0</v>
      </c>
      <c r="AX271">
        <v>0</v>
      </c>
      <c r="AY271">
        <v>0</v>
      </c>
      <c r="AZ271">
        <v>0</v>
      </c>
      <c r="BA271">
        <v>0</v>
      </c>
      <c r="BB271">
        <v>1</v>
      </c>
      <c r="BC271">
        <v>1</v>
      </c>
      <c r="BD271">
        <v>0</v>
      </c>
      <c r="BE271">
        <v>0</v>
      </c>
      <c r="BF271">
        <v>0</v>
      </c>
      <c r="BG271">
        <v>0</v>
      </c>
      <c r="BH271">
        <v>0</v>
      </c>
      <c r="BI271">
        <v>0</v>
      </c>
      <c r="BJ271">
        <v>0</v>
      </c>
      <c r="BK271">
        <v>0</v>
      </c>
      <c r="BL271">
        <v>6</v>
      </c>
      <c r="BM271">
        <v>0</v>
      </c>
      <c r="BN271">
        <v>0</v>
      </c>
      <c r="BO271">
        <v>0</v>
      </c>
      <c r="BP271">
        <v>0</v>
      </c>
      <c r="BQ271">
        <v>2</v>
      </c>
      <c r="BR271">
        <v>0</v>
      </c>
      <c r="BS271">
        <v>1</v>
      </c>
      <c r="BT271">
        <v>0</v>
      </c>
      <c r="BU271">
        <v>0</v>
      </c>
      <c r="BV271">
        <v>0</v>
      </c>
      <c r="BW271">
        <v>0</v>
      </c>
      <c r="BX271">
        <v>0</v>
      </c>
      <c r="BY271">
        <v>1</v>
      </c>
      <c r="BZ271">
        <v>0</v>
      </c>
      <c r="CA271">
        <v>0</v>
      </c>
      <c r="CB271">
        <v>5</v>
      </c>
      <c r="CC271">
        <v>0</v>
      </c>
      <c r="CD271">
        <v>0</v>
      </c>
      <c r="CE271">
        <v>0</v>
      </c>
      <c r="CF271">
        <v>0</v>
      </c>
      <c r="CG271">
        <v>0</v>
      </c>
      <c r="CH271">
        <v>2</v>
      </c>
      <c r="CI271">
        <v>0</v>
      </c>
      <c r="CJ271">
        <v>0</v>
      </c>
      <c r="CK271">
        <v>0</v>
      </c>
      <c r="CL271">
        <v>0</v>
      </c>
      <c r="CM271">
        <v>0</v>
      </c>
    </row>
    <row r="272" spans="1:91" x14ac:dyDescent="0.15">
      <c r="A272" t="s">
        <v>2067</v>
      </c>
      <c r="B272">
        <v>393</v>
      </c>
      <c r="C272">
        <v>9.1999999999999993</v>
      </c>
      <c r="D272">
        <v>605</v>
      </c>
      <c r="E272" s="407">
        <v>16.3</v>
      </c>
      <c r="F272" s="407">
        <v>0.4</v>
      </c>
      <c r="G272" s="407">
        <v>24.1</v>
      </c>
      <c r="H272" s="407">
        <v>0.4</v>
      </c>
      <c r="I272" s="407">
        <v>9.7418042185849988E-3</v>
      </c>
      <c r="J272" s="407">
        <v>0.5</v>
      </c>
      <c r="K272">
        <v>0</v>
      </c>
      <c r="L272">
        <v>0</v>
      </c>
      <c r="M272">
        <v>0</v>
      </c>
      <c r="N272">
        <v>0</v>
      </c>
      <c r="O272">
        <v>0</v>
      </c>
      <c r="P272">
        <v>0</v>
      </c>
      <c r="Q272">
        <v>0</v>
      </c>
      <c r="R272">
        <v>0</v>
      </c>
      <c r="S272">
        <v>0</v>
      </c>
      <c r="T272">
        <v>25</v>
      </c>
      <c r="U272">
        <v>12</v>
      </c>
      <c r="V272">
        <v>2</v>
      </c>
      <c r="W272">
        <v>0</v>
      </c>
      <c r="X272">
        <v>0</v>
      </c>
      <c r="Y272">
        <v>0</v>
      </c>
      <c r="Z272">
        <v>0</v>
      </c>
      <c r="AA272" t="s">
        <v>2334</v>
      </c>
      <c r="AB272">
        <v>0</v>
      </c>
      <c r="AC272">
        <v>0</v>
      </c>
      <c r="AD272">
        <v>0</v>
      </c>
      <c r="AE272">
        <v>0</v>
      </c>
      <c r="AF272">
        <v>0</v>
      </c>
      <c r="AG272">
        <v>0</v>
      </c>
      <c r="AH272">
        <v>0</v>
      </c>
      <c r="AI272">
        <v>0</v>
      </c>
      <c r="AJ272">
        <v>0</v>
      </c>
      <c r="AK272">
        <v>0</v>
      </c>
      <c r="AL272">
        <v>0</v>
      </c>
      <c r="AM272">
        <v>1</v>
      </c>
      <c r="AN272">
        <v>0</v>
      </c>
      <c r="AO272">
        <v>0</v>
      </c>
      <c r="AP272">
        <v>0</v>
      </c>
      <c r="AQ272">
        <v>0</v>
      </c>
      <c r="AR272">
        <v>0</v>
      </c>
      <c r="AS272">
        <v>0</v>
      </c>
      <c r="AT272">
        <v>0</v>
      </c>
      <c r="AU272">
        <v>0</v>
      </c>
      <c r="AV272">
        <v>0</v>
      </c>
      <c r="AW272">
        <v>0</v>
      </c>
      <c r="AX272">
        <v>0</v>
      </c>
      <c r="AY272">
        <v>0</v>
      </c>
      <c r="AZ272">
        <v>0</v>
      </c>
      <c r="BA272">
        <v>0</v>
      </c>
      <c r="BB272">
        <v>5</v>
      </c>
      <c r="BC272">
        <v>0</v>
      </c>
      <c r="BD272">
        <v>0</v>
      </c>
      <c r="BE272">
        <v>0</v>
      </c>
      <c r="BF272">
        <v>0</v>
      </c>
      <c r="BG272">
        <v>0</v>
      </c>
      <c r="BH272">
        <v>0</v>
      </c>
      <c r="BI272">
        <v>0</v>
      </c>
      <c r="BJ272">
        <v>0</v>
      </c>
      <c r="BK272">
        <v>0</v>
      </c>
      <c r="BL272">
        <v>0</v>
      </c>
      <c r="BM272">
        <v>0</v>
      </c>
      <c r="BN272">
        <v>0</v>
      </c>
      <c r="BO272">
        <v>0</v>
      </c>
      <c r="BP272">
        <v>0</v>
      </c>
      <c r="BQ272">
        <v>0</v>
      </c>
      <c r="BR272">
        <v>0</v>
      </c>
      <c r="BS272">
        <v>1</v>
      </c>
      <c r="BT272">
        <v>0</v>
      </c>
      <c r="BU272">
        <v>0</v>
      </c>
      <c r="BV272">
        <v>0</v>
      </c>
      <c r="BW272">
        <v>0</v>
      </c>
      <c r="BX272">
        <v>0</v>
      </c>
      <c r="BY272">
        <v>0</v>
      </c>
      <c r="BZ272">
        <v>0</v>
      </c>
      <c r="CA272">
        <v>0</v>
      </c>
      <c r="CB272">
        <v>0</v>
      </c>
      <c r="CC272">
        <v>0</v>
      </c>
      <c r="CD272">
        <v>0</v>
      </c>
      <c r="CE272">
        <v>0</v>
      </c>
      <c r="CF272">
        <v>0</v>
      </c>
      <c r="CG272">
        <v>0</v>
      </c>
      <c r="CH272">
        <v>3</v>
      </c>
      <c r="CI272">
        <v>0</v>
      </c>
      <c r="CJ272">
        <v>0</v>
      </c>
      <c r="CK272">
        <v>0</v>
      </c>
      <c r="CL272">
        <v>0</v>
      </c>
      <c r="CM272">
        <v>0</v>
      </c>
    </row>
    <row r="273" spans="1:91" x14ac:dyDescent="0.15">
      <c r="A273" t="s">
        <v>1920</v>
      </c>
      <c r="B273">
        <v>7.6</v>
      </c>
      <c r="D273">
        <v>87.4</v>
      </c>
      <c r="E273" s="407">
        <v>0.2</v>
      </c>
      <c r="F273" s="407">
        <v>0</v>
      </c>
      <c r="G273" s="407">
        <v>2</v>
      </c>
      <c r="H273" s="407">
        <v>1.2500000000000002E-2</v>
      </c>
      <c r="I273" s="407">
        <v>0</v>
      </c>
      <c r="J273" s="407">
        <v>0.1</v>
      </c>
      <c r="K273">
        <v>0</v>
      </c>
      <c r="L273">
        <v>65</v>
      </c>
      <c r="M273">
        <v>0</v>
      </c>
      <c r="N273">
        <v>0</v>
      </c>
      <c r="O273">
        <v>1</v>
      </c>
      <c r="P273">
        <v>0</v>
      </c>
      <c r="Q273">
        <v>0</v>
      </c>
      <c r="R273">
        <v>0</v>
      </c>
      <c r="S273">
        <v>0</v>
      </c>
      <c r="T273">
        <v>0</v>
      </c>
      <c r="U273">
        <v>0</v>
      </c>
      <c r="V273">
        <v>0</v>
      </c>
      <c r="W273">
        <v>0</v>
      </c>
      <c r="X273">
        <v>0</v>
      </c>
      <c r="Y273">
        <v>0</v>
      </c>
      <c r="Z273">
        <v>0</v>
      </c>
      <c r="AA273" t="s">
        <v>2334</v>
      </c>
      <c r="AB273">
        <v>0</v>
      </c>
      <c r="AC273">
        <v>40</v>
      </c>
      <c r="AD273">
        <v>0</v>
      </c>
      <c r="AE273">
        <v>0</v>
      </c>
      <c r="AF273">
        <v>0</v>
      </c>
      <c r="AG273">
        <v>0</v>
      </c>
      <c r="AH273">
        <v>0</v>
      </c>
      <c r="AI273">
        <v>0</v>
      </c>
      <c r="AJ273">
        <v>0</v>
      </c>
      <c r="AK273">
        <v>0</v>
      </c>
      <c r="AL273">
        <v>0</v>
      </c>
      <c r="AM273">
        <v>0</v>
      </c>
      <c r="AN273">
        <v>0</v>
      </c>
      <c r="AO273">
        <v>0</v>
      </c>
      <c r="AP273">
        <v>0</v>
      </c>
      <c r="AQ273">
        <v>0</v>
      </c>
      <c r="AR273">
        <v>0</v>
      </c>
      <c r="AS273">
        <v>10</v>
      </c>
      <c r="AT273">
        <v>0</v>
      </c>
      <c r="AU273">
        <v>0</v>
      </c>
      <c r="AV273">
        <v>0</v>
      </c>
      <c r="AW273">
        <v>0</v>
      </c>
      <c r="AX273">
        <v>0</v>
      </c>
      <c r="AY273">
        <v>0</v>
      </c>
      <c r="AZ273">
        <v>0</v>
      </c>
      <c r="BA273">
        <v>0</v>
      </c>
      <c r="BB273">
        <v>0</v>
      </c>
      <c r="BC273">
        <v>0</v>
      </c>
      <c r="BD273">
        <v>0</v>
      </c>
      <c r="BE273">
        <v>0</v>
      </c>
      <c r="BF273">
        <v>0</v>
      </c>
      <c r="BG273">
        <v>0</v>
      </c>
      <c r="BH273">
        <v>0</v>
      </c>
      <c r="BI273">
        <v>12</v>
      </c>
      <c r="BJ273">
        <v>0</v>
      </c>
      <c r="BK273">
        <v>0</v>
      </c>
      <c r="BL273">
        <v>1</v>
      </c>
      <c r="BM273">
        <v>0</v>
      </c>
      <c r="BN273">
        <v>0</v>
      </c>
      <c r="BO273">
        <v>0</v>
      </c>
      <c r="BP273">
        <v>0</v>
      </c>
      <c r="BQ273">
        <v>0</v>
      </c>
      <c r="BR273">
        <v>0</v>
      </c>
      <c r="BS273">
        <v>0</v>
      </c>
      <c r="BT273">
        <v>0</v>
      </c>
      <c r="BU273">
        <v>0</v>
      </c>
      <c r="BV273">
        <v>0</v>
      </c>
      <c r="BW273">
        <v>0</v>
      </c>
      <c r="BX273">
        <v>0</v>
      </c>
      <c r="BY273">
        <v>16</v>
      </c>
      <c r="BZ273">
        <v>0</v>
      </c>
      <c r="CA273">
        <v>0</v>
      </c>
      <c r="CB273">
        <v>1</v>
      </c>
      <c r="CC273">
        <v>0</v>
      </c>
      <c r="CD273">
        <v>0</v>
      </c>
      <c r="CE273">
        <v>0</v>
      </c>
      <c r="CF273">
        <v>0</v>
      </c>
      <c r="CG273">
        <v>0</v>
      </c>
      <c r="CH273">
        <v>0</v>
      </c>
      <c r="CI273">
        <v>0</v>
      </c>
      <c r="CJ273">
        <v>0</v>
      </c>
      <c r="CK273">
        <v>0</v>
      </c>
      <c r="CL273">
        <v>0</v>
      </c>
      <c r="CM273">
        <v>0</v>
      </c>
    </row>
    <row r="274" spans="1:91" x14ac:dyDescent="0.15">
      <c r="A274" t="s">
        <v>2055</v>
      </c>
      <c r="B274">
        <v>8</v>
      </c>
      <c r="C274">
        <v>0.1</v>
      </c>
      <c r="D274">
        <v>50</v>
      </c>
      <c r="E274" s="407">
        <v>0.1</v>
      </c>
      <c r="F274" s="407">
        <v>3.4416473684210523E-4</v>
      </c>
      <c r="G274" s="407">
        <v>1.1000000000000001</v>
      </c>
      <c r="H274" s="407">
        <v>1.8586497412490383E-2</v>
      </c>
      <c r="I274" s="407">
        <v>5.0545367410905802E-5</v>
      </c>
      <c r="J274" s="407">
        <v>0.2</v>
      </c>
      <c r="K274">
        <v>0</v>
      </c>
      <c r="L274">
        <v>21</v>
      </c>
      <c r="M274">
        <v>0</v>
      </c>
      <c r="N274">
        <v>3</v>
      </c>
      <c r="O274">
        <v>22</v>
      </c>
      <c r="P274">
        <v>0</v>
      </c>
      <c r="Q274">
        <v>0</v>
      </c>
      <c r="R274">
        <v>0</v>
      </c>
      <c r="S274">
        <v>0</v>
      </c>
      <c r="T274">
        <v>1</v>
      </c>
      <c r="U274">
        <v>0</v>
      </c>
      <c r="V274">
        <v>0</v>
      </c>
      <c r="W274">
        <v>0</v>
      </c>
      <c r="X274">
        <v>0</v>
      </c>
      <c r="Y274">
        <v>0</v>
      </c>
      <c r="Z274">
        <v>0</v>
      </c>
      <c r="AA274" t="s">
        <v>2334</v>
      </c>
      <c r="AB274">
        <v>0</v>
      </c>
      <c r="AC274">
        <v>4</v>
      </c>
      <c r="AD274">
        <v>0</v>
      </c>
      <c r="AE274">
        <v>0</v>
      </c>
      <c r="AF274">
        <v>4</v>
      </c>
      <c r="AG274">
        <v>0</v>
      </c>
      <c r="AH274">
        <v>0</v>
      </c>
      <c r="AI274">
        <v>0</v>
      </c>
      <c r="AJ274">
        <v>0</v>
      </c>
      <c r="AK274">
        <v>0</v>
      </c>
      <c r="AL274">
        <v>0</v>
      </c>
      <c r="AM274">
        <v>0</v>
      </c>
      <c r="AN274">
        <v>0</v>
      </c>
      <c r="AO274">
        <v>0</v>
      </c>
      <c r="AP274">
        <v>0</v>
      </c>
      <c r="AQ274">
        <v>0</v>
      </c>
      <c r="AR274">
        <v>0</v>
      </c>
      <c r="AS274">
        <v>3</v>
      </c>
      <c r="AT274">
        <v>0</v>
      </c>
      <c r="AU274">
        <v>0</v>
      </c>
      <c r="AV274">
        <v>1</v>
      </c>
      <c r="AW274">
        <v>0</v>
      </c>
      <c r="AX274">
        <v>0</v>
      </c>
      <c r="AY274">
        <v>0</v>
      </c>
      <c r="AZ274">
        <v>0</v>
      </c>
      <c r="BA274">
        <v>0</v>
      </c>
      <c r="BB274">
        <v>0</v>
      </c>
      <c r="BC274">
        <v>0</v>
      </c>
      <c r="BD274">
        <v>0</v>
      </c>
      <c r="BE274">
        <v>0</v>
      </c>
      <c r="BF274">
        <v>0</v>
      </c>
      <c r="BG274">
        <v>0</v>
      </c>
      <c r="BH274">
        <v>0</v>
      </c>
      <c r="BI274">
        <v>3</v>
      </c>
      <c r="BJ274">
        <v>0</v>
      </c>
      <c r="BK274">
        <v>0</v>
      </c>
      <c r="BL274">
        <v>2</v>
      </c>
      <c r="BM274">
        <v>0</v>
      </c>
      <c r="BN274">
        <v>0</v>
      </c>
      <c r="BO274">
        <v>0</v>
      </c>
      <c r="BP274">
        <v>0</v>
      </c>
      <c r="BQ274">
        <v>0</v>
      </c>
      <c r="BR274">
        <v>0</v>
      </c>
      <c r="BS274">
        <v>0</v>
      </c>
      <c r="BT274">
        <v>0</v>
      </c>
      <c r="BU274">
        <v>0</v>
      </c>
      <c r="BV274">
        <v>0</v>
      </c>
      <c r="BW274">
        <v>0</v>
      </c>
      <c r="BX274">
        <v>0</v>
      </c>
      <c r="BY274">
        <v>0</v>
      </c>
      <c r="BZ274">
        <v>0</v>
      </c>
      <c r="CA274">
        <v>0</v>
      </c>
      <c r="CB274">
        <v>0</v>
      </c>
      <c r="CC274">
        <v>0</v>
      </c>
      <c r="CD274">
        <v>0</v>
      </c>
      <c r="CE274">
        <v>0</v>
      </c>
      <c r="CF274">
        <v>0</v>
      </c>
      <c r="CG274">
        <v>0</v>
      </c>
      <c r="CH274">
        <v>0</v>
      </c>
      <c r="CI274">
        <v>0</v>
      </c>
      <c r="CJ274">
        <v>0</v>
      </c>
      <c r="CK274">
        <v>0</v>
      </c>
      <c r="CL274">
        <v>0</v>
      </c>
      <c r="CM274">
        <v>0</v>
      </c>
    </row>
    <row r="275" spans="1:91" x14ac:dyDescent="0.15">
      <c r="A275" t="s">
        <v>2139</v>
      </c>
      <c r="B275">
        <v>689.7</v>
      </c>
      <c r="C275">
        <v>11.6</v>
      </c>
      <c r="D275">
        <v>622.6</v>
      </c>
      <c r="E275" s="407">
        <v>2.2999999999999998</v>
      </c>
      <c r="F275" s="407">
        <v>4.6504959409999984E-2</v>
      </c>
      <c r="G275" s="407">
        <v>2.7</v>
      </c>
      <c r="H275" s="407">
        <v>0.4</v>
      </c>
      <c r="I275" s="407">
        <v>7.6058153603095618E-3</v>
      </c>
      <c r="J275" s="407">
        <v>0.4</v>
      </c>
      <c r="K275">
        <v>0</v>
      </c>
      <c r="L275">
        <v>1</v>
      </c>
      <c r="M275">
        <v>0</v>
      </c>
      <c r="N275">
        <v>3</v>
      </c>
      <c r="O275">
        <v>0</v>
      </c>
      <c r="P275">
        <v>0</v>
      </c>
      <c r="Q275">
        <v>2</v>
      </c>
      <c r="R275">
        <v>0</v>
      </c>
      <c r="S275">
        <v>48</v>
      </c>
      <c r="T275">
        <v>127</v>
      </c>
      <c r="U275">
        <v>20</v>
      </c>
      <c r="V275">
        <v>12</v>
      </c>
      <c r="W275">
        <v>0</v>
      </c>
      <c r="X275">
        <v>0</v>
      </c>
      <c r="Y275">
        <v>0</v>
      </c>
      <c r="Z275">
        <v>0</v>
      </c>
      <c r="AA275" t="s">
        <v>2334</v>
      </c>
      <c r="AB275">
        <v>0</v>
      </c>
      <c r="AC275">
        <v>0</v>
      </c>
      <c r="AD275">
        <v>0</v>
      </c>
      <c r="AE275">
        <v>0</v>
      </c>
      <c r="AF275">
        <v>0</v>
      </c>
      <c r="AG275">
        <v>0</v>
      </c>
      <c r="AH275">
        <v>0</v>
      </c>
      <c r="AI275">
        <v>0</v>
      </c>
      <c r="AJ275">
        <v>4</v>
      </c>
      <c r="AK275">
        <v>2</v>
      </c>
      <c r="AL275">
        <v>1</v>
      </c>
      <c r="AM275">
        <v>4</v>
      </c>
      <c r="AN275">
        <v>0</v>
      </c>
      <c r="AO275">
        <v>0</v>
      </c>
      <c r="AP275">
        <v>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1</v>
      </c>
      <c r="BQ275">
        <v>1</v>
      </c>
      <c r="BR275">
        <v>0</v>
      </c>
      <c r="BS275">
        <v>0</v>
      </c>
      <c r="BT275">
        <v>0</v>
      </c>
      <c r="BU275">
        <v>0</v>
      </c>
      <c r="BV275">
        <v>0</v>
      </c>
      <c r="BW275">
        <v>0</v>
      </c>
      <c r="BX275">
        <v>0</v>
      </c>
      <c r="BY275">
        <v>0</v>
      </c>
      <c r="BZ275">
        <v>0</v>
      </c>
      <c r="CA275">
        <v>0</v>
      </c>
      <c r="CB275">
        <v>0</v>
      </c>
      <c r="CC275">
        <v>0</v>
      </c>
      <c r="CD275">
        <v>0</v>
      </c>
      <c r="CE275">
        <v>0</v>
      </c>
      <c r="CF275">
        <v>0</v>
      </c>
      <c r="CG275">
        <v>0</v>
      </c>
      <c r="CH275">
        <v>0</v>
      </c>
      <c r="CI275">
        <v>0</v>
      </c>
      <c r="CJ275">
        <v>0</v>
      </c>
      <c r="CK275">
        <v>0</v>
      </c>
      <c r="CL275">
        <v>0</v>
      </c>
      <c r="CM275">
        <v>0</v>
      </c>
    </row>
    <row r="276" spans="1:91" x14ac:dyDescent="0.15">
      <c r="A276" t="s">
        <v>2276</v>
      </c>
      <c r="B276">
        <v>160</v>
      </c>
      <c r="C276">
        <v>3.5</v>
      </c>
      <c r="D276">
        <v>135</v>
      </c>
      <c r="E276" s="407">
        <v>2.9</v>
      </c>
      <c r="F276" s="407">
        <v>0.1</v>
      </c>
      <c r="G276" s="407">
        <v>3.3</v>
      </c>
      <c r="H276" s="407">
        <v>0.2</v>
      </c>
      <c r="I276" s="407">
        <v>4.2321433884108389E-3</v>
      </c>
      <c r="J276" s="407">
        <v>0.2</v>
      </c>
      <c r="K276">
        <v>0</v>
      </c>
      <c r="L276">
        <v>11</v>
      </c>
      <c r="M276">
        <v>0</v>
      </c>
      <c r="N276">
        <v>0</v>
      </c>
      <c r="O276">
        <v>8</v>
      </c>
      <c r="P276">
        <v>0</v>
      </c>
      <c r="Q276">
        <v>3</v>
      </c>
      <c r="R276">
        <v>0</v>
      </c>
      <c r="S276">
        <v>2</v>
      </c>
      <c r="T276">
        <v>12</v>
      </c>
      <c r="U276">
        <v>2</v>
      </c>
      <c r="V276">
        <v>0</v>
      </c>
      <c r="W276">
        <v>1</v>
      </c>
      <c r="X276">
        <v>0</v>
      </c>
      <c r="Y276">
        <v>0</v>
      </c>
      <c r="Z276">
        <v>0</v>
      </c>
      <c r="AA276" t="s">
        <v>2334</v>
      </c>
      <c r="AB276">
        <v>0</v>
      </c>
      <c r="AC276">
        <v>0</v>
      </c>
      <c r="AD276">
        <v>0</v>
      </c>
      <c r="AE276">
        <v>0</v>
      </c>
      <c r="AF276">
        <v>0</v>
      </c>
      <c r="AG276">
        <v>0</v>
      </c>
      <c r="AH276">
        <v>1</v>
      </c>
      <c r="AI276">
        <v>0</v>
      </c>
      <c r="AJ276">
        <v>1</v>
      </c>
      <c r="AK276">
        <v>0</v>
      </c>
      <c r="AL276">
        <v>0</v>
      </c>
      <c r="AM276">
        <v>0</v>
      </c>
      <c r="AN276">
        <v>0</v>
      </c>
      <c r="AO276">
        <v>0</v>
      </c>
      <c r="AP276">
        <v>0</v>
      </c>
      <c r="AQ276">
        <v>0</v>
      </c>
      <c r="AR276">
        <v>0</v>
      </c>
      <c r="AS276">
        <v>1</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1</v>
      </c>
      <c r="BR276">
        <v>0</v>
      </c>
      <c r="BS276">
        <v>0</v>
      </c>
      <c r="BT276">
        <v>0</v>
      </c>
      <c r="BU276">
        <v>0</v>
      </c>
      <c r="BV276">
        <v>0</v>
      </c>
      <c r="BW276">
        <v>0</v>
      </c>
      <c r="BX276">
        <v>0</v>
      </c>
      <c r="BY276">
        <v>0</v>
      </c>
      <c r="BZ276">
        <v>0</v>
      </c>
      <c r="CA276">
        <v>0</v>
      </c>
      <c r="CB276">
        <v>0</v>
      </c>
      <c r="CC276">
        <v>0</v>
      </c>
      <c r="CD276">
        <v>0</v>
      </c>
      <c r="CE276">
        <v>0</v>
      </c>
      <c r="CF276">
        <v>0</v>
      </c>
      <c r="CG276">
        <v>0</v>
      </c>
      <c r="CH276">
        <v>1</v>
      </c>
      <c r="CI276">
        <v>0</v>
      </c>
      <c r="CJ276">
        <v>0</v>
      </c>
      <c r="CK276">
        <v>0</v>
      </c>
      <c r="CL276">
        <v>0</v>
      </c>
      <c r="CM276">
        <v>0</v>
      </c>
    </row>
    <row r="277" spans="1:91" x14ac:dyDescent="0.15">
      <c r="A277" t="s">
        <v>2374</v>
      </c>
      <c r="B277">
        <v>700</v>
      </c>
      <c r="C277">
        <v>18.5</v>
      </c>
      <c r="D277">
        <v>600</v>
      </c>
      <c r="E277" s="407">
        <v>7.4</v>
      </c>
      <c r="F277" s="407">
        <v>0.2</v>
      </c>
      <c r="G277" s="407">
        <v>9.5</v>
      </c>
      <c r="H277" s="407">
        <v>0.3</v>
      </c>
      <c r="I277" s="407">
        <v>7.3168354955115335E-3</v>
      </c>
      <c r="J277" s="407">
        <v>0.4</v>
      </c>
      <c r="K277">
        <v>0</v>
      </c>
      <c r="L277">
        <v>0</v>
      </c>
      <c r="M277">
        <v>0</v>
      </c>
      <c r="N277">
        <v>0</v>
      </c>
      <c r="O277">
        <v>0</v>
      </c>
      <c r="P277">
        <v>0</v>
      </c>
      <c r="Q277">
        <v>0</v>
      </c>
      <c r="R277">
        <v>2</v>
      </c>
      <c r="S277">
        <v>4</v>
      </c>
      <c r="T277">
        <v>42</v>
      </c>
      <c r="U277">
        <v>11</v>
      </c>
      <c r="V277">
        <v>3</v>
      </c>
      <c r="W277">
        <v>0</v>
      </c>
      <c r="X277">
        <v>0</v>
      </c>
      <c r="Y277">
        <v>0</v>
      </c>
      <c r="Z277">
        <v>0</v>
      </c>
      <c r="AA277" t="s">
        <v>2334</v>
      </c>
      <c r="AB277">
        <v>0</v>
      </c>
      <c r="AC277">
        <v>0</v>
      </c>
      <c r="AD277">
        <v>0</v>
      </c>
      <c r="AE277">
        <v>0</v>
      </c>
      <c r="AF277">
        <v>0</v>
      </c>
      <c r="AG277">
        <v>0</v>
      </c>
      <c r="AH277">
        <v>0</v>
      </c>
      <c r="AI277">
        <v>1</v>
      </c>
      <c r="AJ277">
        <v>1</v>
      </c>
      <c r="AK277">
        <v>1</v>
      </c>
      <c r="AL277">
        <v>0</v>
      </c>
      <c r="AM277">
        <v>0</v>
      </c>
      <c r="AN277">
        <v>0</v>
      </c>
      <c r="AO277">
        <v>0</v>
      </c>
      <c r="AP277">
        <v>0</v>
      </c>
      <c r="AQ277">
        <v>0</v>
      </c>
      <c r="AR277">
        <v>0</v>
      </c>
      <c r="AS277">
        <v>0</v>
      </c>
      <c r="AT277">
        <v>0</v>
      </c>
      <c r="AU277">
        <v>0</v>
      </c>
      <c r="AV277">
        <v>0</v>
      </c>
      <c r="AW277">
        <v>0</v>
      </c>
      <c r="AX277">
        <v>0</v>
      </c>
      <c r="AY277">
        <v>0</v>
      </c>
      <c r="AZ277">
        <v>0</v>
      </c>
      <c r="BA277">
        <v>3</v>
      </c>
      <c r="BB277">
        <v>4</v>
      </c>
      <c r="BC277">
        <v>0</v>
      </c>
      <c r="BD277">
        <v>0</v>
      </c>
      <c r="BE277">
        <v>0</v>
      </c>
      <c r="BF277">
        <v>0</v>
      </c>
      <c r="BG277">
        <v>0</v>
      </c>
      <c r="BH277">
        <v>0</v>
      </c>
      <c r="BI277">
        <v>0</v>
      </c>
      <c r="BJ277">
        <v>0</v>
      </c>
      <c r="BK277">
        <v>0</v>
      </c>
      <c r="BL277">
        <v>0</v>
      </c>
      <c r="BM277">
        <v>0</v>
      </c>
      <c r="BN277">
        <v>0</v>
      </c>
      <c r="BO277">
        <v>0</v>
      </c>
      <c r="BP277">
        <v>1</v>
      </c>
      <c r="BQ277">
        <v>0</v>
      </c>
      <c r="BR277">
        <v>0</v>
      </c>
      <c r="BS277">
        <v>3</v>
      </c>
      <c r="BT277">
        <v>0</v>
      </c>
      <c r="BU277">
        <v>0</v>
      </c>
      <c r="BV277">
        <v>0</v>
      </c>
      <c r="BW277">
        <v>0</v>
      </c>
      <c r="BX277">
        <v>0</v>
      </c>
      <c r="BY277">
        <v>0</v>
      </c>
      <c r="BZ277">
        <v>0</v>
      </c>
      <c r="CA277">
        <v>0</v>
      </c>
      <c r="CB277">
        <v>0</v>
      </c>
      <c r="CC277">
        <v>0</v>
      </c>
      <c r="CD277">
        <v>0</v>
      </c>
      <c r="CE277">
        <v>1</v>
      </c>
      <c r="CF277">
        <v>0</v>
      </c>
      <c r="CG277">
        <v>0</v>
      </c>
      <c r="CH277">
        <v>10</v>
      </c>
      <c r="CI277">
        <v>0</v>
      </c>
      <c r="CJ277">
        <v>0</v>
      </c>
      <c r="CK277">
        <v>0</v>
      </c>
      <c r="CL277">
        <v>0</v>
      </c>
      <c r="CM277">
        <v>0</v>
      </c>
    </row>
    <row r="278" spans="1:91" x14ac:dyDescent="0.15">
      <c r="A278" t="s">
        <v>2126</v>
      </c>
      <c r="B278">
        <v>28.6</v>
      </c>
      <c r="D278">
        <v>295.92</v>
      </c>
      <c r="E278" s="407">
        <v>0.4</v>
      </c>
      <c r="F278" s="407">
        <v>0</v>
      </c>
      <c r="G278" s="407">
        <v>3.4</v>
      </c>
      <c r="H278" s="407">
        <v>2.5379670698340909E-2</v>
      </c>
      <c r="I278" s="407">
        <v>0</v>
      </c>
      <c r="J278" s="407">
        <v>0.2</v>
      </c>
      <c r="K278">
        <v>0</v>
      </c>
      <c r="L278">
        <v>0</v>
      </c>
      <c r="M278">
        <v>0</v>
      </c>
      <c r="N278">
        <v>23</v>
      </c>
      <c r="O278">
        <v>59</v>
      </c>
      <c r="P278">
        <v>0</v>
      </c>
      <c r="Q278">
        <v>0</v>
      </c>
      <c r="R278">
        <v>0</v>
      </c>
      <c r="S278">
        <v>0</v>
      </c>
      <c r="T278">
        <v>0</v>
      </c>
      <c r="U278">
        <v>0</v>
      </c>
      <c r="V278">
        <v>0</v>
      </c>
      <c r="W278">
        <v>0</v>
      </c>
      <c r="X278">
        <v>0</v>
      </c>
      <c r="Y278">
        <v>0</v>
      </c>
      <c r="Z278">
        <v>0</v>
      </c>
      <c r="AA278" t="s">
        <v>2334</v>
      </c>
      <c r="AB278">
        <v>0</v>
      </c>
      <c r="AC278">
        <v>0</v>
      </c>
      <c r="AD278">
        <v>0</v>
      </c>
      <c r="AE278">
        <v>2</v>
      </c>
      <c r="AF278">
        <v>13</v>
      </c>
      <c r="AG278">
        <v>0</v>
      </c>
      <c r="AH278">
        <v>0</v>
      </c>
      <c r="AI278">
        <v>0</v>
      </c>
      <c r="AJ278">
        <v>0</v>
      </c>
      <c r="AK278">
        <v>0</v>
      </c>
      <c r="AL278">
        <v>0</v>
      </c>
      <c r="AM278">
        <v>0</v>
      </c>
      <c r="AN278">
        <v>0</v>
      </c>
      <c r="AO278">
        <v>0</v>
      </c>
      <c r="AP278">
        <v>0</v>
      </c>
      <c r="AQ278">
        <v>0</v>
      </c>
      <c r="AR278">
        <v>0</v>
      </c>
      <c r="AS278">
        <v>0</v>
      </c>
      <c r="AT278">
        <v>0</v>
      </c>
      <c r="AU278">
        <v>1</v>
      </c>
      <c r="AV278">
        <v>12</v>
      </c>
      <c r="AW278">
        <v>0</v>
      </c>
      <c r="AX278">
        <v>4</v>
      </c>
      <c r="AY278">
        <v>0</v>
      </c>
      <c r="AZ278">
        <v>0</v>
      </c>
      <c r="BA278">
        <v>0</v>
      </c>
      <c r="BB278">
        <v>0</v>
      </c>
      <c r="BC278">
        <v>0</v>
      </c>
      <c r="BD278">
        <v>0</v>
      </c>
      <c r="BE278">
        <v>0</v>
      </c>
      <c r="BF278">
        <v>0</v>
      </c>
      <c r="BG278">
        <v>0</v>
      </c>
      <c r="BH278">
        <v>0</v>
      </c>
      <c r="BI278">
        <v>0</v>
      </c>
      <c r="BJ278">
        <v>0</v>
      </c>
      <c r="BK278">
        <v>6</v>
      </c>
      <c r="BL278">
        <v>9</v>
      </c>
      <c r="BM278">
        <v>0</v>
      </c>
      <c r="BN278">
        <v>0</v>
      </c>
      <c r="BO278">
        <v>0</v>
      </c>
      <c r="BP278">
        <v>0</v>
      </c>
      <c r="BQ278">
        <v>0</v>
      </c>
      <c r="BR278">
        <v>0</v>
      </c>
      <c r="BS278">
        <v>0</v>
      </c>
      <c r="BT278">
        <v>0</v>
      </c>
      <c r="BU278">
        <v>0</v>
      </c>
      <c r="BV278">
        <v>0</v>
      </c>
      <c r="BW278">
        <v>0</v>
      </c>
      <c r="BX278">
        <v>0</v>
      </c>
      <c r="BY278">
        <v>0</v>
      </c>
      <c r="BZ278">
        <v>0</v>
      </c>
      <c r="CA278">
        <v>0</v>
      </c>
      <c r="CB278">
        <v>10</v>
      </c>
      <c r="CC278">
        <v>0</v>
      </c>
      <c r="CD278">
        <v>2</v>
      </c>
      <c r="CE278">
        <v>0</v>
      </c>
      <c r="CF278">
        <v>0</v>
      </c>
      <c r="CG278">
        <v>0</v>
      </c>
      <c r="CH278">
        <v>0</v>
      </c>
      <c r="CI278">
        <v>0</v>
      </c>
      <c r="CJ278">
        <v>0</v>
      </c>
      <c r="CK278">
        <v>0</v>
      </c>
      <c r="CL278">
        <v>0</v>
      </c>
      <c r="CM278">
        <v>0</v>
      </c>
    </row>
    <row r="279" spans="1:91" x14ac:dyDescent="0.15">
      <c r="A279" t="s">
        <v>1838</v>
      </c>
      <c r="B279">
        <v>6.8</v>
      </c>
      <c r="D279">
        <v>120</v>
      </c>
      <c r="E279" s="407">
        <v>0.3</v>
      </c>
      <c r="F279" s="407">
        <v>0</v>
      </c>
      <c r="G279" s="407">
        <v>4.2</v>
      </c>
      <c r="H279" s="407">
        <v>1.9752135817475192E-2</v>
      </c>
      <c r="I279" s="407">
        <v>0</v>
      </c>
      <c r="J279" s="407">
        <v>0.3</v>
      </c>
      <c r="K279">
        <v>0</v>
      </c>
      <c r="L279">
        <v>2</v>
      </c>
      <c r="M279">
        <v>0</v>
      </c>
      <c r="N279">
        <v>4</v>
      </c>
      <c r="O279">
        <v>31</v>
      </c>
      <c r="P279">
        <v>0</v>
      </c>
      <c r="Q279">
        <v>0</v>
      </c>
      <c r="R279">
        <v>0</v>
      </c>
      <c r="S279">
        <v>0</v>
      </c>
      <c r="T279">
        <v>0</v>
      </c>
      <c r="U279">
        <v>0</v>
      </c>
      <c r="V279">
        <v>0</v>
      </c>
      <c r="W279">
        <v>0</v>
      </c>
      <c r="X279">
        <v>0</v>
      </c>
      <c r="Y279">
        <v>0</v>
      </c>
      <c r="Z279">
        <v>0</v>
      </c>
      <c r="AA279" t="s">
        <v>2334</v>
      </c>
      <c r="AB279">
        <v>0</v>
      </c>
      <c r="AC279">
        <v>0</v>
      </c>
      <c r="AD279">
        <v>0</v>
      </c>
      <c r="AE279">
        <v>0</v>
      </c>
      <c r="AF279">
        <v>0</v>
      </c>
      <c r="AG279">
        <v>0</v>
      </c>
      <c r="AH279">
        <v>0</v>
      </c>
      <c r="AI279">
        <v>0</v>
      </c>
      <c r="AJ279">
        <v>0</v>
      </c>
      <c r="AK279">
        <v>0</v>
      </c>
      <c r="AL279">
        <v>0</v>
      </c>
      <c r="AM279">
        <v>0</v>
      </c>
      <c r="AN279">
        <v>0</v>
      </c>
      <c r="AO279">
        <v>0</v>
      </c>
      <c r="AP279">
        <v>0</v>
      </c>
      <c r="AQ279">
        <v>0</v>
      </c>
      <c r="AR279">
        <v>0</v>
      </c>
      <c r="AS279">
        <v>0</v>
      </c>
      <c r="AT279">
        <v>0</v>
      </c>
      <c r="AU279">
        <v>0</v>
      </c>
      <c r="AV279">
        <v>0</v>
      </c>
      <c r="AW279">
        <v>0</v>
      </c>
      <c r="AX279">
        <v>3</v>
      </c>
      <c r="AY279">
        <v>0</v>
      </c>
      <c r="AZ279">
        <v>0</v>
      </c>
      <c r="BA279">
        <v>0</v>
      </c>
      <c r="BB279">
        <v>0</v>
      </c>
      <c r="BC279">
        <v>0</v>
      </c>
      <c r="BD279">
        <v>0</v>
      </c>
      <c r="BE279">
        <v>0</v>
      </c>
      <c r="BF279">
        <v>0</v>
      </c>
      <c r="BG279">
        <v>0</v>
      </c>
      <c r="BH279">
        <v>0</v>
      </c>
      <c r="BI279">
        <v>1</v>
      </c>
      <c r="BJ279">
        <v>0</v>
      </c>
      <c r="BK279">
        <v>0</v>
      </c>
      <c r="BL279">
        <v>0</v>
      </c>
      <c r="BM279">
        <v>0</v>
      </c>
      <c r="BN279">
        <v>0</v>
      </c>
      <c r="BO279">
        <v>0</v>
      </c>
      <c r="BP279">
        <v>0</v>
      </c>
      <c r="BQ279">
        <v>0</v>
      </c>
      <c r="BR279">
        <v>0</v>
      </c>
      <c r="BS279">
        <v>0</v>
      </c>
      <c r="BT279">
        <v>0</v>
      </c>
      <c r="BU279">
        <v>0</v>
      </c>
      <c r="BV279">
        <v>0</v>
      </c>
      <c r="BW279">
        <v>0</v>
      </c>
      <c r="BX279">
        <v>0</v>
      </c>
      <c r="BY279">
        <v>0</v>
      </c>
      <c r="BZ279">
        <v>0</v>
      </c>
      <c r="CA279">
        <v>0</v>
      </c>
      <c r="CB279">
        <v>0</v>
      </c>
      <c r="CC279">
        <v>0</v>
      </c>
      <c r="CD279">
        <v>1</v>
      </c>
      <c r="CE279">
        <v>0</v>
      </c>
      <c r="CF279">
        <v>0</v>
      </c>
      <c r="CG279">
        <v>0</v>
      </c>
      <c r="CH279">
        <v>0</v>
      </c>
      <c r="CI279">
        <v>0</v>
      </c>
      <c r="CJ279">
        <v>0</v>
      </c>
      <c r="CK279">
        <v>0</v>
      </c>
      <c r="CL279">
        <v>0</v>
      </c>
      <c r="CM279">
        <v>0</v>
      </c>
    </row>
    <row r="280" spans="1:91" x14ac:dyDescent="0.15">
      <c r="A280" t="s">
        <v>2207</v>
      </c>
      <c r="B280">
        <v>4.6500000000000004</v>
      </c>
      <c r="D280">
        <v>39.200000000000003</v>
      </c>
      <c r="E280" s="407">
        <v>0.2</v>
      </c>
      <c r="F280" s="407">
        <v>0</v>
      </c>
      <c r="G280" s="407">
        <v>1.3</v>
      </c>
      <c r="H280" s="407">
        <v>1.6362802768611091E-2</v>
      </c>
      <c r="I280" s="407">
        <v>0</v>
      </c>
      <c r="J280" s="407">
        <v>0.1</v>
      </c>
      <c r="K280">
        <v>0</v>
      </c>
      <c r="L280">
        <v>29</v>
      </c>
      <c r="M280">
        <v>0</v>
      </c>
      <c r="N280">
        <v>0</v>
      </c>
      <c r="O280">
        <v>2</v>
      </c>
      <c r="P280">
        <v>0</v>
      </c>
      <c r="Q280">
        <v>1</v>
      </c>
      <c r="R280">
        <v>0</v>
      </c>
      <c r="S280">
        <v>0</v>
      </c>
      <c r="T280">
        <v>0</v>
      </c>
      <c r="U280">
        <v>0</v>
      </c>
      <c r="V280">
        <v>0</v>
      </c>
      <c r="W280">
        <v>0</v>
      </c>
      <c r="X280">
        <v>0</v>
      </c>
      <c r="Y280">
        <v>0</v>
      </c>
      <c r="Z280">
        <v>0</v>
      </c>
      <c r="AA280" t="s">
        <v>2334</v>
      </c>
      <c r="AB280">
        <v>0</v>
      </c>
      <c r="AC280">
        <v>16</v>
      </c>
      <c r="AD280">
        <v>0</v>
      </c>
      <c r="AE280">
        <v>0</v>
      </c>
      <c r="AF280">
        <v>0</v>
      </c>
      <c r="AG280">
        <v>0</v>
      </c>
      <c r="AH280">
        <v>0</v>
      </c>
      <c r="AI280">
        <v>0</v>
      </c>
      <c r="AJ280">
        <v>0</v>
      </c>
      <c r="AK280">
        <v>0</v>
      </c>
      <c r="AL280">
        <v>0</v>
      </c>
      <c r="AM280">
        <v>0</v>
      </c>
      <c r="AN280">
        <v>0</v>
      </c>
      <c r="AO280">
        <v>0</v>
      </c>
      <c r="AP280">
        <v>0</v>
      </c>
      <c r="AQ280">
        <v>0</v>
      </c>
      <c r="AR280">
        <v>0</v>
      </c>
      <c r="AS280">
        <v>17</v>
      </c>
      <c r="AT280">
        <v>0</v>
      </c>
      <c r="AU280">
        <v>0</v>
      </c>
      <c r="AV280">
        <v>0</v>
      </c>
      <c r="AW280">
        <v>0</v>
      </c>
      <c r="AX280">
        <v>0</v>
      </c>
      <c r="AY280">
        <v>0</v>
      </c>
      <c r="AZ280">
        <v>0</v>
      </c>
      <c r="BA280">
        <v>0</v>
      </c>
      <c r="BB280">
        <v>0</v>
      </c>
      <c r="BC280">
        <v>0</v>
      </c>
      <c r="BD280">
        <v>0</v>
      </c>
      <c r="BE280">
        <v>0</v>
      </c>
      <c r="BF280">
        <v>0</v>
      </c>
      <c r="BG280">
        <v>0</v>
      </c>
      <c r="BH280">
        <v>0</v>
      </c>
      <c r="BI280">
        <v>4</v>
      </c>
      <c r="BJ280">
        <v>0</v>
      </c>
      <c r="BK280">
        <v>0</v>
      </c>
      <c r="BL280">
        <v>2</v>
      </c>
      <c r="BM280">
        <v>0</v>
      </c>
      <c r="BN280">
        <v>1</v>
      </c>
      <c r="BO280">
        <v>0</v>
      </c>
      <c r="BP280">
        <v>0</v>
      </c>
      <c r="BQ280">
        <v>0</v>
      </c>
      <c r="BR280">
        <v>0</v>
      </c>
      <c r="BS280">
        <v>0</v>
      </c>
      <c r="BT280">
        <v>0</v>
      </c>
      <c r="BU280">
        <v>0</v>
      </c>
      <c r="BV280">
        <v>0</v>
      </c>
      <c r="BW280">
        <v>0</v>
      </c>
      <c r="BX280">
        <v>0</v>
      </c>
      <c r="BY280">
        <v>6</v>
      </c>
      <c r="BZ280">
        <v>0</v>
      </c>
      <c r="CA280">
        <v>0</v>
      </c>
      <c r="CB280">
        <v>6</v>
      </c>
      <c r="CC280">
        <v>0</v>
      </c>
      <c r="CD280">
        <v>0</v>
      </c>
      <c r="CE280">
        <v>0</v>
      </c>
      <c r="CF280">
        <v>0</v>
      </c>
      <c r="CG280">
        <v>0</v>
      </c>
      <c r="CH280">
        <v>0</v>
      </c>
      <c r="CI280">
        <v>0</v>
      </c>
      <c r="CJ280">
        <v>0</v>
      </c>
      <c r="CK280">
        <v>0</v>
      </c>
      <c r="CL280">
        <v>0</v>
      </c>
      <c r="CM280">
        <v>0</v>
      </c>
    </row>
    <row r="281" spans="1:91" x14ac:dyDescent="0.15">
      <c r="A281" t="s">
        <v>2393</v>
      </c>
      <c r="B281">
        <v>1172</v>
      </c>
      <c r="C281">
        <v>28.1</v>
      </c>
      <c r="D281">
        <v>725</v>
      </c>
      <c r="E281" s="407">
        <v>13.4</v>
      </c>
      <c r="F281" s="407">
        <v>0.3</v>
      </c>
      <c r="G281" s="407">
        <v>9.3000000000000007</v>
      </c>
      <c r="H281" s="407">
        <v>0.7</v>
      </c>
      <c r="I281" s="407">
        <v>1.7133693484945589E-2</v>
      </c>
      <c r="J281" s="407">
        <v>0.5</v>
      </c>
      <c r="K281">
        <v>0</v>
      </c>
      <c r="L281">
        <v>2</v>
      </c>
      <c r="M281">
        <v>0</v>
      </c>
      <c r="N281">
        <v>1</v>
      </c>
      <c r="O281">
        <v>3</v>
      </c>
      <c r="P281">
        <v>0</v>
      </c>
      <c r="Q281">
        <v>0</v>
      </c>
      <c r="R281">
        <v>0</v>
      </c>
      <c r="S281">
        <v>22</v>
      </c>
      <c r="T281">
        <v>28</v>
      </c>
      <c r="U281">
        <v>2</v>
      </c>
      <c r="V281">
        <v>17</v>
      </c>
      <c r="W281">
        <v>0</v>
      </c>
      <c r="X281">
        <v>0</v>
      </c>
      <c r="Y281">
        <v>0</v>
      </c>
      <c r="Z281">
        <v>0</v>
      </c>
      <c r="AA281" t="s">
        <v>2334</v>
      </c>
      <c r="AB281">
        <v>0</v>
      </c>
      <c r="AC281">
        <v>1</v>
      </c>
      <c r="AD281">
        <v>0</v>
      </c>
      <c r="AE281">
        <v>0</v>
      </c>
      <c r="AF281">
        <v>0</v>
      </c>
      <c r="AG281">
        <v>0</v>
      </c>
      <c r="AH281">
        <v>0</v>
      </c>
      <c r="AI281">
        <v>0</v>
      </c>
      <c r="AJ281">
        <v>5</v>
      </c>
      <c r="AK281">
        <v>0</v>
      </c>
      <c r="AL281">
        <v>0</v>
      </c>
      <c r="AM281">
        <v>3</v>
      </c>
      <c r="AN281">
        <v>0</v>
      </c>
      <c r="AO281">
        <v>0</v>
      </c>
      <c r="AP281">
        <v>0</v>
      </c>
      <c r="AQ281">
        <v>0</v>
      </c>
      <c r="AR281">
        <v>0</v>
      </c>
      <c r="AS281">
        <v>1</v>
      </c>
      <c r="AT281">
        <v>0</v>
      </c>
      <c r="AU281">
        <v>0</v>
      </c>
      <c r="AV281">
        <v>0</v>
      </c>
      <c r="AW281">
        <v>0</v>
      </c>
      <c r="AX281">
        <v>0</v>
      </c>
      <c r="AY281">
        <v>0</v>
      </c>
      <c r="AZ281">
        <v>4</v>
      </c>
      <c r="BA281">
        <v>1</v>
      </c>
      <c r="BB281">
        <v>7</v>
      </c>
      <c r="BC281">
        <v>1</v>
      </c>
      <c r="BD281">
        <v>0</v>
      </c>
      <c r="BE281">
        <v>0</v>
      </c>
      <c r="BF281">
        <v>0</v>
      </c>
      <c r="BG281">
        <v>0</v>
      </c>
      <c r="BH281">
        <v>0</v>
      </c>
      <c r="BI281">
        <v>0</v>
      </c>
      <c r="BJ281">
        <v>0</v>
      </c>
      <c r="BK281">
        <v>0</v>
      </c>
      <c r="BL281">
        <v>3</v>
      </c>
      <c r="BM281">
        <v>0</v>
      </c>
      <c r="BN281">
        <v>0</v>
      </c>
      <c r="BO281">
        <v>0</v>
      </c>
      <c r="BP281">
        <v>2</v>
      </c>
      <c r="BQ281">
        <v>0</v>
      </c>
      <c r="BR281">
        <v>0</v>
      </c>
      <c r="BS281">
        <v>0</v>
      </c>
      <c r="BT281">
        <v>0</v>
      </c>
      <c r="BU281">
        <v>0</v>
      </c>
      <c r="BV281">
        <v>0</v>
      </c>
      <c r="BW281">
        <v>0</v>
      </c>
      <c r="BX281">
        <v>0</v>
      </c>
      <c r="BY281">
        <v>3</v>
      </c>
      <c r="BZ281">
        <v>0</v>
      </c>
      <c r="CA281">
        <v>0</v>
      </c>
      <c r="CB281">
        <v>0</v>
      </c>
      <c r="CC281">
        <v>0</v>
      </c>
      <c r="CD281">
        <v>0</v>
      </c>
      <c r="CE281">
        <v>0</v>
      </c>
      <c r="CF281">
        <v>1</v>
      </c>
      <c r="CG281">
        <v>2</v>
      </c>
      <c r="CH281">
        <v>3</v>
      </c>
      <c r="CI281">
        <v>1</v>
      </c>
      <c r="CJ281">
        <v>0</v>
      </c>
      <c r="CK281">
        <v>0</v>
      </c>
      <c r="CL281">
        <v>0</v>
      </c>
      <c r="CM281">
        <v>0</v>
      </c>
    </row>
    <row r="282" spans="1:91" x14ac:dyDescent="0.15">
      <c r="A282" t="s">
        <v>1866</v>
      </c>
      <c r="B282">
        <v>890</v>
      </c>
      <c r="C282">
        <v>15</v>
      </c>
      <c r="D282">
        <v>665</v>
      </c>
      <c r="E282" s="407">
        <v>16.399999999999999</v>
      </c>
      <c r="F282" s="407">
        <v>0.3</v>
      </c>
      <c r="G282" s="407">
        <v>12</v>
      </c>
      <c r="H282" s="407">
        <v>0.7</v>
      </c>
      <c r="I282" s="407">
        <v>1.2257015359995183E-2</v>
      </c>
      <c r="J282" s="407">
        <v>0.5</v>
      </c>
      <c r="K282">
        <v>0</v>
      </c>
      <c r="L282">
        <v>0</v>
      </c>
      <c r="M282">
        <v>0</v>
      </c>
      <c r="N282">
        <v>0</v>
      </c>
      <c r="O282">
        <v>0</v>
      </c>
      <c r="P282">
        <v>0</v>
      </c>
      <c r="Q282">
        <v>0</v>
      </c>
      <c r="R282">
        <v>0</v>
      </c>
      <c r="S282">
        <v>10</v>
      </c>
      <c r="T282">
        <v>23</v>
      </c>
      <c r="U282">
        <v>0</v>
      </c>
      <c r="V282">
        <v>15</v>
      </c>
      <c r="W282">
        <v>0</v>
      </c>
      <c r="X282">
        <v>0</v>
      </c>
      <c r="Y282">
        <v>0</v>
      </c>
      <c r="Z282">
        <v>0</v>
      </c>
      <c r="AA282" t="s">
        <v>2334</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0</v>
      </c>
      <c r="AY282">
        <v>0</v>
      </c>
      <c r="AZ282">
        <v>0</v>
      </c>
      <c r="BA282">
        <v>1</v>
      </c>
      <c r="BB282">
        <v>0</v>
      </c>
      <c r="BC282">
        <v>0</v>
      </c>
      <c r="BD282">
        <v>0</v>
      </c>
      <c r="BE282">
        <v>0</v>
      </c>
      <c r="BF282">
        <v>0</v>
      </c>
      <c r="BG282">
        <v>0</v>
      </c>
      <c r="BH282">
        <v>0</v>
      </c>
      <c r="BI282">
        <v>0</v>
      </c>
      <c r="BJ282">
        <v>0</v>
      </c>
      <c r="BK282">
        <v>0</v>
      </c>
      <c r="BL282">
        <v>0</v>
      </c>
      <c r="BM282">
        <v>0</v>
      </c>
      <c r="BN282">
        <v>0</v>
      </c>
      <c r="BO282">
        <v>0</v>
      </c>
      <c r="BP282">
        <v>0</v>
      </c>
      <c r="BQ282">
        <v>1</v>
      </c>
      <c r="BR282">
        <v>0</v>
      </c>
      <c r="BS282">
        <v>0</v>
      </c>
      <c r="BT282">
        <v>0</v>
      </c>
      <c r="BU282">
        <v>0</v>
      </c>
      <c r="BV282">
        <v>0</v>
      </c>
      <c r="BW282">
        <v>0</v>
      </c>
      <c r="BX282">
        <v>0</v>
      </c>
      <c r="BY282">
        <v>0</v>
      </c>
      <c r="BZ282">
        <v>0</v>
      </c>
      <c r="CA282">
        <v>0</v>
      </c>
      <c r="CB282">
        <v>0</v>
      </c>
      <c r="CC282">
        <v>0</v>
      </c>
      <c r="CD282">
        <v>0</v>
      </c>
      <c r="CE282">
        <v>0</v>
      </c>
      <c r="CF282">
        <v>0</v>
      </c>
      <c r="CG282">
        <v>0</v>
      </c>
      <c r="CH282">
        <v>0</v>
      </c>
      <c r="CI282">
        <v>0</v>
      </c>
      <c r="CJ282">
        <v>0</v>
      </c>
      <c r="CK282">
        <v>0</v>
      </c>
      <c r="CL282">
        <v>0</v>
      </c>
      <c r="CM282">
        <v>0</v>
      </c>
    </row>
    <row r="283" spans="1:91" x14ac:dyDescent="0.15">
      <c r="A283" t="s">
        <v>2220</v>
      </c>
      <c r="B283">
        <v>890</v>
      </c>
      <c r="C283">
        <v>35</v>
      </c>
      <c r="D283">
        <v>400</v>
      </c>
      <c r="E283" s="407">
        <v>20.9</v>
      </c>
      <c r="F283" s="407">
        <v>0.7</v>
      </c>
      <c r="G283" s="407">
        <v>8.3000000000000007</v>
      </c>
      <c r="H283" s="407">
        <v>1.4</v>
      </c>
      <c r="I283" s="407">
        <v>4.4445148343546605E-2</v>
      </c>
      <c r="J283" s="407">
        <v>0.6</v>
      </c>
      <c r="K283">
        <v>0</v>
      </c>
      <c r="L283">
        <v>13</v>
      </c>
      <c r="M283">
        <v>0</v>
      </c>
      <c r="N283">
        <v>1</v>
      </c>
      <c r="O283">
        <v>5</v>
      </c>
      <c r="P283">
        <v>0</v>
      </c>
      <c r="Q283">
        <v>2</v>
      </c>
      <c r="R283">
        <v>1</v>
      </c>
      <c r="S283">
        <v>3</v>
      </c>
      <c r="T283">
        <v>8</v>
      </c>
      <c r="U283">
        <v>2</v>
      </c>
      <c r="V283">
        <v>8</v>
      </c>
      <c r="W283">
        <v>0</v>
      </c>
      <c r="X283">
        <v>0</v>
      </c>
      <c r="Y283">
        <v>0</v>
      </c>
      <c r="Z283">
        <v>1</v>
      </c>
      <c r="AA283" t="s">
        <v>2334</v>
      </c>
      <c r="AB283">
        <v>0</v>
      </c>
      <c r="AC283">
        <v>0</v>
      </c>
      <c r="AD283">
        <v>0</v>
      </c>
      <c r="AE283">
        <v>0</v>
      </c>
      <c r="AF283">
        <v>1</v>
      </c>
      <c r="AG283">
        <v>0</v>
      </c>
      <c r="AH283">
        <v>0</v>
      </c>
      <c r="AI283">
        <v>0</v>
      </c>
      <c r="AJ283">
        <v>0</v>
      </c>
      <c r="AK283">
        <v>2</v>
      </c>
      <c r="AL283">
        <v>0</v>
      </c>
      <c r="AM283">
        <v>1</v>
      </c>
      <c r="AN283">
        <v>0</v>
      </c>
      <c r="AO283">
        <v>0</v>
      </c>
      <c r="AP283">
        <v>0</v>
      </c>
      <c r="AQ283">
        <v>1</v>
      </c>
      <c r="AR283">
        <v>0</v>
      </c>
      <c r="AS283">
        <v>0</v>
      </c>
      <c r="AT283">
        <v>0</v>
      </c>
      <c r="AU283">
        <v>1</v>
      </c>
      <c r="AV283">
        <v>0</v>
      </c>
      <c r="AW283">
        <v>0</v>
      </c>
      <c r="AX283">
        <v>0</v>
      </c>
      <c r="AY283">
        <v>0</v>
      </c>
      <c r="AZ283">
        <v>0</v>
      </c>
      <c r="BA283">
        <v>0</v>
      </c>
      <c r="BB283">
        <v>0</v>
      </c>
      <c r="BC283">
        <v>1</v>
      </c>
      <c r="BD283">
        <v>0</v>
      </c>
      <c r="BE283">
        <v>0</v>
      </c>
      <c r="BF283">
        <v>0</v>
      </c>
      <c r="BG283">
        <v>0</v>
      </c>
      <c r="BH283">
        <v>0</v>
      </c>
      <c r="BI283">
        <v>0</v>
      </c>
      <c r="BJ283">
        <v>0</v>
      </c>
      <c r="BK283">
        <v>0</v>
      </c>
      <c r="BL283">
        <v>0</v>
      </c>
      <c r="BM283">
        <v>0</v>
      </c>
      <c r="BN283">
        <v>0</v>
      </c>
      <c r="BO283">
        <v>0</v>
      </c>
      <c r="BP283">
        <v>0</v>
      </c>
      <c r="BQ283">
        <v>0</v>
      </c>
      <c r="BR283">
        <v>0</v>
      </c>
      <c r="BS283">
        <v>0</v>
      </c>
      <c r="BT283">
        <v>0</v>
      </c>
      <c r="BU283">
        <v>0</v>
      </c>
      <c r="BV283">
        <v>0</v>
      </c>
      <c r="BW283">
        <v>0</v>
      </c>
      <c r="BX283">
        <v>0</v>
      </c>
      <c r="BY283">
        <v>0</v>
      </c>
      <c r="BZ283">
        <v>0</v>
      </c>
      <c r="CA283">
        <v>0</v>
      </c>
      <c r="CB283">
        <v>0</v>
      </c>
      <c r="CC283">
        <v>0</v>
      </c>
      <c r="CD283">
        <v>0</v>
      </c>
      <c r="CE283">
        <v>0</v>
      </c>
      <c r="CF283">
        <v>0</v>
      </c>
      <c r="CG283">
        <v>0</v>
      </c>
      <c r="CH283">
        <v>0</v>
      </c>
      <c r="CI283">
        <v>0</v>
      </c>
      <c r="CJ283">
        <v>0</v>
      </c>
      <c r="CK283">
        <v>0</v>
      </c>
      <c r="CL283">
        <v>0</v>
      </c>
      <c r="CM283">
        <v>0</v>
      </c>
    </row>
    <row r="284" spans="1:91" x14ac:dyDescent="0.15">
      <c r="A284" t="s">
        <v>2131</v>
      </c>
      <c r="B284">
        <v>230</v>
      </c>
      <c r="C284">
        <v>7.4</v>
      </c>
      <c r="D284">
        <v>410</v>
      </c>
      <c r="E284" s="407">
        <v>0.9</v>
      </c>
      <c r="F284" s="407">
        <v>2.3661843982300878E-2</v>
      </c>
      <c r="G284" s="407">
        <v>2</v>
      </c>
      <c r="H284" s="407">
        <v>0.1</v>
      </c>
      <c r="I284" s="407">
        <v>1.8667196124400106E-3</v>
      </c>
      <c r="J284" s="407">
        <v>0.2</v>
      </c>
      <c r="K284">
        <v>0</v>
      </c>
      <c r="L284">
        <v>96</v>
      </c>
      <c r="M284">
        <v>0</v>
      </c>
      <c r="N284">
        <v>7</v>
      </c>
      <c r="O284">
        <v>64</v>
      </c>
      <c r="P284">
        <v>0</v>
      </c>
      <c r="Q284">
        <v>2</v>
      </c>
      <c r="R284">
        <v>0</v>
      </c>
      <c r="S284">
        <v>8</v>
      </c>
      <c r="T284">
        <v>36</v>
      </c>
      <c r="U284">
        <v>6</v>
      </c>
      <c r="V284">
        <v>9</v>
      </c>
      <c r="W284">
        <v>0</v>
      </c>
      <c r="X284">
        <v>0</v>
      </c>
      <c r="Y284">
        <v>0</v>
      </c>
      <c r="Z284">
        <v>0</v>
      </c>
      <c r="AA284" t="s">
        <v>2334</v>
      </c>
      <c r="AB284">
        <v>0</v>
      </c>
      <c r="AC284">
        <v>12</v>
      </c>
      <c r="AD284">
        <v>0</v>
      </c>
      <c r="AE284">
        <v>0</v>
      </c>
      <c r="AF284">
        <v>6</v>
      </c>
      <c r="AG284">
        <v>0</v>
      </c>
      <c r="AH284">
        <v>0</v>
      </c>
      <c r="AI284">
        <v>0</v>
      </c>
      <c r="AJ284">
        <v>1</v>
      </c>
      <c r="AK284">
        <v>1</v>
      </c>
      <c r="AL284">
        <v>3</v>
      </c>
      <c r="AM284">
        <v>0</v>
      </c>
      <c r="AN284">
        <v>0</v>
      </c>
      <c r="AO284">
        <v>0</v>
      </c>
      <c r="AP284">
        <v>0</v>
      </c>
      <c r="AQ284">
        <v>0</v>
      </c>
      <c r="AR284">
        <v>0</v>
      </c>
      <c r="AS284">
        <v>16</v>
      </c>
      <c r="AT284">
        <v>0</v>
      </c>
      <c r="AU284">
        <v>0</v>
      </c>
      <c r="AV284">
        <v>0</v>
      </c>
      <c r="AW284">
        <v>0</v>
      </c>
      <c r="AX284">
        <v>1</v>
      </c>
      <c r="AY284">
        <v>0</v>
      </c>
      <c r="AZ284">
        <v>0</v>
      </c>
      <c r="BA284">
        <v>2</v>
      </c>
      <c r="BB284">
        <v>4</v>
      </c>
      <c r="BC284">
        <v>0</v>
      </c>
      <c r="BD284">
        <v>0</v>
      </c>
      <c r="BE284">
        <v>0</v>
      </c>
      <c r="BF284">
        <v>0</v>
      </c>
      <c r="BG284">
        <v>0</v>
      </c>
      <c r="BH284">
        <v>0</v>
      </c>
      <c r="BI284">
        <v>19</v>
      </c>
      <c r="BJ284">
        <v>0</v>
      </c>
      <c r="BK284">
        <v>0</v>
      </c>
      <c r="BL284">
        <v>14</v>
      </c>
      <c r="BM284">
        <v>0</v>
      </c>
      <c r="BN284">
        <v>1</v>
      </c>
      <c r="BO284">
        <v>0</v>
      </c>
      <c r="BP284">
        <v>0</v>
      </c>
      <c r="BQ284">
        <v>3</v>
      </c>
      <c r="BR284">
        <v>1</v>
      </c>
      <c r="BS284">
        <v>1</v>
      </c>
      <c r="BT284">
        <v>0</v>
      </c>
      <c r="BU284">
        <v>0</v>
      </c>
      <c r="BV284">
        <v>0</v>
      </c>
      <c r="BW284">
        <v>0</v>
      </c>
      <c r="BX284">
        <v>0</v>
      </c>
      <c r="BY284">
        <v>34</v>
      </c>
      <c r="BZ284">
        <v>0</v>
      </c>
      <c r="CA284">
        <v>0</v>
      </c>
      <c r="CB284">
        <v>1</v>
      </c>
      <c r="CC284">
        <v>0</v>
      </c>
      <c r="CD284">
        <v>0</v>
      </c>
      <c r="CE284">
        <v>0</v>
      </c>
      <c r="CF284">
        <v>0</v>
      </c>
      <c r="CG284">
        <v>1</v>
      </c>
      <c r="CH284">
        <v>1</v>
      </c>
      <c r="CI284">
        <v>0</v>
      </c>
      <c r="CJ284">
        <v>0</v>
      </c>
      <c r="CK284">
        <v>0</v>
      </c>
      <c r="CL284">
        <v>0</v>
      </c>
      <c r="CM284">
        <v>0</v>
      </c>
    </row>
    <row r="285" spans="1:91" x14ac:dyDescent="0.15">
      <c r="A285" t="s">
        <v>1833</v>
      </c>
      <c r="B285">
        <v>70</v>
      </c>
      <c r="C285">
        <v>1.1000000000000001</v>
      </c>
      <c r="D285">
        <v>130</v>
      </c>
      <c r="E285" s="407">
        <v>1.4</v>
      </c>
      <c r="F285" s="407">
        <v>2.5971192838709675E-2</v>
      </c>
      <c r="G285" s="407">
        <v>5.2</v>
      </c>
      <c r="H285" s="407">
        <v>0.1</v>
      </c>
      <c r="I285" s="407">
        <v>2.397785925526624E-3</v>
      </c>
      <c r="J285" s="407">
        <v>0.5</v>
      </c>
      <c r="K285">
        <v>0</v>
      </c>
      <c r="L285">
        <v>2</v>
      </c>
      <c r="M285">
        <v>0</v>
      </c>
      <c r="N285">
        <v>9</v>
      </c>
      <c r="O285">
        <v>5</v>
      </c>
      <c r="P285">
        <v>0</v>
      </c>
      <c r="Q285">
        <v>3</v>
      </c>
      <c r="R285">
        <v>0</v>
      </c>
      <c r="S285">
        <v>5</v>
      </c>
      <c r="T285">
        <v>2</v>
      </c>
      <c r="U285">
        <v>4</v>
      </c>
      <c r="V285">
        <v>2</v>
      </c>
      <c r="W285">
        <v>0</v>
      </c>
      <c r="X285">
        <v>0</v>
      </c>
      <c r="Y285">
        <v>0</v>
      </c>
      <c r="Z285">
        <v>1</v>
      </c>
      <c r="AA285" t="s">
        <v>2334</v>
      </c>
      <c r="AB285">
        <v>0</v>
      </c>
      <c r="AC285">
        <v>0</v>
      </c>
      <c r="AD285">
        <v>0</v>
      </c>
      <c r="AE285">
        <v>0</v>
      </c>
      <c r="AF285">
        <v>0</v>
      </c>
      <c r="AG285">
        <v>0</v>
      </c>
      <c r="AH285">
        <v>0</v>
      </c>
      <c r="AI285">
        <v>0</v>
      </c>
      <c r="AJ285">
        <v>0</v>
      </c>
      <c r="AK285">
        <v>0</v>
      </c>
      <c r="AL285">
        <v>0</v>
      </c>
      <c r="AM285">
        <v>2</v>
      </c>
      <c r="AN285">
        <v>0</v>
      </c>
      <c r="AO285">
        <v>0</v>
      </c>
      <c r="AP285">
        <v>0</v>
      </c>
      <c r="AQ285">
        <v>1</v>
      </c>
      <c r="AR285">
        <v>0</v>
      </c>
      <c r="AS285">
        <v>0</v>
      </c>
      <c r="AT285">
        <v>0</v>
      </c>
      <c r="AU285">
        <v>0</v>
      </c>
      <c r="AV285">
        <v>0</v>
      </c>
      <c r="AW285">
        <v>0</v>
      </c>
      <c r="AX285">
        <v>0</v>
      </c>
      <c r="AY285">
        <v>0</v>
      </c>
      <c r="AZ285">
        <v>0</v>
      </c>
      <c r="BA285">
        <v>0</v>
      </c>
      <c r="BB285">
        <v>1</v>
      </c>
      <c r="BC285">
        <v>0</v>
      </c>
      <c r="BD285">
        <v>0</v>
      </c>
      <c r="BE285">
        <v>0</v>
      </c>
      <c r="BF285">
        <v>0</v>
      </c>
      <c r="BG285">
        <v>0</v>
      </c>
      <c r="BH285">
        <v>0</v>
      </c>
      <c r="BI285">
        <v>0</v>
      </c>
      <c r="BJ285">
        <v>0</v>
      </c>
      <c r="BK285">
        <v>0</v>
      </c>
      <c r="BL285">
        <v>0</v>
      </c>
      <c r="BM285">
        <v>0</v>
      </c>
      <c r="BN285">
        <v>3</v>
      </c>
      <c r="BO285">
        <v>0</v>
      </c>
      <c r="BP285">
        <v>1</v>
      </c>
      <c r="BQ285">
        <v>0</v>
      </c>
      <c r="BR285">
        <v>0</v>
      </c>
      <c r="BS285">
        <v>0</v>
      </c>
      <c r="BT285">
        <v>0</v>
      </c>
      <c r="BU285">
        <v>0</v>
      </c>
      <c r="BV285">
        <v>0</v>
      </c>
      <c r="BW285">
        <v>0</v>
      </c>
      <c r="BX285">
        <v>0</v>
      </c>
      <c r="BY285">
        <v>1</v>
      </c>
      <c r="BZ285">
        <v>0</v>
      </c>
      <c r="CA285">
        <v>0</v>
      </c>
      <c r="CB285">
        <v>1</v>
      </c>
      <c r="CC285">
        <v>0</v>
      </c>
      <c r="CD285">
        <v>1</v>
      </c>
      <c r="CE285">
        <v>0</v>
      </c>
      <c r="CF285">
        <v>0</v>
      </c>
      <c r="CG285">
        <v>0</v>
      </c>
      <c r="CH285">
        <v>1</v>
      </c>
      <c r="CI285">
        <v>0</v>
      </c>
      <c r="CJ285">
        <v>0</v>
      </c>
      <c r="CK285">
        <v>0</v>
      </c>
      <c r="CL285">
        <v>0</v>
      </c>
      <c r="CM285">
        <v>0</v>
      </c>
    </row>
    <row r="286" spans="1:91" x14ac:dyDescent="0.15">
      <c r="A286" t="s">
        <v>1955</v>
      </c>
      <c r="B286">
        <v>174</v>
      </c>
      <c r="C286">
        <v>4.84</v>
      </c>
      <c r="D286">
        <v>50.5</v>
      </c>
      <c r="E286" s="407">
        <v>4</v>
      </c>
      <c r="F286" s="407">
        <v>0.1</v>
      </c>
      <c r="G286" s="407">
        <v>1.4</v>
      </c>
      <c r="H286" s="407">
        <v>0.7</v>
      </c>
      <c r="I286" s="407">
        <v>2.2020841291467235E-2</v>
      </c>
      <c r="J286" s="407">
        <v>0.3</v>
      </c>
      <c r="K286">
        <v>0</v>
      </c>
      <c r="L286">
        <v>0</v>
      </c>
      <c r="M286">
        <v>0</v>
      </c>
      <c r="N286">
        <v>0</v>
      </c>
      <c r="O286">
        <v>3</v>
      </c>
      <c r="P286">
        <v>0</v>
      </c>
      <c r="Q286">
        <v>9</v>
      </c>
      <c r="R286">
        <v>0</v>
      </c>
      <c r="S286">
        <v>4</v>
      </c>
      <c r="T286">
        <v>1</v>
      </c>
      <c r="U286">
        <v>0</v>
      </c>
      <c r="V286">
        <v>16</v>
      </c>
      <c r="W286">
        <v>0</v>
      </c>
      <c r="X286">
        <v>0</v>
      </c>
      <c r="Y286">
        <v>0</v>
      </c>
      <c r="Z286">
        <v>7</v>
      </c>
      <c r="AA286" t="s">
        <v>2334</v>
      </c>
      <c r="AB286">
        <v>0</v>
      </c>
      <c r="AC286">
        <v>0</v>
      </c>
      <c r="AD286">
        <v>0</v>
      </c>
      <c r="AE286">
        <v>0</v>
      </c>
      <c r="AF286">
        <v>0</v>
      </c>
      <c r="AG286">
        <v>0</v>
      </c>
      <c r="AH286">
        <v>0</v>
      </c>
      <c r="AI286">
        <v>0</v>
      </c>
      <c r="AJ286">
        <v>0</v>
      </c>
      <c r="AK286">
        <v>0</v>
      </c>
      <c r="AL286">
        <v>0</v>
      </c>
      <c r="AM286">
        <v>0</v>
      </c>
      <c r="AN286">
        <v>0</v>
      </c>
      <c r="AO286">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1</v>
      </c>
      <c r="BM286">
        <v>0</v>
      </c>
      <c r="BN286">
        <v>0</v>
      </c>
      <c r="BO286">
        <v>0</v>
      </c>
      <c r="BP286">
        <v>0</v>
      </c>
      <c r="BQ286">
        <v>0</v>
      </c>
      <c r="BR286">
        <v>0</v>
      </c>
      <c r="BS286">
        <v>1</v>
      </c>
      <c r="BT286">
        <v>0</v>
      </c>
      <c r="BU286">
        <v>0</v>
      </c>
      <c r="BV286">
        <v>0</v>
      </c>
      <c r="BW286">
        <v>1</v>
      </c>
      <c r="BX286">
        <v>0</v>
      </c>
      <c r="BY286">
        <v>0</v>
      </c>
      <c r="BZ286">
        <v>0</v>
      </c>
      <c r="CA286">
        <v>0</v>
      </c>
      <c r="CB286">
        <v>1</v>
      </c>
      <c r="CC286">
        <v>0</v>
      </c>
      <c r="CD286">
        <v>0</v>
      </c>
      <c r="CE286">
        <v>0</v>
      </c>
      <c r="CF286">
        <v>0</v>
      </c>
      <c r="CG286">
        <v>0</v>
      </c>
      <c r="CH286">
        <v>1</v>
      </c>
      <c r="CI286">
        <v>0</v>
      </c>
      <c r="CJ286">
        <v>0</v>
      </c>
      <c r="CK286">
        <v>0</v>
      </c>
      <c r="CL286">
        <v>0</v>
      </c>
      <c r="CM286">
        <v>0</v>
      </c>
    </row>
    <row r="287" spans="1:91" x14ac:dyDescent="0.15">
      <c r="A287" t="s">
        <v>2063</v>
      </c>
      <c r="B287">
        <v>5</v>
      </c>
      <c r="D287">
        <v>28</v>
      </c>
      <c r="E287" s="407">
        <v>0.3</v>
      </c>
      <c r="F287" s="407">
        <v>1.8401242058823531E-3</v>
      </c>
      <c r="G287" s="407">
        <v>1.1000000000000001</v>
      </c>
      <c r="H287" s="407">
        <v>4.4704170557814948E-2</v>
      </c>
      <c r="I287" s="407">
        <v>3.1412473264045795E-4</v>
      </c>
      <c r="J287" s="407">
        <v>0.2</v>
      </c>
      <c r="K287">
        <v>0</v>
      </c>
      <c r="L287">
        <v>7</v>
      </c>
      <c r="M287">
        <v>0</v>
      </c>
      <c r="N287">
        <v>1</v>
      </c>
      <c r="O287">
        <v>14</v>
      </c>
      <c r="P287">
        <v>0</v>
      </c>
      <c r="Q287">
        <v>5</v>
      </c>
      <c r="R287">
        <v>0</v>
      </c>
      <c r="S287">
        <v>0</v>
      </c>
      <c r="T287">
        <v>3</v>
      </c>
      <c r="U287">
        <v>0</v>
      </c>
      <c r="V287">
        <v>0</v>
      </c>
      <c r="W287">
        <v>0</v>
      </c>
      <c r="X287">
        <v>0</v>
      </c>
      <c r="Y287">
        <v>0</v>
      </c>
      <c r="Z287">
        <v>0</v>
      </c>
      <c r="AA287" t="s">
        <v>2334</v>
      </c>
      <c r="AB287">
        <v>0</v>
      </c>
      <c r="AC287">
        <v>0</v>
      </c>
      <c r="AD287">
        <v>0</v>
      </c>
      <c r="AE287">
        <v>0</v>
      </c>
      <c r="AF287">
        <v>3</v>
      </c>
      <c r="AG287">
        <v>0</v>
      </c>
      <c r="AH287">
        <v>1</v>
      </c>
      <c r="AI287">
        <v>0</v>
      </c>
      <c r="AJ287">
        <v>0</v>
      </c>
      <c r="AK287">
        <v>0</v>
      </c>
      <c r="AL287">
        <v>0</v>
      </c>
      <c r="AM287">
        <v>0</v>
      </c>
      <c r="AN287">
        <v>0</v>
      </c>
      <c r="AO287">
        <v>0</v>
      </c>
      <c r="AP287">
        <v>0</v>
      </c>
      <c r="AQ287">
        <v>0</v>
      </c>
      <c r="AR287">
        <v>0</v>
      </c>
      <c r="AS287">
        <v>0</v>
      </c>
      <c r="AT287">
        <v>0</v>
      </c>
      <c r="AU287">
        <v>0</v>
      </c>
      <c r="AV287">
        <v>2</v>
      </c>
      <c r="AW287">
        <v>0</v>
      </c>
      <c r="AX287">
        <v>2</v>
      </c>
      <c r="AY287">
        <v>0</v>
      </c>
      <c r="AZ287">
        <v>0</v>
      </c>
      <c r="BA287">
        <v>0</v>
      </c>
      <c r="BB287">
        <v>0</v>
      </c>
      <c r="BC287">
        <v>0</v>
      </c>
      <c r="BD287">
        <v>0</v>
      </c>
      <c r="BE287">
        <v>0</v>
      </c>
      <c r="BF287">
        <v>0</v>
      </c>
      <c r="BG287">
        <v>0</v>
      </c>
      <c r="BH287">
        <v>0</v>
      </c>
      <c r="BI287">
        <v>1</v>
      </c>
      <c r="BJ287">
        <v>0</v>
      </c>
      <c r="BK287">
        <v>0</v>
      </c>
      <c r="BL287">
        <v>4</v>
      </c>
      <c r="BM287">
        <v>0</v>
      </c>
      <c r="BN287">
        <v>0</v>
      </c>
      <c r="BO287">
        <v>0</v>
      </c>
      <c r="BP287">
        <v>0</v>
      </c>
      <c r="BQ287">
        <v>1</v>
      </c>
      <c r="BR287">
        <v>0</v>
      </c>
      <c r="BS287">
        <v>0</v>
      </c>
      <c r="BT287">
        <v>0</v>
      </c>
      <c r="BU287">
        <v>0</v>
      </c>
      <c r="BV287">
        <v>0</v>
      </c>
      <c r="BW287">
        <v>0</v>
      </c>
      <c r="BX287">
        <v>0</v>
      </c>
      <c r="BY287">
        <v>2</v>
      </c>
      <c r="BZ287">
        <v>0</v>
      </c>
      <c r="CA287">
        <v>0</v>
      </c>
      <c r="CB287">
        <v>2</v>
      </c>
      <c r="CC287">
        <v>1</v>
      </c>
      <c r="CD287">
        <v>3</v>
      </c>
      <c r="CE287">
        <v>0</v>
      </c>
      <c r="CF287">
        <v>0</v>
      </c>
      <c r="CG287">
        <v>0</v>
      </c>
      <c r="CH287">
        <v>2</v>
      </c>
      <c r="CI287">
        <v>0</v>
      </c>
      <c r="CJ287">
        <v>0</v>
      </c>
      <c r="CK287">
        <v>0</v>
      </c>
      <c r="CL287">
        <v>0</v>
      </c>
      <c r="CM287">
        <v>0</v>
      </c>
    </row>
    <row r="288" spans="1:91" x14ac:dyDescent="0.15">
      <c r="A288" t="s">
        <v>2275</v>
      </c>
      <c r="B288">
        <v>340</v>
      </c>
      <c r="C288">
        <v>17.5</v>
      </c>
      <c r="D288">
        <v>175</v>
      </c>
      <c r="E288" s="407">
        <v>9.3000000000000007</v>
      </c>
      <c r="F288" s="407">
        <v>0.5</v>
      </c>
      <c r="G288" s="407">
        <v>4.3</v>
      </c>
      <c r="H288" s="407">
        <v>0.9</v>
      </c>
      <c r="I288" s="407">
        <v>4.4860816764046664E-2</v>
      </c>
      <c r="J288" s="407">
        <v>0.4</v>
      </c>
      <c r="K288">
        <v>0</v>
      </c>
      <c r="L288">
        <v>3</v>
      </c>
      <c r="M288">
        <v>0</v>
      </c>
      <c r="N288">
        <v>2</v>
      </c>
      <c r="O288">
        <v>4</v>
      </c>
      <c r="P288">
        <v>0</v>
      </c>
      <c r="Q288">
        <v>2</v>
      </c>
      <c r="R288">
        <v>0</v>
      </c>
      <c r="S288">
        <v>7</v>
      </c>
      <c r="T288">
        <v>7</v>
      </c>
      <c r="U288">
        <v>0</v>
      </c>
      <c r="V288">
        <v>20</v>
      </c>
      <c r="W288">
        <v>0</v>
      </c>
      <c r="X288">
        <v>0</v>
      </c>
      <c r="Y288">
        <v>0</v>
      </c>
      <c r="Z288">
        <v>2</v>
      </c>
      <c r="AA288" t="s">
        <v>2334</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1</v>
      </c>
      <c r="BJ288">
        <v>0</v>
      </c>
      <c r="BK288">
        <v>1</v>
      </c>
      <c r="BL288">
        <v>2</v>
      </c>
      <c r="BM288">
        <v>0</v>
      </c>
      <c r="BN288">
        <v>1</v>
      </c>
      <c r="BO288">
        <v>0</v>
      </c>
      <c r="BP288">
        <v>0</v>
      </c>
      <c r="BQ288">
        <v>1</v>
      </c>
      <c r="BR288">
        <v>0</v>
      </c>
      <c r="BS288">
        <v>2</v>
      </c>
      <c r="BT288">
        <v>0</v>
      </c>
      <c r="BU288">
        <v>0</v>
      </c>
      <c r="BV288">
        <v>0</v>
      </c>
      <c r="BW288">
        <v>1</v>
      </c>
      <c r="BX288">
        <v>0</v>
      </c>
      <c r="BY288">
        <v>0</v>
      </c>
      <c r="BZ288">
        <v>0</v>
      </c>
      <c r="CA288">
        <v>0</v>
      </c>
      <c r="CB288">
        <v>0</v>
      </c>
      <c r="CC288">
        <v>0</v>
      </c>
      <c r="CD288">
        <v>0</v>
      </c>
      <c r="CE288">
        <v>0</v>
      </c>
      <c r="CF288">
        <v>0</v>
      </c>
      <c r="CG288">
        <v>0</v>
      </c>
      <c r="CH288">
        <v>0</v>
      </c>
      <c r="CI288">
        <v>0</v>
      </c>
      <c r="CJ288">
        <v>0</v>
      </c>
      <c r="CK288">
        <v>0</v>
      </c>
      <c r="CL288">
        <v>0</v>
      </c>
      <c r="CM288">
        <v>0</v>
      </c>
    </row>
    <row r="289" spans="1:91" x14ac:dyDescent="0.15">
      <c r="A289" t="s">
        <v>2292</v>
      </c>
      <c r="B289">
        <v>46</v>
      </c>
      <c r="C289">
        <v>1.3</v>
      </c>
      <c r="D289">
        <v>165</v>
      </c>
      <c r="E289" s="407">
        <v>1.2</v>
      </c>
      <c r="F289" s="407">
        <v>3.1062933653846152E-2</v>
      </c>
      <c r="G289" s="407">
        <v>4</v>
      </c>
      <c r="H289" s="407">
        <v>0.1</v>
      </c>
      <c r="I289" s="407">
        <v>2.2250772102377606E-3</v>
      </c>
      <c r="J289" s="407">
        <v>0.3</v>
      </c>
      <c r="K289">
        <v>0</v>
      </c>
      <c r="L289">
        <v>0</v>
      </c>
      <c r="M289">
        <v>0</v>
      </c>
      <c r="N289">
        <v>1</v>
      </c>
      <c r="O289">
        <v>24</v>
      </c>
      <c r="P289">
        <v>0</v>
      </c>
      <c r="Q289">
        <v>10</v>
      </c>
      <c r="R289">
        <v>0</v>
      </c>
      <c r="S289">
        <v>1</v>
      </c>
      <c r="T289">
        <v>7</v>
      </c>
      <c r="U289">
        <v>0</v>
      </c>
      <c r="V289">
        <v>0</v>
      </c>
      <c r="W289">
        <v>0</v>
      </c>
      <c r="X289">
        <v>0</v>
      </c>
      <c r="Y289">
        <v>0</v>
      </c>
      <c r="Z289">
        <v>0</v>
      </c>
      <c r="AA289" t="s">
        <v>2334</v>
      </c>
      <c r="AB289">
        <v>0</v>
      </c>
      <c r="AC289">
        <v>0</v>
      </c>
      <c r="AD289">
        <v>0</v>
      </c>
      <c r="AE289">
        <v>1</v>
      </c>
      <c r="AF289">
        <v>3</v>
      </c>
      <c r="AG289">
        <v>0</v>
      </c>
      <c r="AH289">
        <v>9</v>
      </c>
      <c r="AI289">
        <v>0</v>
      </c>
      <c r="AJ289">
        <v>0</v>
      </c>
      <c r="AK289">
        <v>0</v>
      </c>
      <c r="AL289">
        <v>0</v>
      </c>
      <c r="AM289">
        <v>0</v>
      </c>
      <c r="AN289">
        <v>0</v>
      </c>
      <c r="AO289">
        <v>0</v>
      </c>
      <c r="AP289">
        <v>0</v>
      </c>
      <c r="AQ289">
        <v>0</v>
      </c>
      <c r="AR289">
        <v>0</v>
      </c>
      <c r="AS289">
        <v>0</v>
      </c>
      <c r="AT289">
        <v>0</v>
      </c>
      <c r="AU289">
        <v>1</v>
      </c>
      <c r="AV289">
        <v>0</v>
      </c>
      <c r="AW289">
        <v>0</v>
      </c>
      <c r="AX289">
        <v>14</v>
      </c>
      <c r="AY289">
        <v>0</v>
      </c>
      <c r="AZ289">
        <v>0</v>
      </c>
      <c r="BA289">
        <v>0</v>
      </c>
      <c r="BB289">
        <v>1</v>
      </c>
      <c r="BC289">
        <v>0</v>
      </c>
      <c r="BD289">
        <v>0</v>
      </c>
      <c r="BE289">
        <v>0</v>
      </c>
      <c r="BF289">
        <v>0</v>
      </c>
      <c r="BG289">
        <v>0</v>
      </c>
      <c r="BH289">
        <v>0</v>
      </c>
      <c r="BI289">
        <v>0</v>
      </c>
      <c r="BJ289">
        <v>0</v>
      </c>
      <c r="BK289">
        <v>0</v>
      </c>
      <c r="BL289">
        <v>11</v>
      </c>
      <c r="BM289">
        <v>0</v>
      </c>
      <c r="BN289">
        <v>1</v>
      </c>
      <c r="BO289">
        <v>0</v>
      </c>
      <c r="BP289">
        <v>0</v>
      </c>
      <c r="BQ289">
        <v>0</v>
      </c>
      <c r="BR289">
        <v>0</v>
      </c>
      <c r="BS289">
        <v>0</v>
      </c>
      <c r="BT289">
        <v>0</v>
      </c>
      <c r="BU289">
        <v>0</v>
      </c>
      <c r="BV289">
        <v>0</v>
      </c>
      <c r="BW289">
        <v>0</v>
      </c>
      <c r="BX289">
        <v>0</v>
      </c>
      <c r="BY289">
        <v>0</v>
      </c>
      <c r="BZ289">
        <v>0</v>
      </c>
      <c r="CA289">
        <v>0</v>
      </c>
      <c r="CB289">
        <v>1</v>
      </c>
      <c r="CC289">
        <v>0</v>
      </c>
      <c r="CD289">
        <v>16</v>
      </c>
      <c r="CE289">
        <v>0</v>
      </c>
      <c r="CF289">
        <v>0</v>
      </c>
      <c r="CG289">
        <v>0</v>
      </c>
      <c r="CH289">
        <v>1</v>
      </c>
      <c r="CI289">
        <v>0</v>
      </c>
      <c r="CJ289">
        <v>0</v>
      </c>
      <c r="CK289">
        <v>0</v>
      </c>
      <c r="CL289">
        <v>0</v>
      </c>
      <c r="CM289">
        <v>0</v>
      </c>
    </row>
    <row r="290" spans="1:91" x14ac:dyDescent="0.15">
      <c r="A290" t="s">
        <v>1811</v>
      </c>
      <c r="B290">
        <v>85</v>
      </c>
      <c r="C290">
        <v>1</v>
      </c>
      <c r="D290">
        <v>450</v>
      </c>
      <c r="E290" s="407">
        <v>2</v>
      </c>
      <c r="F290" s="407">
        <v>4.5368042298076922E-2</v>
      </c>
      <c r="G290" s="407">
        <v>5.6</v>
      </c>
      <c r="H290" s="407">
        <v>0.2</v>
      </c>
      <c r="I290" s="407">
        <v>4.4234864171858969E-3</v>
      </c>
      <c r="J290" s="407">
        <v>0.5</v>
      </c>
      <c r="K290">
        <v>0</v>
      </c>
      <c r="L290">
        <v>6</v>
      </c>
      <c r="M290">
        <v>2</v>
      </c>
      <c r="N290">
        <v>7</v>
      </c>
      <c r="O290">
        <v>46</v>
      </c>
      <c r="P290">
        <v>0</v>
      </c>
      <c r="Q290">
        <v>7</v>
      </c>
      <c r="R290">
        <v>0</v>
      </c>
      <c r="S290">
        <v>1</v>
      </c>
      <c r="T290">
        <v>6</v>
      </c>
      <c r="U290">
        <v>0</v>
      </c>
      <c r="V290">
        <v>4</v>
      </c>
      <c r="W290">
        <v>0</v>
      </c>
      <c r="X290">
        <v>0</v>
      </c>
      <c r="Y290">
        <v>0</v>
      </c>
      <c r="Z290">
        <v>0</v>
      </c>
      <c r="AA290" t="s">
        <v>2334</v>
      </c>
      <c r="AB290">
        <v>0</v>
      </c>
      <c r="AC290">
        <v>4</v>
      </c>
      <c r="AD290">
        <v>0</v>
      </c>
      <c r="AE290">
        <v>0</v>
      </c>
      <c r="AF290">
        <v>29</v>
      </c>
      <c r="AG290">
        <v>0</v>
      </c>
      <c r="AH290">
        <v>0</v>
      </c>
      <c r="AI290">
        <v>0</v>
      </c>
      <c r="AJ290">
        <v>0</v>
      </c>
      <c r="AK290">
        <v>0</v>
      </c>
      <c r="AL290">
        <v>0</v>
      </c>
      <c r="AM290">
        <v>0</v>
      </c>
      <c r="AN290">
        <v>0</v>
      </c>
      <c r="AO290">
        <v>0</v>
      </c>
      <c r="AP290">
        <v>0</v>
      </c>
      <c r="AQ290">
        <v>0</v>
      </c>
      <c r="AR290">
        <v>0</v>
      </c>
      <c r="AS290">
        <v>0</v>
      </c>
      <c r="AT290">
        <v>0</v>
      </c>
      <c r="AU290">
        <v>0</v>
      </c>
      <c r="AV290">
        <v>6</v>
      </c>
      <c r="AW290">
        <v>0</v>
      </c>
      <c r="AX290">
        <v>0</v>
      </c>
      <c r="AY290">
        <v>0</v>
      </c>
      <c r="AZ290">
        <v>0</v>
      </c>
      <c r="BA290">
        <v>0</v>
      </c>
      <c r="BB290">
        <v>0</v>
      </c>
      <c r="BC290">
        <v>0</v>
      </c>
      <c r="BD290">
        <v>0</v>
      </c>
      <c r="BE290">
        <v>0</v>
      </c>
      <c r="BF290">
        <v>0</v>
      </c>
      <c r="BG290">
        <v>0</v>
      </c>
      <c r="BH290">
        <v>0</v>
      </c>
      <c r="BI290">
        <v>1</v>
      </c>
      <c r="BJ290">
        <v>0</v>
      </c>
      <c r="BK290">
        <v>0</v>
      </c>
      <c r="BL290">
        <v>0</v>
      </c>
      <c r="BM290">
        <v>0</v>
      </c>
      <c r="BN290">
        <v>5</v>
      </c>
      <c r="BO290">
        <v>0</v>
      </c>
      <c r="BP290">
        <v>0</v>
      </c>
      <c r="BQ290">
        <v>0</v>
      </c>
      <c r="BR290">
        <v>0</v>
      </c>
      <c r="BS290">
        <v>0</v>
      </c>
      <c r="BT290">
        <v>0</v>
      </c>
      <c r="BU290">
        <v>0</v>
      </c>
      <c r="BV290">
        <v>0</v>
      </c>
      <c r="BW290">
        <v>0</v>
      </c>
      <c r="BX290">
        <v>0</v>
      </c>
      <c r="BY290">
        <v>1</v>
      </c>
      <c r="BZ290">
        <v>0</v>
      </c>
      <c r="CA290">
        <v>5</v>
      </c>
      <c r="CB290">
        <v>0</v>
      </c>
      <c r="CC290">
        <v>0</v>
      </c>
      <c r="CD290">
        <v>0</v>
      </c>
      <c r="CE290">
        <v>0</v>
      </c>
      <c r="CF290">
        <v>0</v>
      </c>
      <c r="CG290">
        <v>0</v>
      </c>
      <c r="CH290">
        <v>0</v>
      </c>
      <c r="CI290">
        <v>0</v>
      </c>
      <c r="CJ290">
        <v>0</v>
      </c>
      <c r="CK290">
        <v>0</v>
      </c>
      <c r="CL290">
        <v>0</v>
      </c>
      <c r="CM290">
        <v>0</v>
      </c>
    </row>
    <row r="291" spans="1:91" x14ac:dyDescent="0.15">
      <c r="A291" t="s">
        <v>2134</v>
      </c>
      <c r="B291">
        <v>750</v>
      </c>
      <c r="C291">
        <v>30</v>
      </c>
      <c r="D291">
        <v>400</v>
      </c>
      <c r="E291" s="407">
        <v>11.7</v>
      </c>
      <c r="F291" s="407">
        <v>0.4</v>
      </c>
      <c r="G291" s="407">
        <v>8.8000000000000007</v>
      </c>
      <c r="H291" s="407">
        <v>0.8</v>
      </c>
      <c r="I291" s="407">
        <v>2.5553670464393771E-2</v>
      </c>
      <c r="J291" s="407">
        <v>0.6</v>
      </c>
      <c r="K291">
        <v>0</v>
      </c>
      <c r="L291">
        <v>0</v>
      </c>
      <c r="M291">
        <v>0</v>
      </c>
      <c r="N291">
        <v>0</v>
      </c>
      <c r="O291">
        <v>0</v>
      </c>
      <c r="P291">
        <v>0</v>
      </c>
      <c r="Q291">
        <v>0</v>
      </c>
      <c r="R291">
        <v>2</v>
      </c>
      <c r="S291">
        <v>2</v>
      </c>
      <c r="T291">
        <v>18</v>
      </c>
      <c r="U291">
        <v>7</v>
      </c>
      <c r="V291">
        <v>15</v>
      </c>
      <c r="W291">
        <v>0</v>
      </c>
      <c r="X291">
        <v>0</v>
      </c>
      <c r="Y291">
        <v>0</v>
      </c>
      <c r="Z291">
        <v>0</v>
      </c>
      <c r="AA291" t="s">
        <v>2334</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0</v>
      </c>
      <c r="BR291">
        <v>0</v>
      </c>
      <c r="BS291">
        <v>1</v>
      </c>
      <c r="BT291">
        <v>0</v>
      </c>
      <c r="BU291">
        <v>0</v>
      </c>
      <c r="BV291">
        <v>0</v>
      </c>
      <c r="BW291">
        <v>0</v>
      </c>
      <c r="BX291">
        <v>0</v>
      </c>
      <c r="BY291">
        <v>0</v>
      </c>
      <c r="BZ291">
        <v>0</v>
      </c>
      <c r="CA291">
        <v>0</v>
      </c>
      <c r="CB291">
        <v>0</v>
      </c>
      <c r="CC291">
        <v>0</v>
      </c>
      <c r="CD291">
        <v>0</v>
      </c>
      <c r="CE291">
        <v>0</v>
      </c>
      <c r="CF291">
        <v>0</v>
      </c>
      <c r="CG291">
        <v>1</v>
      </c>
      <c r="CH291">
        <v>0</v>
      </c>
      <c r="CI291">
        <v>0</v>
      </c>
      <c r="CJ291">
        <v>0</v>
      </c>
      <c r="CK291">
        <v>0</v>
      </c>
      <c r="CL291">
        <v>0</v>
      </c>
      <c r="CM291">
        <v>0</v>
      </c>
    </row>
    <row r="292" spans="1:91" x14ac:dyDescent="0.15">
      <c r="A292" t="s">
        <v>2197</v>
      </c>
      <c r="B292">
        <v>541.5</v>
      </c>
      <c r="C292">
        <v>11.3</v>
      </c>
      <c r="D292">
        <v>863.2</v>
      </c>
      <c r="E292" s="407">
        <v>2.7</v>
      </c>
      <c r="F292" s="407">
        <v>0.1</v>
      </c>
      <c r="G292" s="407">
        <v>5</v>
      </c>
      <c r="H292" s="407">
        <v>0.2</v>
      </c>
      <c r="I292" s="407">
        <v>4.3849530568573361E-3</v>
      </c>
      <c r="J292" s="407">
        <v>0.4</v>
      </c>
      <c r="K292">
        <v>0</v>
      </c>
      <c r="L292">
        <v>12</v>
      </c>
      <c r="M292">
        <v>0</v>
      </c>
      <c r="N292">
        <v>0</v>
      </c>
      <c r="O292">
        <v>10</v>
      </c>
      <c r="P292">
        <v>0</v>
      </c>
      <c r="Q292">
        <v>1</v>
      </c>
      <c r="R292">
        <v>0</v>
      </c>
      <c r="S292">
        <v>6</v>
      </c>
      <c r="T292">
        <v>139</v>
      </c>
      <c r="U292">
        <v>9</v>
      </c>
      <c r="V292">
        <v>0</v>
      </c>
      <c r="W292">
        <v>0</v>
      </c>
      <c r="X292">
        <v>0</v>
      </c>
      <c r="Y292">
        <v>0</v>
      </c>
      <c r="Z292">
        <v>0</v>
      </c>
      <c r="AA292" t="s">
        <v>2334</v>
      </c>
      <c r="AB292">
        <v>0</v>
      </c>
      <c r="AC292">
        <v>2</v>
      </c>
      <c r="AD292">
        <v>0</v>
      </c>
      <c r="AE292">
        <v>0</v>
      </c>
      <c r="AF292">
        <v>3</v>
      </c>
      <c r="AG292">
        <v>0</v>
      </c>
      <c r="AH292">
        <v>0</v>
      </c>
      <c r="AI292">
        <v>0</v>
      </c>
      <c r="AJ292">
        <v>6</v>
      </c>
      <c r="AK292">
        <v>16</v>
      </c>
      <c r="AL292">
        <v>0</v>
      </c>
      <c r="AM292">
        <v>0</v>
      </c>
      <c r="AN292">
        <v>0</v>
      </c>
      <c r="AO292">
        <v>0</v>
      </c>
      <c r="AP292">
        <v>0</v>
      </c>
      <c r="AQ292">
        <v>0</v>
      </c>
      <c r="AR292">
        <v>0</v>
      </c>
      <c r="AS292">
        <v>5</v>
      </c>
      <c r="AT292">
        <v>0</v>
      </c>
      <c r="AU292">
        <v>0</v>
      </c>
      <c r="AV292">
        <v>0</v>
      </c>
      <c r="AW292">
        <v>0</v>
      </c>
      <c r="AX292">
        <v>0</v>
      </c>
      <c r="AY292">
        <v>0</v>
      </c>
      <c r="AZ292">
        <v>0</v>
      </c>
      <c r="BA292">
        <v>3</v>
      </c>
      <c r="BB292">
        <v>14</v>
      </c>
      <c r="BC292">
        <v>0</v>
      </c>
      <c r="BD292">
        <v>0</v>
      </c>
      <c r="BE292">
        <v>0</v>
      </c>
      <c r="BF292">
        <v>0</v>
      </c>
      <c r="BG292">
        <v>0</v>
      </c>
      <c r="BH292">
        <v>0</v>
      </c>
      <c r="BI292">
        <v>1</v>
      </c>
      <c r="BJ292">
        <v>0</v>
      </c>
      <c r="BK292">
        <v>0</v>
      </c>
      <c r="BL292">
        <v>2</v>
      </c>
      <c r="BM292">
        <v>0</v>
      </c>
      <c r="BN292">
        <v>0</v>
      </c>
      <c r="BO292">
        <v>0</v>
      </c>
      <c r="BP292">
        <v>0</v>
      </c>
      <c r="BQ292">
        <v>18</v>
      </c>
      <c r="BR292">
        <v>1</v>
      </c>
      <c r="BS292">
        <v>0</v>
      </c>
      <c r="BT292">
        <v>0</v>
      </c>
      <c r="BU292">
        <v>0</v>
      </c>
      <c r="BV292">
        <v>0</v>
      </c>
      <c r="BW292">
        <v>0</v>
      </c>
      <c r="BX292">
        <v>0</v>
      </c>
      <c r="BY292">
        <v>1</v>
      </c>
      <c r="BZ292">
        <v>0</v>
      </c>
      <c r="CA292">
        <v>0</v>
      </c>
      <c r="CB292">
        <v>2</v>
      </c>
      <c r="CC292">
        <v>0</v>
      </c>
      <c r="CD292">
        <v>0</v>
      </c>
      <c r="CE292">
        <v>0</v>
      </c>
      <c r="CF292">
        <v>0</v>
      </c>
      <c r="CG292">
        <v>4</v>
      </c>
      <c r="CH292">
        <v>5</v>
      </c>
      <c r="CI292">
        <v>0</v>
      </c>
      <c r="CJ292">
        <v>0</v>
      </c>
      <c r="CK292">
        <v>0</v>
      </c>
      <c r="CL292">
        <v>0</v>
      </c>
      <c r="CM292">
        <v>0</v>
      </c>
    </row>
    <row r="293" spans="1:91" x14ac:dyDescent="0.15">
      <c r="A293" t="s">
        <v>2136</v>
      </c>
      <c r="B293">
        <v>50.1</v>
      </c>
      <c r="D293">
        <v>897.8</v>
      </c>
      <c r="E293" s="407">
        <v>1.2834549878345597E-2</v>
      </c>
      <c r="F293" s="407">
        <v>0</v>
      </c>
      <c r="G293" s="407">
        <v>23.2</v>
      </c>
      <c r="H293" s="407">
        <v>1.2834549878345597E-2</v>
      </c>
      <c r="I293" s="407">
        <v>0</v>
      </c>
      <c r="J293" s="407">
        <v>23.2</v>
      </c>
      <c r="K293">
        <v>0</v>
      </c>
      <c r="L293">
        <v>63</v>
      </c>
      <c r="M293">
        <v>0</v>
      </c>
      <c r="N293">
        <v>14</v>
      </c>
      <c r="O293">
        <v>310</v>
      </c>
      <c r="P293">
        <v>0</v>
      </c>
      <c r="Q293">
        <v>0</v>
      </c>
      <c r="R293">
        <v>0</v>
      </c>
      <c r="S293">
        <v>0</v>
      </c>
      <c r="T293">
        <v>0</v>
      </c>
      <c r="U293">
        <v>0</v>
      </c>
      <c r="V293">
        <v>0</v>
      </c>
      <c r="W293">
        <v>1</v>
      </c>
      <c r="X293">
        <v>0</v>
      </c>
      <c r="Y293">
        <v>0</v>
      </c>
      <c r="Z293">
        <v>0</v>
      </c>
      <c r="AA293" t="s">
        <v>2334</v>
      </c>
      <c r="AB293">
        <v>0</v>
      </c>
      <c r="AC293">
        <v>14</v>
      </c>
      <c r="AD293">
        <v>0</v>
      </c>
      <c r="AE293">
        <v>6</v>
      </c>
      <c r="AF293">
        <v>62</v>
      </c>
      <c r="AG293">
        <v>0</v>
      </c>
      <c r="AH293">
        <v>0</v>
      </c>
      <c r="AI293">
        <v>0</v>
      </c>
      <c r="AJ293">
        <v>0</v>
      </c>
      <c r="AK293">
        <v>0</v>
      </c>
      <c r="AL293">
        <v>0</v>
      </c>
      <c r="AM293">
        <v>0</v>
      </c>
      <c r="AN293">
        <v>1</v>
      </c>
      <c r="AO293">
        <v>0</v>
      </c>
      <c r="AP293">
        <v>0</v>
      </c>
      <c r="AQ293">
        <v>0</v>
      </c>
      <c r="AR293">
        <v>0</v>
      </c>
      <c r="AS293">
        <v>43</v>
      </c>
      <c r="AT293">
        <v>0</v>
      </c>
      <c r="AU293">
        <v>4</v>
      </c>
      <c r="AV293">
        <v>76</v>
      </c>
      <c r="AW293">
        <v>0</v>
      </c>
      <c r="AX293">
        <v>0</v>
      </c>
      <c r="AY293">
        <v>0</v>
      </c>
      <c r="AZ293">
        <v>0</v>
      </c>
      <c r="BA293">
        <v>0</v>
      </c>
      <c r="BB293">
        <v>0</v>
      </c>
      <c r="BC293">
        <v>0</v>
      </c>
      <c r="BD293">
        <v>0</v>
      </c>
      <c r="BE293">
        <v>0</v>
      </c>
      <c r="BF293">
        <v>0</v>
      </c>
      <c r="BG293">
        <v>0</v>
      </c>
      <c r="BH293">
        <v>0</v>
      </c>
      <c r="BI293">
        <v>3</v>
      </c>
      <c r="BJ293">
        <v>0</v>
      </c>
      <c r="BK293">
        <v>1</v>
      </c>
      <c r="BL293">
        <v>13</v>
      </c>
      <c r="BM293">
        <v>0</v>
      </c>
      <c r="BN293">
        <v>0</v>
      </c>
      <c r="BO293">
        <v>0</v>
      </c>
      <c r="BP293">
        <v>0</v>
      </c>
      <c r="BQ293">
        <v>0</v>
      </c>
      <c r="BR293">
        <v>0</v>
      </c>
      <c r="BS293">
        <v>0</v>
      </c>
      <c r="BT293">
        <v>0</v>
      </c>
      <c r="BU293">
        <v>0</v>
      </c>
      <c r="BV293">
        <v>0</v>
      </c>
      <c r="BW293">
        <v>0</v>
      </c>
      <c r="BX293">
        <v>0</v>
      </c>
      <c r="BY293">
        <v>0</v>
      </c>
      <c r="BZ293">
        <v>0</v>
      </c>
      <c r="CA293">
        <v>0</v>
      </c>
      <c r="CB293">
        <v>0</v>
      </c>
      <c r="CC293">
        <v>0</v>
      </c>
      <c r="CD293">
        <v>0</v>
      </c>
      <c r="CE293">
        <v>0</v>
      </c>
      <c r="CF293">
        <v>0</v>
      </c>
      <c r="CG293">
        <v>0</v>
      </c>
      <c r="CH293">
        <v>0</v>
      </c>
      <c r="CI293">
        <v>0</v>
      </c>
      <c r="CJ293">
        <v>0</v>
      </c>
      <c r="CK293">
        <v>0</v>
      </c>
      <c r="CL293">
        <v>0</v>
      </c>
      <c r="CM293">
        <v>0</v>
      </c>
    </row>
    <row r="294" spans="1:91" x14ac:dyDescent="0.15">
      <c r="A294" t="s">
        <v>2211</v>
      </c>
      <c r="B294">
        <v>80</v>
      </c>
      <c r="C294">
        <v>2</v>
      </c>
      <c r="D294">
        <v>180</v>
      </c>
      <c r="E294" s="407">
        <v>1.1000000000000001</v>
      </c>
      <c r="F294" s="407">
        <v>4.0342096140350878E-2</v>
      </c>
      <c r="G294" s="407">
        <v>4.9000000000000004</v>
      </c>
      <c r="H294" s="407">
        <v>0.1</v>
      </c>
      <c r="I294" s="407">
        <v>2.7016161295742146E-3</v>
      </c>
      <c r="J294" s="407">
        <v>0.3</v>
      </c>
      <c r="K294">
        <v>0</v>
      </c>
      <c r="L294">
        <v>1</v>
      </c>
      <c r="M294">
        <v>0</v>
      </c>
      <c r="N294">
        <v>5</v>
      </c>
      <c r="O294">
        <v>36</v>
      </c>
      <c r="P294">
        <v>0</v>
      </c>
      <c r="Q294">
        <v>7</v>
      </c>
      <c r="R294">
        <v>0</v>
      </c>
      <c r="S294">
        <v>0</v>
      </c>
      <c r="T294">
        <v>8</v>
      </c>
      <c r="U294">
        <v>0</v>
      </c>
      <c r="V294">
        <v>0</v>
      </c>
      <c r="W294">
        <v>0</v>
      </c>
      <c r="X294">
        <v>0</v>
      </c>
      <c r="Y294">
        <v>0</v>
      </c>
      <c r="Z294">
        <v>0</v>
      </c>
      <c r="AA294" t="s">
        <v>2334</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2</v>
      </c>
      <c r="BO294">
        <v>0</v>
      </c>
      <c r="BP294">
        <v>0</v>
      </c>
      <c r="BQ294">
        <v>0</v>
      </c>
      <c r="BR294">
        <v>0</v>
      </c>
      <c r="BS294">
        <v>0</v>
      </c>
      <c r="BT294">
        <v>0</v>
      </c>
      <c r="BU294">
        <v>0</v>
      </c>
      <c r="BV294">
        <v>0</v>
      </c>
      <c r="BW294">
        <v>0</v>
      </c>
      <c r="BX294">
        <v>0</v>
      </c>
      <c r="BY294">
        <v>0</v>
      </c>
      <c r="BZ294">
        <v>0</v>
      </c>
      <c r="CA294">
        <v>0</v>
      </c>
      <c r="CB294">
        <v>1</v>
      </c>
      <c r="CC294">
        <v>0</v>
      </c>
      <c r="CD294">
        <v>0</v>
      </c>
      <c r="CE294">
        <v>0</v>
      </c>
      <c r="CF294">
        <v>0</v>
      </c>
      <c r="CG294">
        <v>0</v>
      </c>
      <c r="CH294">
        <v>1</v>
      </c>
      <c r="CI294">
        <v>0</v>
      </c>
      <c r="CJ294">
        <v>0</v>
      </c>
      <c r="CK294">
        <v>0</v>
      </c>
      <c r="CL294">
        <v>0</v>
      </c>
      <c r="CM294">
        <v>0</v>
      </c>
    </row>
    <row r="295" spans="1:91" x14ac:dyDescent="0.15">
      <c r="A295" t="s">
        <v>2022</v>
      </c>
      <c r="B295">
        <v>80</v>
      </c>
      <c r="C295">
        <v>2</v>
      </c>
      <c r="D295">
        <v>140</v>
      </c>
      <c r="E295" s="407">
        <v>2</v>
      </c>
      <c r="F295" s="407">
        <v>3.8686030051282065E-2</v>
      </c>
      <c r="G295" s="407">
        <v>4.0999999999999996</v>
      </c>
      <c r="H295" s="407">
        <v>0.3</v>
      </c>
      <c r="I295" s="407">
        <v>5.4570532628274238E-3</v>
      </c>
      <c r="J295" s="407">
        <v>0.6</v>
      </c>
      <c r="K295">
        <v>0</v>
      </c>
      <c r="L295">
        <v>1</v>
      </c>
      <c r="M295">
        <v>0</v>
      </c>
      <c r="N295">
        <v>9</v>
      </c>
      <c r="O295">
        <v>9</v>
      </c>
      <c r="P295">
        <v>0</v>
      </c>
      <c r="Q295">
        <v>1</v>
      </c>
      <c r="R295">
        <v>0</v>
      </c>
      <c r="S295">
        <v>5</v>
      </c>
      <c r="T295">
        <v>9</v>
      </c>
      <c r="U295">
        <v>4</v>
      </c>
      <c r="V295">
        <v>1</v>
      </c>
      <c r="W295">
        <v>0</v>
      </c>
      <c r="X295">
        <v>0</v>
      </c>
      <c r="Y295">
        <v>0</v>
      </c>
      <c r="Z295">
        <v>0</v>
      </c>
      <c r="AA295" t="s">
        <v>2334</v>
      </c>
      <c r="AB295">
        <v>0</v>
      </c>
      <c r="AC295">
        <v>0</v>
      </c>
      <c r="AD295">
        <v>0</v>
      </c>
      <c r="AE295">
        <v>1</v>
      </c>
      <c r="AF295">
        <v>1</v>
      </c>
      <c r="AG295">
        <v>0</v>
      </c>
      <c r="AH295">
        <v>0</v>
      </c>
      <c r="AI295">
        <v>0</v>
      </c>
      <c r="AJ295">
        <v>0</v>
      </c>
      <c r="AK295">
        <v>0</v>
      </c>
      <c r="AL295">
        <v>0</v>
      </c>
      <c r="AM295">
        <v>1</v>
      </c>
      <c r="AN295">
        <v>0</v>
      </c>
      <c r="AO295">
        <v>0</v>
      </c>
      <c r="AP295">
        <v>0</v>
      </c>
      <c r="AQ295">
        <v>0</v>
      </c>
      <c r="AR295">
        <v>0</v>
      </c>
      <c r="AS295">
        <v>0</v>
      </c>
      <c r="AT295">
        <v>0</v>
      </c>
      <c r="AU295">
        <v>0</v>
      </c>
      <c r="AV295">
        <v>0</v>
      </c>
      <c r="AW295">
        <v>0</v>
      </c>
      <c r="AX295">
        <v>2</v>
      </c>
      <c r="AY295">
        <v>0</v>
      </c>
      <c r="AZ295">
        <v>0</v>
      </c>
      <c r="BA295">
        <v>0</v>
      </c>
      <c r="BB295">
        <v>1</v>
      </c>
      <c r="BC295">
        <v>0</v>
      </c>
      <c r="BD295">
        <v>0</v>
      </c>
      <c r="BE295">
        <v>0</v>
      </c>
      <c r="BF295">
        <v>0</v>
      </c>
      <c r="BG295">
        <v>0</v>
      </c>
      <c r="BH295">
        <v>0</v>
      </c>
      <c r="BI295">
        <v>0</v>
      </c>
      <c r="BJ295">
        <v>0</v>
      </c>
      <c r="BK295">
        <v>1</v>
      </c>
      <c r="BL295">
        <v>0</v>
      </c>
      <c r="BM295">
        <v>0</v>
      </c>
      <c r="BN295">
        <v>0</v>
      </c>
      <c r="BO295">
        <v>0</v>
      </c>
      <c r="BP295">
        <v>1</v>
      </c>
      <c r="BQ295">
        <v>0</v>
      </c>
      <c r="BR295">
        <v>0</v>
      </c>
      <c r="BS295">
        <v>0</v>
      </c>
      <c r="BT295">
        <v>0</v>
      </c>
      <c r="BU295">
        <v>0</v>
      </c>
      <c r="BV295">
        <v>0</v>
      </c>
      <c r="BW295">
        <v>0</v>
      </c>
      <c r="BX295">
        <v>0</v>
      </c>
      <c r="BY295">
        <v>0</v>
      </c>
      <c r="BZ295">
        <v>0</v>
      </c>
      <c r="CA295">
        <v>0</v>
      </c>
      <c r="CB295">
        <v>0</v>
      </c>
      <c r="CC295">
        <v>0</v>
      </c>
      <c r="CD295">
        <v>1</v>
      </c>
      <c r="CE295">
        <v>0</v>
      </c>
      <c r="CF295">
        <v>0</v>
      </c>
      <c r="CG295">
        <v>0</v>
      </c>
      <c r="CH295">
        <v>1</v>
      </c>
      <c r="CI295">
        <v>0</v>
      </c>
      <c r="CJ295">
        <v>0</v>
      </c>
      <c r="CK295">
        <v>0</v>
      </c>
      <c r="CL295">
        <v>0</v>
      </c>
      <c r="CM295">
        <v>0</v>
      </c>
    </row>
    <row r="296" spans="1:91" x14ac:dyDescent="0.15">
      <c r="A296" t="s">
        <v>1969</v>
      </c>
      <c r="B296">
        <v>20</v>
      </c>
      <c r="C296">
        <v>0.5</v>
      </c>
      <c r="D296">
        <v>45</v>
      </c>
      <c r="E296" s="407">
        <v>0.3</v>
      </c>
      <c r="F296" s="407">
        <v>5.7523599610389622E-3</v>
      </c>
      <c r="G296" s="407">
        <v>0.7</v>
      </c>
      <c r="H296" s="407">
        <v>0.1</v>
      </c>
      <c r="I296" s="407">
        <v>1.8656119223819496E-3</v>
      </c>
      <c r="J296" s="407">
        <v>0.2</v>
      </c>
      <c r="K296">
        <v>0</v>
      </c>
      <c r="L296">
        <v>0</v>
      </c>
      <c r="M296">
        <v>0</v>
      </c>
      <c r="N296">
        <v>0</v>
      </c>
      <c r="O296">
        <v>7</v>
      </c>
      <c r="P296">
        <v>0</v>
      </c>
      <c r="Q296">
        <v>20</v>
      </c>
      <c r="R296">
        <v>0</v>
      </c>
      <c r="S296">
        <v>0</v>
      </c>
      <c r="T296">
        <v>12</v>
      </c>
      <c r="U296">
        <v>23</v>
      </c>
      <c r="V296">
        <v>0</v>
      </c>
      <c r="W296">
        <v>0</v>
      </c>
      <c r="X296">
        <v>0</v>
      </c>
      <c r="Y296">
        <v>0</v>
      </c>
      <c r="Z296">
        <v>0</v>
      </c>
      <c r="AA296" t="s">
        <v>2334</v>
      </c>
      <c r="AB296">
        <v>0</v>
      </c>
      <c r="AC296">
        <v>0</v>
      </c>
      <c r="AD296">
        <v>0</v>
      </c>
      <c r="AE296">
        <v>0</v>
      </c>
      <c r="AF296">
        <v>7</v>
      </c>
      <c r="AG296">
        <v>0</v>
      </c>
      <c r="AH296">
        <v>20</v>
      </c>
      <c r="AI296">
        <v>0</v>
      </c>
      <c r="AJ296">
        <v>0</v>
      </c>
      <c r="AK296">
        <v>8</v>
      </c>
      <c r="AL296">
        <v>23</v>
      </c>
      <c r="AM296">
        <v>0</v>
      </c>
      <c r="AN296">
        <v>0</v>
      </c>
      <c r="AO296">
        <v>0</v>
      </c>
      <c r="AP296">
        <v>0</v>
      </c>
      <c r="AQ296">
        <v>0</v>
      </c>
      <c r="AR296">
        <v>0</v>
      </c>
      <c r="AS296">
        <v>13</v>
      </c>
      <c r="AT296">
        <v>0</v>
      </c>
      <c r="AU296">
        <v>0</v>
      </c>
      <c r="AV296">
        <v>0</v>
      </c>
      <c r="AW296">
        <v>0</v>
      </c>
      <c r="AX296">
        <v>51</v>
      </c>
      <c r="AY296">
        <v>0</v>
      </c>
      <c r="AZ296">
        <v>0</v>
      </c>
      <c r="BA296">
        <v>0</v>
      </c>
      <c r="BB296">
        <v>20</v>
      </c>
      <c r="BC296">
        <v>0</v>
      </c>
      <c r="BD296">
        <v>0</v>
      </c>
      <c r="BE296">
        <v>0</v>
      </c>
      <c r="BF296">
        <v>0</v>
      </c>
      <c r="BG296">
        <v>0</v>
      </c>
      <c r="BH296">
        <v>0</v>
      </c>
      <c r="BI296">
        <v>10</v>
      </c>
      <c r="BJ296">
        <v>0</v>
      </c>
      <c r="BK296">
        <v>0</v>
      </c>
      <c r="BL296">
        <v>0</v>
      </c>
      <c r="BM296">
        <v>0</v>
      </c>
      <c r="BN296">
        <v>48</v>
      </c>
      <c r="BO296">
        <v>0</v>
      </c>
      <c r="BP296">
        <v>0</v>
      </c>
      <c r="BQ296">
        <v>1</v>
      </c>
      <c r="BR296">
        <v>17</v>
      </c>
      <c r="BS296">
        <v>0</v>
      </c>
      <c r="BT296">
        <v>0</v>
      </c>
      <c r="BU296">
        <v>0</v>
      </c>
      <c r="BV296">
        <v>0</v>
      </c>
      <c r="BW296">
        <v>0</v>
      </c>
      <c r="BX296">
        <v>0</v>
      </c>
      <c r="BY296">
        <v>8</v>
      </c>
      <c r="BZ296">
        <v>0</v>
      </c>
      <c r="CA296">
        <v>0</v>
      </c>
      <c r="CB296">
        <v>0</v>
      </c>
      <c r="CC296">
        <v>0</v>
      </c>
      <c r="CD296">
        <v>45</v>
      </c>
      <c r="CE296">
        <v>0</v>
      </c>
      <c r="CF296">
        <v>0</v>
      </c>
      <c r="CG296">
        <v>0</v>
      </c>
      <c r="CH296">
        <v>9</v>
      </c>
      <c r="CI296">
        <v>0</v>
      </c>
      <c r="CJ296">
        <v>3</v>
      </c>
      <c r="CK296">
        <v>0</v>
      </c>
      <c r="CL296">
        <v>0</v>
      </c>
      <c r="CM296">
        <v>0</v>
      </c>
    </row>
    <row r="297" spans="1:91" x14ac:dyDescent="0.15">
      <c r="A297" t="s">
        <v>2039</v>
      </c>
      <c r="B297">
        <v>90</v>
      </c>
      <c r="C297">
        <v>2</v>
      </c>
      <c r="D297">
        <v>180</v>
      </c>
      <c r="E297" s="407">
        <v>2.8</v>
      </c>
      <c r="F297" s="407">
        <v>0.1</v>
      </c>
      <c r="G297" s="407">
        <v>6.3</v>
      </c>
      <c r="H297" s="407">
        <v>0.2</v>
      </c>
      <c r="I297" s="407">
        <v>5.4282817665764708E-3</v>
      </c>
      <c r="J297" s="407">
        <v>0.5</v>
      </c>
      <c r="K297">
        <v>0</v>
      </c>
      <c r="L297">
        <v>2</v>
      </c>
      <c r="M297">
        <v>0</v>
      </c>
      <c r="N297">
        <v>0</v>
      </c>
      <c r="O297">
        <v>1</v>
      </c>
      <c r="P297">
        <v>0</v>
      </c>
      <c r="Q297">
        <v>0</v>
      </c>
      <c r="R297">
        <v>0</v>
      </c>
      <c r="S297">
        <v>1</v>
      </c>
      <c r="T297">
        <v>22</v>
      </c>
      <c r="U297">
        <v>5</v>
      </c>
      <c r="V297">
        <v>0</v>
      </c>
      <c r="W297">
        <v>0</v>
      </c>
      <c r="X297">
        <v>0</v>
      </c>
      <c r="Y297">
        <v>0</v>
      </c>
      <c r="Z297">
        <v>0</v>
      </c>
      <c r="AA297" t="s">
        <v>2334</v>
      </c>
      <c r="AB297">
        <v>0</v>
      </c>
      <c r="AC297">
        <v>0</v>
      </c>
      <c r="AD297">
        <v>0</v>
      </c>
      <c r="AE297">
        <v>0</v>
      </c>
      <c r="AF297">
        <v>0</v>
      </c>
      <c r="AG297">
        <v>0</v>
      </c>
      <c r="AH297">
        <v>0</v>
      </c>
      <c r="AI297">
        <v>0</v>
      </c>
      <c r="AJ297">
        <v>0</v>
      </c>
      <c r="AK297">
        <v>2</v>
      </c>
      <c r="AL297">
        <v>0</v>
      </c>
      <c r="AM297">
        <v>0</v>
      </c>
      <c r="AN297">
        <v>0</v>
      </c>
      <c r="AO297">
        <v>0</v>
      </c>
      <c r="AP297">
        <v>0</v>
      </c>
      <c r="AQ297">
        <v>0</v>
      </c>
      <c r="AR297">
        <v>0</v>
      </c>
      <c r="AS297">
        <v>0</v>
      </c>
      <c r="AT297">
        <v>0</v>
      </c>
      <c r="AU297">
        <v>0</v>
      </c>
      <c r="AV297">
        <v>0</v>
      </c>
      <c r="AW297">
        <v>0</v>
      </c>
      <c r="AX297">
        <v>0</v>
      </c>
      <c r="AY297">
        <v>0</v>
      </c>
      <c r="AZ297">
        <v>0</v>
      </c>
      <c r="BA297">
        <v>0</v>
      </c>
      <c r="BB297">
        <v>2</v>
      </c>
      <c r="BC297">
        <v>0</v>
      </c>
      <c r="BD297">
        <v>0</v>
      </c>
      <c r="BE297">
        <v>0</v>
      </c>
      <c r="BF297">
        <v>0</v>
      </c>
      <c r="BG297">
        <v>0</v>
      </c>
      <c r="BH297">
        <v>0</v>
      </c>
      <c r="BI297">
        <v>0</v>
      </c>
      <c r="BJ297">
        <v>0</v>
      </c>
      <c r="BK297">
        <v>0</v>
      </c>
      <c r="BL297">
        <v>0</v>
      </c>
      <c r="BM297">
        <v>0</v>
      </c>
      <c r="BN297">
        <v>0</v>
      </c>
      <c r="BO297">
        <v>0</v>
      </c>
      <c r="BP297">
        <v>0</v>
      </c>
      <c r="BQ297">
        <v>4</v>
      </c>
      <c r="BR297">
        <v>0</v>
      </c>
      <c r="BS297">
        <v>0</v>
      </c>
      <c r="BT297">
        <v>0</v>
      </c>
      <c r="BU297">
        <v>0</v>
      </c>
      <c r="BV297">
        <v>0</v>
      </c>
      <c r="BW297">
        <v>0</v>
      </c>
      <c r="BX297">
        <v>0</v>
      </c>
      <c r="BY297">
        <v>0</v>
      </c>
      <c r="BZ297">
        <v>0</v>
      </c>
      <c r="CA297">
        <v>0</v>
      </c>
      <c r="CB297">
        <v>0</v>
      </c>
      <c r="CC297">
        <v>0</v>
      </c>
      <c r="CD297">
        <v>0</v>
      </c>
      <c r="CE297">
        <v>0</v>
      </c>
      <c r="CF297">
        <v>0</v>
      </c>
      <c r="CG297">
        <v>0</v>
      </c>
      <c r="CH297">
        <v>4</v>
      </c>
      <c r="CI297">
        <v>0</v>
      </c>
      <c r="CJ297">
        <v>0</v>
      </c>
      <c r="CK297">
        <v>0</v>
      </c>
      <c r="CL297">
        <v>0</v>
      </c>
      <c r="CM297">
        <v>0</v>
      </c>
    </row>
    <row r="298" spans="1:91" x14ac:dyDescent="0.15">
      <c r="A298" t="s">
        <v>2140</v>
      </c>
      <c r="B298">
        <v>1280</v>
      </c>
      <c r="C298">
        <v>44.5</v>
      </c>
      <c r="D298">
        <v>1130</v>
      </c>
      <c r="E298" s="407">
        <v>3.3</v>
      </c>
      <c r="F298" s="407">
        <v>0.1</v>
      </c>
      <c r="G298" s="407">
        <v>6.7</v>
      </c>
      <c r="H298" s="407">
        <v>0.6</v>
      </c>
      <c r="I298" s="407">
        <v>1.4756206515721015E-2</v>
      </c>
      <c r="J298" s="407">
        <v>1.3</v>
      </c>
      <c r="K298">
        <v>0</v>
      </c>
      <c r="L298">
        <v>5</v>
      </c>
      <c r="M298">
        <v>0</v>
      </c>
      <c r="N298">
        <v>3</v>
      </c>
      <c r="O298">
        <v>17</v>
      </c>
      <c r="P298">
        <v>0</v>
      </c>
      <c r="Q298">
        <v>3</v>
      </c>
      <c r="R298">
        <v>4</v>
      </c>
      <c r="S298">
        <v>9</v>
      </c>
      <c r="T298">
        <v>31</v>
      </c>
      <c r="U298">
        <v>0</v>
      </c>
      <c r="V298">
        <v>20</v>
      </c>
      <c r="W298">
        <v>0</v>
      </c>
      <c r="X298">
        <v>0</v>
      </c>
      <c r="Y298">
        <v>0</v>
      </c>
      <c r="Z298">
        <v>0</v>
      </c>
      <c r="AA298" t="s">
        <v>2334</v>
      </c>
      <c r="AB298">
        <v>0</v>
      </c>
      <c r="AC298">
        <v>0</v>
      </c>
      <c r="AD298">
        <v>0</v>
      </c>
      <c r="AE298">
        <v>0</v>
      </c>
      <c r="AF298">
        <v>3</v>
      </c>
      <c r="AG298">
        <v>0</v>
      </c>
      <c r="AH298">
        <v>0</v>
      </c>
      <c r="AI298">
        <v>0</v>
      </c>
      <c r="AJ298">
        <v>0</v>
      </c>
      <c r="AK298">
        <v>1</v>
      </c>
      <c r="AL298">
        <v>0</v>
      </c>
      <c r="AM298">
        <v>7</v>
      </c>
      <c r="AN298">
        <v>0</v>
      </c>
      <c r="AO298">
        <v>0</v>
      </c>
      <c r="AP298">
        <v>0</v>
      </c>
      <c r="AQ298">
        <v>0</v>
      </c>
      <c r="AR298">
        <v>0</v>
      </c>
      <c r="AS298">
        <v>0</v>
      </c>
      <c r="AT298">
        <v>0</v>
      </c>
      <c r="AU298">
        <v>0</v>
      </c>
      <c r="AV298">
        <v>1</v>
      </c>
      <c r="AW298">
        <v>0</v>
      </c>
      <c r="AX298">
        <v>0</v>
      </c>
      <c r="AY298">
        <v>0</v>
      </c>
      <c r="AZ298">
        <v>2</v>
      </c>
      <c r="BA298">
        <v>0</v>
      </c>
      <c r="BB298">
        <v>10</v>
      </c>
      <c r="BC298">
        <v>0</v>
      </c>
      <c r="BD298">
        <v>0</v>
      </c>
      <c r="BE298">
        <v>0</v>
      </c>
      <c r="BF298">
        <v>0</v>
      </c>
      <c r="BG298">
        <v>0</v>
      </c>
      <c r="BH298">
        <v>0</v>
      </c>
      <c r="BI298">
        <v>0</v>
      </c>
      <c r="BJ298">
        <v>0</v>
      </c>
      <c r="BK298">
        <v>0</v>
      </c>
      <c r="BL298">
        <v>1</v>
      </c>
      <c r="BM298">
        <v>0</v>
      </c>
      <c r="BN298">
        <v>0</v>
      </c>
      <c r="BO298">
        <v>0</v>
      </c>
      <c r="BP298">
        <v>1</v>
      </c>
      <c r="BQ298">
        <v>0</v>
      </c>
      <c r="BR298">
        <v>0</v>
      </c>
      <c r="BS298">
        <v>3</v>
      </c>
      <c r="BT298">
        <v>0</v>
      </c>
      <c r="BU298">
        <v>0</v>
      </c>
      <c r="BV298">
        <v>0</v>
      </c>
      <c r="BW298">
        <v>0</v>
      </c>
      <c r="BX298">
        <v>0</v>
      </c>
      <c r="BY298">
        <v>0</v>
      </c>
      <c r="BZ298">
        <v>0</v>
      </c>
      <c r="CA298">
        <v>0</v>
      </c>
      <c r="CB298">
        <v>0</v>
      </c>
      <c r="CC298">
        <v>0</v>
      </c>
      <c r="CD298">
        <v>0</v>
      </c>
      <c r="CE298">
        <v>0</v>
      </c>
      <c r="CF298">
        <v>0</v>
      </c>
      <c r="CG298">
        <v>0</v>
      </c>
      <c r="CH298">
        <v>0</v>
      </c>
      <c r="CI298">
        <v>0</v>
      </c>
      <c r="CJ298">
        <v>0</v>
      </c>
      <c r="CK298">
        <v>0</v>
      </c>
      <c r="CL298">
        <v>0</v>
      </c>
      <c r="CM298">
        <v>0</v>
      </c>
    </row>
    <row r="299" spans="1:91" x14ac:dyDescent="0.15">
      <c r="A299" t="s">
        <v>1998</v>
      </c>
      <c r="B299">
        <v>246.5</v>
      </c>
      <c r="C299">
        <v>14.5</v>
      </c>
      <c r="D299">
        <v>216.5</v>
      </c>
      <c r="E299" s="407">
        <v>2.7</v>
      </c>
      <c r="F299" s="407">
        <v>0.2</v>
      </c>
      <c r="G299" s="407">
        <v>3.5</v>
      </c>
      <c r="H299" s="407">
        <v>0.5</v>
      </c>
      <c r="I299" s="407">
        <v>2.7276368845880888E-2</v>
      </c>
      <c r="J299" s="407">
        <v>0.6</v>
      </c>
      <c r="K299">
        <v>0</v>
      </c>
      <c r="L299">
        <v>1</v>
      </c>
      <c r="M299">
        <v>0</v>
      </c>
      <c r="N299">
        <v>27</v>
      </c>
      <c r="O299">
        <v>11</v>
      </c>
      <c r="P299">
        <v>0</v>
      </c>
      <c r="Q299">
        <v>3</v>
      </c>
      <c r="R299">
        <v>0</v>
      </c>
      <c r="S299">
        <v>0</v>
      </c>
      <c r="T299">
        <v>6</v>
      </c>
      <c r="U299">
        <v>1</v>
      </c>
      <c r="V299">
        <v>6</v>
      </c>
      <c r="W299">
        <v>0</v>
      </c>
      <c r="X299">
        <v>0</v>
      </c>
      <c r="Y299">
        <v>0</v>
      </c>
      <c r="Z299">
        <v>1</v>
      </c>
      <c r="AA299" t="s">
        <v>2334</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1</v>
      </c>
      <c r="BL299">
        <v>1</v>
      </c>
      <c r="BM299">
        <v>0</v>
      </c>
      <c r="BN299">
        <v>0</v>
      </c>
      <c r="BO299">
        <v>0</v>
      </c>
      <c r="BP299">
        <v>0</v>
      </c>
      <c r="BQ299">
        <v>2</v>
      </c>
      <c r="BR299">
        <v>0</v>
      </c>
      <c r="BS299">
        <v>1</v>
      </c>
      <c r="BT299">
        <v>0</v>
      </c>
      <c r="BU299">
        <v>0</v>
      </c>
      <c r="BV299">
        <v>0</v>
      </c>
      <c r="BW299">
        <v>0</v>
      </c>
      <c r="BX299">
        <v>0</v>
      </c>
      <c r="BY299">
        <v>0</v>
      </c>
      <c r="BZ299">
        <v>0</v>
      </c>
      <c r="CA299">
        <v>0</v>
      </c>
      <c r="CB299">
        <v>0</v>
      </c>
      <c r="CC299">
        <v>0</v>
      </c>
      <c r="CD299">
        <v>0</v>
      </c>
      <c r="CE299">
        <v>0</v>
      </c>
      <c r="CF299">
        <v>0</v>
      </c>
      <c r="CG299">
        <v>0</v>
      </c>
      <c r="CH299">
        <v>0</v>
      </c>
      <c r="CI299">
        <v>0</v>
      </c>
      <c r="CJ299">
        <v>0</v>
      </c>
      <c r="CK299">
        <v>0</v>
      </c>
      <c r="CL299">
        <v>0</v>
      </c>
      <c r="CM299">
        <v>0</v>
      </c>
    </row>
    <row r="300" spans="1:91" x14ac:dyDescent="0.15">
      <c r="A300" t="s">
        <v>2036</v>
      </c>
      <c r="B300">
        <v>12.1</v>
      </c>
      <c r="C300">
        <v>0.2</v>
      </c>
      <c r="D300">
        <v>71</v>
      </c>
      <c r="E300" s="407">
        <v>0.3</v>
      </c>
      <c r="F300" s="407">
        <v>5.0245627391304346E-3</v>
      </c>
      <c r="G300" s="407">
        <v>1.8</v>
      </c>
      <c r="H300" s="407">
        <v>0.1</v>
      </c>
      <c r="I300" s="407">
        <v>9.1994923619458525E-4</v>
      </c>
      <c r="J300" s="407">
        <v>0.3</v>
      </c>
      <c r="K300">
        <v>0</v>
      </c>
      <c r="L300">
        <v>2</v>
      </c>
      <c r="M300">
        <v>0</v>
      </c>
      <c r="N300">
        <v>5</v>
      </c>
      <c r="O300">
        <v>31</v>
      </c>
      <c r="P300">
        <v>0</v>
      </c>
      <c r="Q300">
        <v>1</v>
      </c>
      <c r="R300">
        <v>0</v>
      </c>
      <c r="S300">
        <v>0</v>
      </c>
      <c r="T300">
        <v>6</v>
      </c>
      <c r="U300">
        <v>0</v>
      </c>
      <c r="V300">
        <v>1</v>
      </c>
      <c r="W300">
        <v>0</v>
      </c>
      <c r="X300">
        <v>0</v>
      </c>
      <c r="Y300">
        <v>0</v>
      </c>
      <c r="Z300">
        <v>0</v>
      </c>
      <c r="AA300" t="s">
        <v>2334</v>
      </c>
      <c r="AB300">
        <v>0</v>
      </c>
      <c r="AC300">
        <v>0</v>
      </c>
      <c r="AD300">
        <v>0</v>
      </c>
      <c r="AE300">
        <v>1</v>
      </c>
      <c r="AF300">
        <v>0</v>
      </c>
      <c r="AG300">
        <v>0</v>
      </c>
      <c r="AH300">
        <v>0</v>
      </c>
      <c r="AI300">
        <v>0</v>
      </c>
      <c r="AJ300">
        <v>0</v>
      </c>
      <c r="AK300">
        <v>0</v>
      </c>
      <c r="AL300">
        <v>0</v>
      </c>
      <c r="AM300">
        <v>0</v>
      </c>
      <c r="AN300">
        <v>0</v>
      </c>
      <c r="AO300">
        <v>0</v>
      </c>
      <c r="AP300">
        <v>0</v>
      </c>
      <c r="AQ300">
        <v>0</v>
      </c>
      <c r="AR300">
        <v>0</v>
      </c>
      <c r="AS300">
        <v>0</v>
      </c>
      <c r="AT300">
        <v>0</v>
      </c>
      <c r="AU300">
        <v>1</v>
      </c>
      <c r="AV300">
        <v>0</v>
      </c>
      <c r="AW300">
        <v>0</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v>0</v>
      </c>
      <c r="BR300">
        <v>0</v>
      </c>
      <c r="BS300">
        <v>0</v>
      </c>
      <c r="BT300">
        <v>0</v>
      </c>
      <c r="BU300">
        <v>0</v>
      </c>
      <c r="BV300">
        <v>0</v>
      </c>
      <c r="BW300">
        <v>0</v>
      </c>
      <c r="BX300">
        <v>0</v>
      </c>
      <c r="BY300">
        <v>0</v>
      </c>
      <c r="BZ300">
        <v>0</v>
      </c>
      <c r="CA300">
        <v>0</v>
      </c>
      <c r="CB300">
        <v>0</v>
      </c>
      <c r="CC300">
        <v>0</v>
      </c>
      <c r="CD300">
        <v>0</v>
      </c>
      <c r="CE300">
        <v>0</v>
      </c>
      <c r="CF300">
        <v>0</v>
      </c>
      <c r="CG300">
        <v>0</v>
      </c>
      <c r="CH300">
        <v>0</v>
      </c>
      <c r="CI300">
        <v>0</v>
      </c>
      <c r="CJ300">
        <v>0</v>
      </c>
      <c r="CK300">
        <v>0</v>
      </c>
      <c r="CL300">
        <v>0</v>
      </c>
      <c r="CM300">
        <v>0</v>
      </c>
    </row>
    <row r="301" spans="1:91" x14ac:dyDescent="0.15">
      <c r="A301" t="s">
        <v>2037</v>
      </c>
      <c r="B301">
        <v>200</v>
      </c>
      <c r="C301">
        <v>6</v>
      </c>
      <c r="D301">
        <v>366</v>
      </c>
      <c r="E301" s="407">
        <v>0.9</v>
      </c>
      <c r="F301" s="407">
        <v>2.0335359673295441E-2</v>
      </c>
      <c r="G301" s="407">
        <v>2.4</v>
      </c>
      <c r="H301" s="407">
        <v>0.2</v>
      </c>
      <c r="I301" s="407">
        <v>3.7124402372585457E-3</v>
      </c>
      <c r="J301" s="407">
        <v>0.4</v>
      </c>
      <c r="K301">
        <v>0</v>
      </c>
      <c r="L301">
        <v>23</v>
      </c>
      <c r="M301">
        <v>4</v>
      </c>
      <c r="N301">
        <v>14</v>
      </c>
      <c r="O301">
        <v>20</v>
      </c>
      <c r="P301">
        <v>0</v>
      </c>
      <c r="Q301">
        <v>10</v>
      </c>
      <c r="R301">
        <v>0</v>
      </c>
      <c r="S301">
        <v>5</v>
      </c>
      <c r="T301">
        <v>80</v>
      </c>
      <c r="U301">
        <v>12</v>
      </c>
      <c r="V301">
        <v>10</v>
      </c>
      <c r="W301">
        <v>15</v>
      </c>
      <c r="X301">
        <v>0</v>
      </c>
      <c r="Y301">
        <v>0</v>
      </c>
      <c r="Z301">
        <v>0</v>
      </c>
      <c r="AA301" t="s">
        <v>2334</v>
      </c>
      <c r="AB301">
        <v>0</v>
      </c>
      <c r="AC301">
        <v>7</v>
      </c>
      <c r="AD301">
        <v>0</v>
      </c>
      <c r="AE301">
        <v>4</v>
      </c>
      <c r="AF301">
        <v>6</v>
      </c>
      <c r="AG301">
        <v>0</v>
      </c>
      <c r="AH301">
        <v>2</v>
      </c>
      <c r="AI301">
        <v>0</v>
      </c>
      <c r="AJ301">
        <v>1</v>
      </c>
      <c r="AK301">
        <v>2</v>
      </c>
      <c r="AL301">
        <v>0</v>
      </c>
      <c r="AM301">
        <v>6</v>
      </c>
      <c r="AN301">
        <v>0</v>
      </c>
      <c r="AO301">
        <v>0</v>
      </c>
      <c r="AP301">
        <v>0</v>
      </c>
      <c r="AQ301">
        <v>0</v>
      </c>
      <c r="AR301">
        <v>0</v>
      </c>
      <c r="AS301">
        <v>0</v>
      </c>
      <c r="AT301">
        <v>1</v>
      </c>
      <c r="AU301">
        <v>0</v>
      </c>
      <c r="AV301">
        <v>0</v>
      </c>
      <c r="AW301">
        <v>0</v>
      </c>
      <c r="AX301">
        <v>0</v>
      </c>
      <c r="AY301">
        <v>0</v>
      </c>
      <c r="AZ301">
        <v>0</v>
      </c>
      <c r="BA301">
        <v>0</v>
      </c>
      <c r="BB301">
        <v>8</v>
      </c>
      <c r="BC301">
        <v>0</v>
      </c>
      <c r="BD301">
        <v>0</v>
      </c>
      <c r="BE301">
        <v>0</v>
      </c>
      <c r="BF301">
        <v>0</v>
      </c>
      <c r="BG301">
        <v>0</v>
      </c>
      <c r="BH301">
        <v>0</v>
      </c>
      <c r="BI301">
        <v>0</v>
      </c>
      <c r="BJ301">
        <v>0</v>
      </c>
      <c r="BK301">
        <v>2</v>
      </c>
      <c r="BL301">
        <v>1</v>
      </c>
      <c r="BM301">
        <v>0</v>
      </c>
      <c r="BN301">
        <v>0</v>
      </c>
      <c r="BO301">
        <v>0</v>
      </c>
      <c r="BP301">
        <v>2</v>
      </c>
      <c r="BQ301">
        <v>0</v>
      </c>
      <c r="BR301">
        <v>0</v>
      </c>
      <c r="BS301">
        <v>1</v>
      </c>
      <c r="BT301">
        <v>4</v>
      </c>
      <c r="BU301">
        <v>0</v>
      </c>
      <c r="BV301">
        <v>0</v>
      </c>
      <c r="BW301">
        <v>0</v>
      </c>
      <c r="BX301">
        <v>0</v>
      </c>
      <c r="BY301">
        <v>0</v>
      </c>
      <c r="BZ301">
        <v>0</v>
      </c>
      <c r="CA301">
        <v>0</v>
      </c>
      <c r="CB301">
        <v>0</v>
      </c>
      <c r="CC301">
        <v>0</v>
      </c>
      <c r="CD301">
        <v>0</v>
      </c>
      <c r="CE301">
        <v>0</v>
      </c>
      <c r="CF301">
        <v>1</v>
      </c>
      <c r="CG301">
        <v>2</v>
      </c>
      <c r="CH301">
        <v>6</v>
      </c>
      <c r="CI301">
        <v>0</v>
      </c>
      <c r="CJ301">
        <v>3</v>
      </c>
      <c r="CK301">
        <v>0</v>
      </c>
      <c r="CL301">
        <v>0</v>
      </c>
      <c r="CM301">
        <v>0</v>
      </c>
    </row>
    <row r="302" spans="1:91" x14ac:dyDescent="0.15">
      <c r="A302" t="s">
        <v>2084</v>
      </c>
      <c r="B302">
        <v>4444.5</v>
      </c>
      <c r="C302">
        <v>79.599999999999994</v>
      </c>
      <c r="D302">
        <v>1681.4</v>
      </c>
      <c r="E302" s="407">
        <v>65.599999999999994</v>
      </c>
      <c r="F302" s="407">
        <v>1.2</v>
      </c>
      <c r="G302" s="407">
        <v>26.5</v>
      </c>
      <c r="H302" s="407">
        <v>1.3</v>
      </c>
      <c r="I302" s="407">
        <v>2.3259161979900564E-2</v>
      </c>
      <c r="J302" s="407">
        <v>0.5</v>
      </c>
      <c r="K302">
        <v>0</v>
      </c>
      <c r="L302">
        <v>7</v>
      </c>
      <c r="M302">
        <v>0</v>
      </c>
      <c r="N302">
        <v>2</v>
      </c>
      <c r="O302">
        <v>3</v>
      </c>
      <c r="P302">
        <v>0</v>
      </c>
      <c r="Q302">
        <v>0</v>
      </c>
      <c r="R302">
        <v>1</v>
      </c>
      <c r="S302">
        <v>35</v>
      </c>
      <c r="T302">
        <v>12</v>
      </c>
      <c r="U302">
        <v>8</v>
      </c>
      <c r="V302">
        <v>6</v>
      </c>
      <c r="W302">
        <v>0</v>
      </c>
      <c r="X302">
        <v>0</v>
      </c>
      <c r="Y302">
        <v>0</v>
      </c>
      <c r="Z302">
        <v>0</v>
      </c>
      <c r="AA302" t="s">
        <v>2334</v>
      </c>
      <c r="AB302">
        <v>0</v>
      </c>
      <c r="AC302">
        <v>1</v>
      </c>
      <c r="AD302">
        <v>0</v>
      </c>
      <c r="AE302">
        <v>0</v>
      </c>
      <c r="AF302">
        <v>0</v>
      </c>
      <c r="AG302">
        <v>0</v>
      </c>
      <c r="AH302">
        <v>0</v>
      </c>
      <c r="AI302">
        <v>0</v>
      </c>
      <c r="AJ302">
        <v>3</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c r="BL302">
        <v>0</v>
      </c>
      <c r="BM302">
        <v>0</v>
      </c>
      <c r="BN302">
        <v>0</v>
      </c>
      <c r="BO302">
        <v>0</v>
      </c>
      <c r="BP302">
        <v>2</v>
      </c>
      <c r="BQ302">
        <v>0</v>
      </c>
      <c r="BR302">
        <v>0</v>
      </c>
      <c r="BS302">
        <v>0</v>
      </c>
      <c r="BT302">
        <v>0</v>
      </c>
      <c r="BU302">
        <v>0</v>
      </c>
      <c r="BV302">
        <v>0</v>
      </c>
      <c r="BW302">
        <v>0</v>
      </c>
      <c r="BX302">
        <v>0</v>
      </c>
      <c r="BY302">
        <v>0</v>
      </c>
      <c r="BZ302">
        <v>0</v>
      </c>
      <c r="CA302">
        <v>0</v>
      </c>
      <c r="CB302">
        <v>0</v>
      </c>
      <c r="CC302">
        <v>0</v>
      </c>
      <c r="CD302">
        <v>0</v>
      </c>
      <c r="CE302">
        <v>0</v>
      </c>
      <c r="CF302">
        <v>0</v>
      </c>
      <c r="CG302">
        <v>0</v>
      </c>
      <c r="CH302">
        <v>0</v>
      </c>
      <c r="CI302">
        <v>0</v>
      </c>
      <c r="CJ302">
        <v>0</v>
      </c>
      <c r="CK302">
        <v>0</v>
      </c>
      <c r="CL302">
        <v>0</v>
      </c>
      <c r="CM302">
        <v>0</v>
      </c>
    </row>
    <row r="303" spans="1:91" x14ac:dyDescent="0.15">
      <c r="A303" t="s">
        <v>1910</v>
      </c>
      <c r="B303">
        <v>7.3</v>
      </c>
      <c r="D303">
        <v>72.099999999999994</v>
      </c>
      <c r="E303" s="407">
        <v>0.2</v>
      </c>
      <c r="F303" s="407">
        <v>0</v>
      </c>
      <c r="G303" s="407">
        <v>2.2999999999999998</v>
      </c>
      <c r="H303" s="407">
        <v>1.2500000000000002E-2</v>
      </c>
      <c r="I303" s="407">
        <v>0</v>
      </c>
      <c r="J303" s="407">
        <v>0.1</v>
      </c>
      <c r="K303">
        <v>0</v>
      </c>
      <c r="L303">
        <v>55</v>
      </c>
      <c r="M303">
        <v>0</v>
      </c>
      <c r="N303">
        <v>0</v>
      </c>
      <c r="O303">
        <v>1</v>
      </c>
      <c r="P303">
        <v>0</v>
      </c>
      <c r="Q303">
        <v>0</v>
      </c>
      <c r="R303">
        <v>0</v>
      </c>
      <c r="S303">
        <v>0</v>
      </c>
      <c r="T303">
        <v>0</v>
      </c>
      <c r="U303">
        <v>0</v>
      </c>
      <c r="V303">
        <v>0</v>
      </c>
      <c r="W303">
        <v>0</v>
      </c>
      <c r="X303">
        <v>0</v>
      </c>
      <c r="Y303">
        <v>0</v>
      </c>
      <c r="Z303">
        <v>0</v>
      </c>
      <c r="AA303" t="s">
        <v>2334</v>
      </c>
      <c r="AB303">
        <v>0</v>
      </c>
      <c r="AC303">
        <v>15</v>
      </c>
      <c r="AD303">
        <v>0</v>
      </c>
      <c r="AE303">
        <v>0</v>
      </c>
      <c r="AF303">
        <v>1</v>
      </c>
      <c r="AG303">
        <v>0</v>
      </c>
      <c r="AH303">
        <v>0</v>
      </c>
      <c r="AI303">
        <v>0</v>
      </c>
      <c r="AJ303">
        <v>0</v>
      </c>
      <c r="AK303">
        <v>0</v>
      </c>
      <c r="AL303">
        <v>0</v>
      </c>
      <c r="AM303">
        <v>0</v>
      </c>
      <c r="AN303">
        <v>0</v>
      </c>
      <c r="AO303">
        <v>0</v>
      </c>
      <c r="AP303">
        <v>0</v>
      </c>
      <c r="AQ303">
        <v>0</v>
      </c>
      <c r="AR303">
        <v>0</v>
      </c>
      <c r="AS303">
        <v>16</v>
      </c>
      <c r="AT303">
        <v>0</v>
      </c>
      <c r="AU303">
        <v>0</v>
      </c>
      <c r="AV303">
        <v>0</v>
      </c>
      <c r="AW303">
        <v>0</v>
      </c>
      <c r="AX303">
        <v>0</v>
      </c>
      <c r="AY303">
        <v>0</v>
      </c>
      <c r="AZ303">
        <v>0</v>
      </c>
      <c r="BA303">
        <v>0</v>
      </c>
      <c r="BB303">
        <v>0</v>
      </c>
      <c r="BC303">
        <v>0</v>
      </c>
      <c r="BD303">
        <v>0</v>
      </c>
      <c r="BE303">
        <v>0</v>
      </c>
      <c r="BF303">
        <v>0</v>
      </c>
      <c r="BG303">
        <v>0</v>
      </c>
      <c r="BH303">
        <v>0</v>
      </c>
      <c r="BI303">
        <v>12</v>
      </c>
      <c r="BJ303">
        <v>0</v>
      </c>
      <c r="BK303">
        <v>0</v>
      </c>
      <c r="BL303">
        <v>0</v>
      </c>
      <c r="BM303">
        <v>0</v>
      </c>
      <c r="BN303">
        <v>0</v>
      </c>
      <c r="BO303">
        <v>0</v>
      </c>
      <c r="BP303">
        <v>0</v>
      </c>
      <c r="BQ303">
        <v>0</v>
      </c>
      <c r="BR303">
        <v>0</v>
      </c>
      <c r="BS303">
        <v>0</v>
      </c>
      <c r="BT303">
        <v>0</v>
      </c>
      <c r="BU303">
        <v>0</v>
      </c>
      <c r="BV303">
        <v>0</v>
      </c>
      <c r="BW303">
        <v>0</v>
      </c>
      <c r="BX303">
        <v>0</v>
      </c>
      <c r="BY303">
        <v>12</v>
      </c>
      <c r="BZ303">
        <v>0</v>
      </c>
      <c r="CA303">
        <v>0</v>
      </c>
      <c r="CB303">
        <v>0</v>
      </c>
      <c r="CC303">
        <v>0</v>
      </c>
      <c r="CD303">
        <v>0</v>
      </c>
      <c r="CE303">
        <v>0</v>
      </c>
      <c r="CF303">
        <v>0</v>
      </c>
      <c r="CG303">
        <v>0</v>
      </c>
      <c r="CH303">
        <v>0</v>
      </c>
      <c r="CI303">
        <v>0</v>
      </c>
      <c r="CJ303">
        <v>0</v>
      </c>
      <c r="CK303">
        <v>0</v>
      </c>
      <c r="CL303">
        <v>0</v>
      </c>
      <c r="CM303">
        <v>0</v>
      </c>
    </row>
    <row r="304" spans="1:91" x14ac:dyDescent="0.15">
      <c r="A304" t="s">
        <v>1825</v>
      </c>
      <c r="B304">
        <v>8.1</v>
      </c>
      <c r="D304">
        <v>95</v>
      </c>
      <c r="E304" s="407">
        <v>0.1</v>
      </c>
      <c r="F304" s="407">
        <v>1.9460000000000001E-4</v>
      </c>
      <c r="G304" s="407">
        <v>1.2</v>
      </c>
      <c r="H304" s="407">
        <v>1.9172785863130034E-2</v>
      </c>
      <c r="I304" s="407">
        <v>2.8188483322193413E-5</v>
      </c>
      <c r="J304" s="407">
        <v>0.2</v>
      </c>
      <c r="K304">
        <v>13</v>
      </c>
      <c r="L304">
        <v>13</v>
      </c>
      <c r="M304">
        <v>0</v>
      </c>
      <c r="N304">
        <v>7</v>
      </c>
      <c r="O304">
        <v>30</v>
      </c>
      <c r="P304">
        <v>0</v>
      </c>
      <c r="Q304">
        <v>9</v>
      </c>
      <c r="R304">
        <v>0</v>
      </c>
      <c r="S304">
        <v>0</v>
      </c>
      <c r="T304">
        <v>1</v>
      </c>
      <c r="U304">
        <v>0</v>
      </c>
      <c r="V304">
        <v>0</v>
      </c>
      <c r="W304">
        <v>0</v>
      </c>
      <c r="X304">
        <v>0</v>
      </c>
      <c r="Y304">
        <v>0</v>
      </c>
      <c r="Z304">
        <v>0</v>
      </c>
      <c r="AA304" t="s">
        <v>2334</v>
      </c>
      <c r="AB304">
        <v>0</v>
      </c>
      <c r="AC304">
        <v>0</v>
      </c>
      <c r="AD304">
        <v>0</v>
      </c>
      <c r="AE304">
        <v>1</v>
      </c>
      <c r="AF304">
        <v>2</v>
      </c>
      <c r="AG304">
        <v>0</v>
      </c>
      <c r="AH304">
        <v>0</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1</v>
      </c>
      <c r="BI304">
        <v>0</v>
      </c>
      <c r="BJ304">
        <v>0</v>
      </c>
      <c r="BK304">
        <v>0</v>
      </c>
      <c r="BL304">
        <v>0</v>
      </c>
      <c r="BM304">
        <v>0</v>
      </c>
      <c r="BN304">
        <v>0</v>
      </c>
      <c r="BO304">
        <v>0</v>
      </c>
      <c r="BP304">
        <v>0</v>
      </c>
      <c r="BQ304">
        <v>0</v>
      </c>
      <c r="BR304">
        <v>0</v>
      </c>
      <c r="BS304">
        <v>0</v>
      </c>
      <c r="BT304">
        <v>0</v>
      </c>
      <c r="BU304">
        <v>0</v>
      </c>
      <c r="BV304">
        <v>0</v>
      </c>
      <c r="BW304">
        <v>0</v>
      </c>
      <c r="BX304">
        <v>0</v>
      </c>
      <c r="BY304">
        <v>1</v>
      </c>
      <c r="BZ304">
        <v>0</v>
      </c>
      <c r="CA304">
        <v>0</v>
      </c>
      <c r="CB304">
        <v>0</v>
      </c>
      <c r="CC304">
        <v>0</v>
      </c>
      <c r="CD304">
        <v>0</v>
      </c>
      <c r="CE304">
        <v>0</v>
      </c>
      <c r="CF304">
        <v>0</v>
      </c>
      <c r="CG304">
        <v>0</v>
      </c>
      <c r="CH304">
        <v>0</v>
      </c>
      <c r="CI304">
        <v>0</v>
      </c>
      <c r="CJ304">
        <v>0</v>
      </c>
      <c r="CK304">
        <v>0</v>
      </c>
      <c r="CL304">
        <v>0</v>
      </c>
      <c r="CM304">
        <v>0</v>
      </c>
    </row>
    <row r="305" spans="1:91" x14ac:dyDescent="0.15">
      <c r="A305" t="s">
        <v>2272</v>
      </c>
      <c r="B305">
        <v>18.600000000000001</v>
      </c>
      <c r="C305">
        <v>7.0999999999999994E-2</v>
      </c>
      <c r="D305">
        <v>220.5</v>
      </c>
      <c r="E305" s="407">
        <v>0.2</v>
      </c>
      <c r="F305" s="407">
        <v>9.4182035294117651E-4</v>
      </c>
      <c r="G305" s="407">
        <v>2.2000000000000002</v>
      </c>
      <c r="H305" s="407">
        <v>1.9142810297873659E-2</v>
      </c>
      <c r="I305" s="407">
        <v>8.5536453364926007E-5</v>
      </c>
      <c r="J305" s="407">
        <v>0.2</v>
      </c>
      <c r="K305">
        <v>0</v>
      </c>
      <c r="L305">
        <v>6</v>
      </c>
      <c r="M305">
        <v>0</v>
      </c>
      <c r="N305">
        <v>16</v>
      </c>
      <c r="O305">
        <v>64</v>
      </c>
      <c r="P305">
        <v>0</v>
      </c>
      <c r="Q305">
        <v>0</v>
      </c>
      <c r="R305">
        <v>0</v>
      </c>
      <c r="S305">
        <v>1</v>
      </c>
      <c r="T305">
        <v>1</v>
      </c>
      <c r="U305">
        <v>0</v>
      </c>
      <c r="V305">
        <v>0</v>
      </c>
      <c r="W305">
        <v>0</v>
      </c>
      <c r="X305">
        <v>0</v>
      </c>
      <c r="Y305">
        <v>0</v>
      </c>
      <c r="Z305">
        <v>0</v>
      </c>
      <c r="AA305" t="s">
        <v>2334</v>
      </c>
      <c r="AB305">
        <v>0</v>
      </c>
      <c r="AC305">
        <v>1</v>
      </c>
      <c r="AD305">
        <v>0</v>
      </c>
      <c r="AE305">
        <v>5</v>
      </c>
      <c r="AF305">
        <v>2</v>
      </c>
      <c r="AG305">
        <v>0</v>
      </c>
      <c r="AH305">
        <v>0</v>
      </c>
      <c r="AI305">
        <v>0</v>
      </c>
      <c r="AJ305">
        <v>0</v>
      </c>
      <c r="AK305">
        <v>0</v>
      </c>
      <c r="AL305">
        <v>0</v>
      </c>
      <c r="AM305">
        <v>0</v>
      </c>
      <c r="AN305">
        <v>0</v>
      </c>
      <c r="AO305">
        <v>0</v>
      </c>
      <c r="AP305">
        <v>0</v>
      </c>
      <c r="AQ305">
        <v>0</v>
      </c>
      <c r="AR305">
        <v>0</v>
      </c>
      <c r="AS305">
        <v>2</v>
      </c>
      <c r="AT305">
        <v>0</v>
      </c>
      <c r="AU305">
        <v>0</v>
      </c>
      <c r="AV305">
        <v>3</v>
      </c>
      <c r="AW305">
        <v>0</v>
      </c>
      <c r="AX305">
        <v>0</v>
      </c>
      <c r="AY305">
        <v>0</v>
      </c>
      <c r="AZ305">
        <v>0</v>
      </c>
      <c r="BA305">
        <v>0</v>
      </c>
      <c r="BB305">
        <v>0</v>
      </c>
      <c r="BC305">
        <v>0</v>
      </c>
      <c r="BD305">
        <v>0</v>
      </c>
      <c r="BE305">
        <v>0</v>
      </c>
      <c r="BF305">
        <v>0</v>
      </c>
      <c r="BG305">
        <v>0</v>
      </c>
      <c r="BH305">
        <v>0</v>
      </c>
      <c r="BI305">
        <v>0</v>
      </c>
      <c r="BJ305">
        <v>0</v>
      </c>
      <c r="BK305">
        <v>1</v>
      </c>
      <c r="BL305">
        <v>5</v>
      </c>
      <c r="BM305">
        <v>0</v>
      </c>
      <c r="BN305">
        <v>0</v>
      </c>
      <c r="BO305">
        <v>0</v>
      </c>
      <c r="BP305">
        <v>0</v>
      </c>
      <c r="BQ305">
        <v>0</v>
      </c>
      <c r="BR305">
        <v>0</v>
      </c>
      <c r="BS305">
        <v>0</v>
      </c>
      <c r="BT305">
        <v>0</v>
      </c>
      <c r="BU305">
        <v>0</v>
      </c>
      <c r="BV305">
        <v>0</v>
      </c>
      <c r="BW305">
        <v>0</v>
      </c>
      <c r="BX305">
        <v>0</v>
      </c>
      <c r="BY305">
        <v>3</v>
      </c>
      <c r="BZ305">
        <v>0</v>
      </c>
      <c r="CA305">
        <v>1</v>
      </c>
      <c r="CB305">
        <v>1</v>
      </c>
      <c r="CC305">
        <v>1</v>
      </c>
      <c r="CD305">
        <v>0</v>
      </c>
      <c r="CE305">
        <v>0</v>
      </c>
      <c r="CF305">
        <v>0</v>
      </c>
      <c r="CG305">
        <v>0</v>
      </c>
      <c r="CH305">
        <v>0</v>
      </c>
      <c r="CI305">
        <v>0</v>
      </c>
      <c r="CJ305">
        <v>0</v>
      </c>
      <c r="CK305">
        <v>0</v>
      </c>
      <c r="CL305">
        <v>0</v>
      </c>
      <c r="CM305">
        <v>0</v>
      </c>
    </row>
    <row r="306" spans="1:91" x14ac:dyDescent="0.15">
      <c r="A306" t="s">
        <v>2525</v>
      </c>
      <c r="B306">
        <v>8</v>
      </c>
      <c r="C306">
        <v>0</v>
      </c>
      <c r="D306">
        <v>81</v>
      </c>
      <c r="E306" s="407"/>
      <c r="F306" s="407"/>
      <c r="G306" s="407"/>
      <c r="H306" s="407"/>
      <c r="I306" s="407"/>
      <c r="J306" s="407"/>
      <c r="K306">
        <v>0</v>
      </c>
      <c r="L306">
        <v>36</v>
      </c>
      <c r="M306">
        <v>0</v>
      </c>
      <c r="N306">
        <v>0</v>
      </c>
      <c r="O306">
        <v>15</v>
      </c>
      <c r="P306">
        <v>0</v>
      </c>
      <c r="Q306">
        <v>0</v>
      </c>
      <c r="R306">
        <v>0</v>
      </c>
      <c r="S306">
        <v>0</v>
      </c>
      <c r="T306">
        <v>0</v>
      </c>
      <c r="U306">
        <v>0</v>
      </c>
      <c r="V306">
        <v>0</v>
      </c>
      <c r="W306">
        <v>0</v>
      </c>
      <c r="X306">
        <v>0</v>
      </c>
      <c r="Y306">
        <v>0</v>
      </c>
      <c r="Z306">
        <v>0</v>
      </c>
      <c r="AA306" t="s">
        <v>2334</v>
      </c>
      <c r="AB306">
        <v>0</v>
      </c>
      <c r="AC306">
        <v>5</v>
      </c>
      <c r="AD306">
        <v>0</v>
      </c>
      <c r="AE306">
        <v>0</v>
      </c>
      <c r="AF306">
        <v>1</v>
      </c>
      <c r="AG306">
        <v>0</v>
      </c>
      <c r="AH306">
        <v>0</v>
      </c>
      <c r="AI306">
        <v>0</v>
      </c>
      <c r="AJ306">
        <v>0</v>
      </c>
      <c r="AK306">
        <v>0</v>
      </c>
      <c r="AL306">
        <v>0</v>
      </c>
      <c r="AM306">
        <v>0</v>
      </c>
      <c r="AN306">
        <v>0</v>
      </c>
      <c r="AO306">
        <v>0</v>
      </c>
      <c r="AP306">
        <v>0</v>
      </c>
      <c r="AQ306">
        <v>0</v>
      </c>
      <c r="AR306">
        <v>0</v>
      </c>
      <c r="AS306">
        <v>4</v>
      </c>
      <c r="AT306">
        <v>0</v>
      </c>
      <c r="AU306">
        <v>0</v>
      </c>
      <c r="AV306">
        <v>3</v>
      </c>
      <c r="AW306">
        <v>0</v>
      </c>
      <c r="AX306">
        <v>0</v>
      </c>
      <c r="AY306">
        <v>0</v>
      </c>
      <c r="AZ306">
        <v>0</v>
      </c>
      <c r="BA306">
        <v>0</v>
      </c>
      <c r="BB306">
        <v>0</v>
      </c>
      <c r="BC306">
        <v>0</v>
      </c>
      <c r="BD306">
        <v>0</v>
      </c>
      <c r="BE306">
        <v>0</v>
      </c>
      <c r="BF306">
        <v>0</v>
      </c>
      <c r="BG306">
        <v>0</v>
      </c>
    </row>
    <row r="307" spans="1:91" x14ac:dyDescent="0.15">
      <c r="A307" t="s">
        <v>1882</v>
      </c>
      <c r="B307">
        <v>50</v>
      </c>
      <c r="C307">
        <v>1.5</v>
      </c>
      <c r="D307">
        <v>60</v>
      </c>
      <c r="E307" s="407">
        <v>0.9</v>
      </c>
      <c r="F307" s="407">
        <v>2.0861590875000006E-2</v>
      </c>
      <c r="G307" s="407">
        <v>1.4</v>
      </c>
      <c r="H307" s="407">
        <v>0.2</v>
      </c>
      <c r="I307" s="407">
        <v>4.0474185189757891E-3</v>
      </c>
      <c r="J307" s="407">
        <v>0.3</v>
      </c>
      <c r="K307">
        <v>0</v>
      </c>
      <c r="L307">
        <v>1</v>
      </c>
      <c r="M307">
        <v>0</v>
      </c>
      <c r="N307">
        <v>0</v>
      </c>
      <c r="O307">
        <v>18</v>
      </c>
      <c r="P307">
        <v>0</v>
      </c>
      <c r="Q307">
        <v>0</v>
      </c>
      <c r="R307">
        <v>3</v>
      </c>
      <c r="S307">
        <v>4</v>
      </c>
      <c r="T307">
        <v>21</v>
      </c>
      <c r="U307">
        <v>0</v>
      </c>
      <c r="V307">
        <v>2</v>
      </c>
      <c r="W307">
        <v>0</v>
      </c>
      <c r="X307">
        <v>0</v>
      </c>
      <c r="Y307">
        <v>0</v>
      </c>
      <c r="Z307">
        <v>0</v>
      </c>
      <c r="AA307" t="s">
        <v>2334</v>
      </c>
      <c r="AB307">
        <v>0</v>
      </c>
      <c r="AC307">
        <v>0</v>
      </c>
      <c r="AD307">
        <v>0</v>
      </c>
      <c r="AE307">
        <v>0</v>
      </c>
      <c r="AF307">
        <v>0</v>
      </c>
      <c r="AG307">
        <v>0</v>
      </c>
      <c r="AH307">
        <v>0</v>
      </c>
      <c r="AI307">
        <v>0</v>
      </c>
      <c r="AJ307">
        <v>1</v>
      </c>
      <c r="AK307">
        <v>0</v>
      </c>
      <c r="AL307">
        <v>0</v>
      </c>
      <c r="AM307">
        <v>1</v>
      </c>
      <c r="AN307">
        <v>0</v>
      </c>
      <c r="AO307">
        <v>0</v>
      </c>
      <c r="AP307">
        <v>0</v>
      </c>
      <c r="AQ307">
        <v>0</v>
      </c>
      <c r="AR307">
        <v>0</v>
      </c>
      <c r="AS307">
        <v>0</v>
      </c>
      <c r="AT307">
        <v>0</v>
      </c>
      <c r="AU307">
        <v>0</v>
      </c>
      <c r="AV307">
        <v>0</v>
      </c>
      <c r="AW307">
        <v>0</v>
      </c>
      <c r="AX307">
        <v>0</v>
      </c>
      <c r="AY307">
        <v>0</v>
      </c>
      <c r="AZ307">
        <v>0</v>
      </c>
      <c r="BA307">
        <v>0</v>
      </c>
      <c r="BB307">
        <v>1</v>
      </c>
      <c r="BC307">
        <v>0</v>
      </c>
      <c r="BD307">
        <v>0</v>
      </c>
      <c r="BE307">
        <v>0</v>
      </c>
      <c r="BF307">
        <v>0</v>
      </c>
      <c r="BG307">
        <v>0</v>
      </c>
      <c r="BH307">
        <v>0</v>
      </c>
      <c r="BI307">
        <v>0</v>
      </c>
      <c r="BJ307">
        <v>0</v>
      </c>
      <c r="BK307">
        <v>0</v>
      </c>
      <c r="BL307">
        <v>2</v>
      </c>
      <c r="BM307">
        <v>0</v>
      </c>
      <c r="BN307">
        <v>0</v>
      </c>
      <c r="BO307">
        <v>2</v>
      </c>
      <c r="BP307">
        <v>2</v>
      </c>
      <c r="BQ307">
        <v>0</v>
      </c>
      <c r="BR307">
        <v>0</v>
      </c>
      <c r="BS307">
        <v>0</v>
      </c>
      <c r="BT307">
        <v>0</v>
      </c>
      <c r="BU307">
        <v>0</v>
      </c>
      <c r="BV307">
        <v>0</v>
      </c>
      <c r="BW307">
        <v>0</v>
      </c>
      <c r="BX307">
        <v>0</v>
      </c>
      <c r="BY307">
        <v>0</v>
      </c>
      <c r="BZ307">
        <v>0</v>
      </c>
      <c r="CA307">
        <v>0</v>
      </c>
      <c r="CB307">
        <v>0</v>
      </c>
      <c r="CC307">
        <v>0</v>
      </c>
      <c r="CD307">
        <v>0</v>
      </c>
      <c r="CE307">
        <v>0</v>
      </c>
      <c r="CF307">
        <v>0</v>
      </c>
      <c r="CG307">
        <v>0</v>
      </c>
      <c r="CH307">
        <v>2</v>
      </c>
      <c r="CI307">
        <v>0</v>
      </c>
      <c r="CJ307">
        <v>0</v>
      </c>
      <c r="CK307">
        <v>0</v>
      </c>
      <c r="CL307">
        <v>0</v>
      </c>
      <c r="CM307">
        <v>0</v>
      </c>
    </row>
    <row r="308" spans="1:91" x14ac:dyDescent="0.15">
      <c r="A308" t="s">
        <v>2020</v>
      </c>
      <c r="B308">
        <v>135</v>
      </c>
      <c r="C308">
        <v>3</v>
      </c>
      <c r="D308">
        <v>417</v>
      </c>
      <c r="E308" s="407">
        <v>0.3</v>
      </c>
      <c r="F308" s="407">
        <v>7.0915500225563902E-3</v>
      </c>
      <c r="G308" s="407">
        <v>1.6</v>
      </c>
      <c r="H308" s="407">
        <v>0.1</v>
      </c>
      <c r="I308" s="407">
        <v>2.3559731449239881E-3</v>
      </c>
      <c r="J308" s="407">
        <v>0.5</v>
      </c>
      <c r="K308">
        <v>0</v>
      </c>
      <c r="L308">
        <v>9</v>
      </c>
      <c r="M308">
        <v>0</v>
      </c>
      <c r="N308">
        <v>31</v>
      </c>
      <c r="O308">
        <v>57</v>
      </c>
      <c r="P308">
        <v>0</v>
      </c>
      <c r="Q308">
        <v>3</v>
      </c>
      <c r="R308">
        <v>0</v>
      </c>
      <c r="S308">
        <v>8</v>
      </c>
      <c r="T308">
        <v>28</v>
      </c>
      <c r="U308">
        <v>9</v>
      </c>
      <c r="V308">
        <v>2</v>
      </c>
      <c r="W308">
        <v>1</v>
      </c>
      <c r="X308">
        <v>0</v>
      </c>
      <c r="Y308">
        <v>0</v>
      </c>
      <c r="Z308">
        <v>0</v>
      </c>
      <c r="AA308" t="s">
        <v>2334</v>
      </c>
      <c r="AB308">
        <v>0</v>
      </c>
      <c r="AC308">
        <v>4</v>
      </c>
      <c r="AD308">
        <v>0</v>
      </c>
      <c r="AE308">
        <v>7</v>
      </c>
      <c r="AF308">
        <v>6</v>
      </c>
      <c r="AG308">
        <v>0</v>
      </c>
      <c r="AH308">
        <v>0</v>
      </c>
      <c r="AI308">
        <v>0</v>
      </c>
      <c r="AJ308">
        <v>1</v>
      </c>
      <c r="AK308">
        <v>7</v>
      </c>
      <c r="AL308">
        <v>0</v>
      </c>
      <c r="AM308">
        <v>0</v>
      </c>
      <c r="AN308">
        <v>0</v>
      </c>
      <c r="AO308">
        <v>0</v>
      </c>
      <c r="AP308">
        <v>0</v>
      </c>
      <c r="AQ308">
        <v>0</v>
      </c>
      <c r="AR308">
        <v>0</v>
      </c>
      <c r="AS308">
        <v>0</v>
      </c>
      <c r="AT308">
        <v>0</v>
      </c>
      <c r="AU308">
        <v>0</v>
      </c>
      <c r="AV308">
        <v>3</v>
      </c>
      <c r="AW308">
        <v>0</v>
      </c>
      <c r="AX308">
        <v>6</v>
      </c>
      <c r="AY308">
        <v>0</v>
      </c>
      <c r="AZ308">
        <v>0</v>
      </c>
      <c r="BA308">
        <v>0</v>
      </c>
      <c r="BB308">
        <v>5</v>
      </c>
      <c r="BC308">
        <v>0</v>
      </c>
      <c r="BD308">
        <v>0</v>
      </c>
      <c r="BE308">
        <v>0</v>
      </c>
      <c r="BF308">
        <v>0</v>
      </c>
      <c r="BG308">
        <v>0</v>
      </c>
      <c r="BH308">
        <v>0</v>
      </c>
      <c r="BI308">
        <v>0</v>
      </c>
      <c r="BJ308">
        <v>0</v>
      </c>
      <c r="BK308">
        <v>2</v>
      </c>
      <c r="BL308">
        <v>5</v>
      </c>
      <c r="BM308">
        <v>0</v>
      </c>
      <c r="BN308">
        <v>0</v>
      </c>
      <c r="BO308">
        <v>0</v>
      </c>
      <c r="BP308">
        <v>0</v>
      </c>
      <c r="BQ308">
        <v>3</v>
      </c>
      <c r="BR308">
        <v>0</v>
      </c>
      <c r="BS308">
        <v>0</v>
      </c>
      <c r="BT308">
        <v>0</v>
      </c>
      <c r="BU308">
        <v>0</v>
      </c>
      <c r="BV308">
        <v>0</v>
      </c>
      <c r="BW308">
        <v>0</v>
      </c>
      <c r="BX308">
        <v>0</v>
      </c>
      <c r="BY308">
        <v>0</v>
      </c>
      <c r="BZ308">
        <v>0</v>
      </c>
      <c r="CA308">
        <v>0</v>
      </c>
      <c r="CB308">
        <v>3</v>
      </c>
      <c r="CC308">
        <v>1</v>
      </c>
      <c r="CD308">
        <v>0</v>
      </c>
      <c r="CE308">
        <v>0</v>
      </c>
      <c r="CF308">
        <v>0</v>
      </c>
      <c r="CG308">
        <v>0</v>
      </c>
      <c r="CH308">
        <v>2</v>
      </c>
      <c r="CI308">
        <v>0</v>
      </c>
      <c r="CJ308">
        <v>0</v>
      </c>
      <c r="CK308">
        <v>0</v>
      </c>
      <c r="CL308">
        <v>0</v>
      </c>
      <c r="CM308">
        <v>0</v>
      </c>
    </row>
    <row r="309" spans="1:91" x14ac:dyDescent="0.15">
      <c r="A309" t="s">
        <v>2282</v>
      </c>
      <c r="B309">
        <v>3501.0603293750014</v>
      </c>
      <c r="C309">
        <v>78.900000000000006</v>
      </c>
      <c r="D309">
        <v>7214.4</v>
      </c>
      <c r="E309" s="407">
        <v>1.8</v>
      </c>
      <c r="F309" s="407">
        <v>4.4591003238336785E-2</v>
      </c>
      <c r="G309" s="407">
        <v>3.4</v>
      </c>
      <c r="H309" s="407">
        <v>0.2</v>
      </c>
      <c r="I309" s="407">
        <v>3.7533256852388501E-3</v>
      </c>
      <c r="J309" s="407">
        <v>0.3</v>
      </c>
      <c r="K309">
        <v>0</v>
      </c>
      <c r="L309">
        <v>215</v>
      </c>
      <c r="M309">
        <v>0</v>
      </c>
      <c r="N309">
        <v>8</v>
      </c>
      <c r="O309">
        <v>472</v>
      </c>
      <c r="P309">
        <v>1</v>
      </c>
      <c r="Q309">
        <v>0</v>
      </c>
      <c r="R309">
        <v>0</v>
      </c>
      <c r="S309">
        <v>0</v>
      </c>
      <c r="T309">
        <v>1168</v>
      </c>
      <c r="U309">
        <v>361</v>
      </c>
      <c r="V309">
        <v>0</v>
      </c>
      <c r="W309">
        <v>0</v>
      </c>
      <c r="X309">
        <v>0</v>
      </c>
      <c r="Y309">
        <v>0</v>
      </c>
      <c r="Z309">
        <v>0</v>
      </c>
      <c r="AA309" t="s">
        <v>2334</v>
      </c>
      <c r="AB309">
        <v>0</v>
      </c>
      <c r="AC309">
        <v>72</v>
      </c>
      <c r="AD309">
        <v>0</v>
      </c>
      <c r="AE309">
        <v>3</v>
      </c>
      <c r="AF309">
        <v>60</v>
      </c>
      <c r="AG309">
        <v>1</v>
      </c>
      <c r="AH309">
        <v>0</v>
      </c>
      <c r="AI309">
        <v>0</v>
      </c>
      <c r="AJ309">
        <v>0</v>
      </c>
      <c r="AK309">
        <v>225</v>
      </c>
      <c r="AL309">
        <v>17</v>
      </c>
      <c r="AM309">
        <v>0</v>
      </c>
      <c r="AN309">
        <v>0</v>
      </c>
      <c r="AO309">
        <v>0</v>
      </c>
      <c r="AP309">
        <v>0</v>
      </c>
      <c r="AQ309">
        <v>0</v>
      </c>
      <c r="AR309">
        <v>0</v>
      </c>
      <c r="AS309">
        <v>22</v>
      </c>
      <c r="AT309">
        <v>0</v>
      </c>
      <c r="AU309">
        <v>0</v>
      </c>
      <c r="AV309">
        <v>34</v>
      </c>
      <c r="AW309">
        <v>0</v>
      </c>
      <c r="AX309">
        <v>0</v>
      </c>
      <c r="AY309">
        <v>0</v>
      </c>
      <c r="AZ309">
        <v>0</v>
      </c>
      <c r="BA309">
        <v>5</v>
      </c>
      <c r="BB309">
        <v>113</v>
      </c>
      <c r="BC309">
        <v>0</v>
      </c>
      <c r="BD309">
        <v>0</v>
      </c>
      <c r="BE309">
        <v>0</v>
      </c>
      <c r="BF309">
        <v>0</v>
      </c>
      <c r="BG309">
        <v>0</v>
      </c>
      <c r="BH309">
        <v>0</v>
      </c>
      <c r="BI309">
        <v>47</v>
      </c>
      <c r="BJ309">
        <v>0</v>
      </c>
      <c r="BK309">
        <v>5</v>
      </c>
      <c r="BL309">
        <v>73</v>
      </c>
      <c r="BM309">
        <v>0</v>
      </c>
      <c r="BN309">
        <v>0</v>
      </c>
      <c r="BO309">
        <v>0</v>
      </c>
      <c r="BP309">
        <v>0</v>
      </c>
      <c r="BQ309">
        <v>221</v>
      </c>
      <c r="BR309">
        <v>19</v>
      </c>
      <c r="BS309">
        <v>0</v>
      </c>
      <c r="BT309">
        <v>0</v>
      </c>
      <c r="BU309">
        <v>0</v>
      </c>
      <c r="BV309">
        <v>0</v>
      </c>
      <c r="BW309">
        <v>0</v>
      </c>
      <c r="BX309">
        <v>0</v>
      </c>
      <c r="BY309">
        <v>29</v>
      </c>
      <c r="BZ309">
        <v>0</v>
      </c>
      <c r="CA309">
        <v>0</v>
      </c>
      <c r="CB309">
        <v>87</v>
      </c>
      <c r="CC309">
        <v>0</v>
      </c>
      <c r="CD309">
        <v>0</v>
      </c>
      <c r="CE309">
        <v>0</v>
      </c>
      <c r="CF309">
        <v>0</v>
      </c>
      <c r="CG309">
        <v>13</v>
      </c>
      <c r="CH309">
        <v>187</v>
      </c>
      <c r="CI309">
        <v>0</v>
      </c>
      <c r="CJ309">
        <v>0</v>
      </c>
      <c r="CK309">
        <v>0</v>
      </c>
      <c r="CL309">
        <v>0</v>
      </c>
      <c r="CM309">
        <v>0</v>
      </c>
    </row>
    <row r="310" spans="1:91" x14ac:dyDescent="0.15">
      <c r="A310" t="s">
        <v>2367</v>
      </c>
      <c r="B310">
        <v>7.75</v>
      </c>
      <c r="D310">
        <v>69.37</v>
      </c>
      <c r="E310" s="407">
        <v>0.2</v>
      </c>
      <c r="F310" s="407">
        <v>0</v>
      </c>
      <c r="G310" s="407">
        <v>1.5</v>
      </c>
      <c r="H310" s="407">
        <v>1.2852114523412466E-2</v>
      </c>
      <c r="I310" s="407">
        <v>0</v>
      </c>
      <c r="J310" s="407">
        <v>0.1</v>
      </c>
      <c r="K310">
        <v>0</v>
      </c>
      <c r="L310">
        <v>42</v>
      </c>
      <c r="M310">
        <v>0</v>
      </c>
      <c r="N310">
        <v>2</v>
      </c>
      <c r="O310">
        <v>0</v>
      </c>
      <c r="P310">
        <v>0</v>
      </c>
      <c r="Q310">
        <v>0</v>
      </c>
      <c r="R310">
        <v>0</v>
      </c>
      <c r="S310">
        <v>0</v>
      </c>
      <c r="T310">
        <v>0</v>
      </c>
      <c r="U310">
        <v>0</v>
      </c>
      <c r="V310">
        <v>0</v>
      </c>
      <c r="W310">
        <v>0</v>
      </c>
      <c r="X310">
        <v>0</v>
      </c>
      <c r="Y310">
        <v>0</v>
      </c>
      <c r="Z310">
        <v>0</v>
      </c>
      <c r="AA310" t="s">
        <v>2334</v>
      </c>
      <c r="AB310">
        <v>0</v>
      </c>
      <c r="AC310">
        <v>3</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c r="AX310">
        <v>0</v>
      </c>
      <c r="AY310">
        <v>0</v>
      </c>
      <c r="AZ310">
        <v>0</v>
      </c>
      <c r="BA310">
        <v>0</v>
      </c>
      <c r="BB310">
        <v>0</v>
      </c>
      <c r="BC310">
        <v>0</v>
      </c>
      <c r="BD310">
        <v>0</v>
      </c>
      <c r="BE310">
        <v>0</v>
      </c>
      <c r="BF310">
        <v>0</v>
      </c>
      <c r="BG310">
        <v>0</v>
      </c>
      <c r="BH310">
        <v>0</v>
      </c>
      <c r="BI310">
        <v>1</v>
      </c>
      <c r="BJ310">
        <v>0</v>
      </c>
      <c r="BK310">
        <v>0</v>
      </c>
      <c r="BL310">
        <v>0</v>
      </c>
      <c r="BM310">
        <v>0</v>
      </c>
      <c r="BN310">
        <v>0</v>
      </c>
      <c r="BO310">
        <v>0</v>
      </c>
      <c r="BP310">
        <v>0</v>
      </c>
      <c r="BQ310">
        <v>0</v>
      </c>
      <c r="BR310">
        <v>0</v>
      </c>
      <c r="BS310">
        <v>0</v>
      </c>
      <c r="BT310">
        <v>0</v>
      </c>
      <c r="BU310">
        <v>0</v>
      </c>
      <c r="BV310">
        <v>0</v>
      </c>
      <c r="BW310">
        <v>0</v>
      </c>
      <c r="BX310">
        <v>0</v>
      </c>
      <c r="BY310">
        <v>1</v>
      </c>
      <c r="BZ310">
        <v>0</v>
      </c>
      <c r="CA310">
        <v>0</v>
      </c>
      <c r="CB310">
        <v>0</v>
      </c>
      <c r="CC310">
        <v>0</v>
      </c>
      <c r="CD310">
        <v>0</v>
      </c>
      <c r="CE310">
        <v>0</v>
      </c>
      <c r="CF310">
        <v>0</v>
      </c>
      <c r="CG310">
        <v>0</v>
      </c>
      <c r="CH310">
        <v>0</v>
      </c>
      <c r="CI310">
        <v>0</v>
      </c>
      <c r="CJ310">
        <v>0</v>
      </c>
      <c r="CK310">
        <v>0</v>
      </c>
      <c r="CL310">
        <v>0</v>
      </c>
      <c r="CM310">
        <v>0</v>
      </c>
    </row>
    <row r="311" spans="1:91" x14ac:dyDescent="0.15">
      <c r="A311" t="s">
        <v>2177</v>
      </c>
      <c r="B311">
        <v>6.3</v>
      </c>
      <c r="D311">
        <v>39.6</v>
      </c>
      <c r="E311" s="407">
        <v>0.1</v>
      </c>
      <c r="F311" s="407">
        <v>0</v>
      </c>
      <c r="G311" s="407">
        <v>1.5</v>
      </c>
      <c r="H311" s="407">
        <v>1.253074252047575E-2</v>
      </c>
      <c r="I311" s="407">
        <v>0</v>
      </c>
      <c r="J311" s="407">
        <v>0.2</v>
      </c>
      <c r="K311">
        <v>0</v>
      </c>
      <c r="L311">
        <v>50</v>
      </c>
      <c r="M311">
        <v>0</v>
      </c>
      <c r="N311">
        <v>0</v>
      </c>
      <c r="O311">
        <v>14</v>
      </c>
      <c r="P311">
        <v>0</v>
      </c>
      <c r="Q311">
        <v>1</v>
      </c>
      <c r="R311">
        <v>0</v>
      </c>
      <c r="S311">
        <v>0</v>
      </c>
      <c r="T311">
        <v>0</v>
      </c>
      <c r="U311">
        <v>0</v>
      </c>
      <c r="V311">
        <v>0</v>
      </c>
      <c r="W311">
        <v>0</v>
      </c>
      <c r="X311">
        <v>0</v>
      </c>
      <c r="Y311">
        <v>0</v>
      </c>
      <c r="Z311">
        <v>0</v>
      </c>
      <c r="AA311" t="s">
        <v>2334</v>
      </c>
      <c r="AB311">
        <v>0</v>
      </c>
      <c r="AC311">
        <v>16</v>
      </c>
      <c r="AD311">
        <v>0</v>
      </c>
      <c r="AE311">
        <v>0</v>
      </c>
      <c r="AF311">
        <v>12</v>
      </c>
      <c r="AG311">
        <v>0</v>
      </c>
      <c r="AH311">
        <v>1</v>
      </c>
      <c r="AI311">
        <v>0</v>
      </c>
      <c r="AJ311">
        <v>0</v>
      </c>
      <c r="AK311">
        <v>0</v>
      </c>
      <c r="AL311">
        <v>0</v>
      </c>
      <c r="AM311">
        <v>0</v>
      </c>
      <c r="AN311">
        <v>0</v>
      </c>
      <c r="AO311">
        <v>0</v>
      </c>
      <c r="AP311">
        <v>0</v>
      </c>
      <c r="AQ311">
        <v>0</v>
      </c>
      <c r="AR311">
        <v>0</v>
      </c>
      <c r="AS311">
        <v>6</v>
      </c>
      <c r="AT311">
        <v>0</v>
      </c>
      <c r="AU311">
        <v>0</v>
      </c>
      <c r="AV311">
        <v>0</v>
      </c>
      <c r="AW311">
        <v>0</v>
      </c>
      <c r="AX311">
        <v>0</v>
      </c>
      <c r="AY311">
        <v>0</v>
      </c>
      <c r="AZ311">
        <v>0</v>
      </c>
      <c r="BA311">
        <v>0</v>
      </c>
      <c r="BB311">
        <v>0</v>
      </c>
      <c r="BC311">
        <v>0</v>
      </c>
      <c r="BD311">
        <v>0</v>
      </c>
      <c r="BE311">
        <v>0</v>
      </c>
      <c r="BF311">
        <v>0</v>
      </c>
      <c r="BG311">
        <v>0</v>
      </c>
      <c r="BH311">
        <v>0</v>
      </c>
      <c r="BI311">
        <v>5</v>
      </c>
      <c r="BJ311">
        <v>0</v>
      </c>
      <c r="BK311">
        <v>0</v>
      </c>
      <c r="BL311">
        <v>0</v>
      </c>
      <c r="BM311">
        <v>0</v>
      </c>
      <c r="BN311">
        <v>0</v>
      </c>
      <c r="BO311">
        <v>0</v>
      </c>
      <c r="BP311">
        <v>0</v>
      </c>
      <c r="BQ311">
        <v>0</v>
      </c>
      <c r="BR311">
        <v>0</v>
      </c>
      <c r="BS311">
        <v>0</v>
      </c>
      <c r="BT311">
        <v>0</v>
      </c>
      <c r="BU311">
        <v>0</v>
      </c>
      <c r="BV311">
        <v>0</v>
      </c>
      <c r="BW311">
        <v>0</v>
      </c>
      <c r="BX311">
        <v>0</v>
      </c>
      <c r="BY311">
        <v>12</v>
      </c>
      <c r="BZ311">
        <v>0</v>
      </c>
      <c r="CA311">
        <v>0</v>
      </c>
      <c r="CB311">
        <v>0</v>
      </c>
      <c r="CC311">
        <v>0</v>
      </c>
      <c r="CD311">
        <v>0</v>
      </c>
      <c r="CE311">
        <v>0</v>
      </c>
      <c r="CF311">
        <v>0</v>
      </c>
      <c r="CG311">
        <v>0</v>
      </c>
      <c r="CH311">
        <v>0</v>
      </c>
      <c r="CI311">
        <v>0</v>
      </c>
      <c r="CJ311">
        <v>0</v>
      </c>
      <c r="CK311">
        <v>0</v>
      </c>
      <c r="CL311">
        <v>0</v>
      </c>
      <c r="CM311">
        <v>0</v>
      </c>
    </row>
    <row r="312" spans="1:91" x14ac:dyDescent="0.15">
      <c r="A312" t="s">
        <v>2284</v>
      </c>
      <c r="B312">
        <v>10</v>
      </c>
      <c r="D312">
        <v>120</v>
      </c>
      <c r="E312" s="407">
        <v>0.3</v>
      </c>
      <c r="F312" s="407">
        <v>2.464526363636363E-4</v>
      </c>
      <c r="G312" s="407">
        <v>2.6</v>
      </c>
      <c r="H312" s="407">
        <v>1.5982742823659805E-2</v>
      </c>
      <c r="I312" s="407">
        <v>1.4362635243456762E-5</v>
      </c>
      <c r="J312" s="407">
        <v>0.2</v>
      </c>
      <c r="K312">
        <v>0</v>
      </c>
      <c r="L312">
        <v>20</v>
      </c>
      <c r="M312">
        <v>0</v>
      </c>
      <c r="N312">
        <v>2</v>
      </c>
      <c r="O312">
        <v>52</v>
      </c>
      <c r="P312">
        <v>0</v>
      </c>
      <c r="Q312">
        <v>0</v>
      </c>
      <c r="R312">
        <v>0</v>
      </c>
      <c r="S312">
        <v>0</v>
      </c>
      <c r="T312">
        <v>0</v>
      </c>
      <c r="U312">
        <v>0</v>
      </c>
      <c r="V312">
        <v>0</v>
      </c>
      <c r="W312">
        <v>0</v>
      </c>
      <c r="X312">
        <v>0</v>
      </c>
      <c r="Y312">
        <v>0</v>
      </c>
      <c r="Z312">
        <v>0</v>
      </c>
      <c r="AA312" t="s">
        <v>2334</v>
      </c>
      <c r="AB312">
        <v>0</v>
      </c>
      <c r="AC312">
        <v>6</v>
      </c>
      <c r="AD312">
        <v>0</v>
      </c>
      <c r="AE312">
        <v>2</v>
      </c>
      <c r="AF312">
        <v>32</v>
      </c>
      <c r="AG312">
        <v>0</v>
      </c>
      <c r="AH312">
        <v>0</v>
      </c>
      <c r="AI312">
        <v>0</v>
      </c>
      <c r="AJ312">
        <v>0</v>
      </c>
      <c r="AK312">
        <v>0</v>
      </c>
      <c r="AL312">
        <v>0</v>
      </c>
      <c r="AM312">
        <v>0</v>
      </c>
      <c r="AN312">
        <v>0</v>
      </c>
      <c r="AO312">
        <v>0</v>
      </c>
      <c r="AP312">
        <v>0</v>
      </c>
      <c r="AQ312">
        <v>0</v>
      </c>
      <c r="AR312">
        <v>0</v>
      </c>
      <c r="AS312">
        <v>17</v>
      </c>
      <c r="AT312">
        <v>0</v>
      </c>
      <c r="AU312">
        <v>0</v>
      </c>
      <c r="AV312">
        <v>6</v>
      </c>
      <c r="AW312">
        <v>0</v>
      </c>
      <c r="AX312">
        <v>0</v>
      </c>
      <c r="AY312">
        <v>0</v>
      </c>
      <c r="AZ312">
        <v>0</v>
      </c>
      <c r="BA312">
        <v>2</v>
      </c>
      <c r="BB312">
        <v>1</v>
      </c>
      <c r="BC312">
        <v>0</v>
      </c>
      <c r="BD312">
        <v>0</v>
      </c>
      <c r="BE312">
        <v>0</v>
      </c>
      <c r="BF312">
        <v>0</v>
      </c>
      <c r="BG312">
        <v>0</v>
      </c>
      <c r="BH312">
        <v>0</v>
      </c>
      <c r="BI312">
        <v>3</v>
      </c>
      <c r="BJ312">
        <v>0</v>
      </c>
      <c r="BK312">
        <v>0</v>
      </c>
      <c r="BL312">
        <v>2</v>
      </c>
      <c r="BM312">
        <v>0</v>
      </c>
      <c r="BN312">
        <v>0</v>
      </c>
      <c r="BO312">
        <v>0</v>
      </c>
      <c r="BP312">
        <v>0</v>
      </c>
      <c r="BQ312">
        <v>2</v>
      </c>
      <c r="BR312">
        <v>0</v>
      </c>
      <c r="BS312">
        <v>0</v>
      </c>
      <c r="BT312">
        <v>0</v>
      </c>
      <c r="BU312">
        <v>0</v>
      </c>
      <c r="BV312">
        <v>0</v>
      </c>
      <c r="BW312">
        <v>0</v>
      </c>
      <c r="BX312">
        <v>0</v>
      </c>
      <c r="BY312">
        <v>1</v>
      </c>
      <c r="BZ312">
        <v>0</v>
      </c>
      <c r="CA312">
        <v>0</v>
      </c>
      <c r="CB312">
        <v>0</v>
      </c>
      <c r="CC312">
        <v>0</v>
      </c>
      <c r="CD312">
        <v>0</v>
      </c>
      <c r="CE312">
        <v>0</v>
      </c>
      <c r="CF312">
        <v>0</v>
      </c>
      <c r="CG312">
        <v>0</v>
      </c>
      <c r="CH312">
        <v>1</v>
      </c>
      <c r="CI312">
        <v>0</v>
      </c>
      <c r="CJ312">
        <v>0</v>
      </c>
      <c r="CK312">
        <v>0</v>
      </c>
      <c r="CL312">
        <v>0</v>
      </c>
      <c r="CM312">
        <v>0</v>
      </c>
    </row>
    <row r="313" spans="1:91" x14ac:dyDescent="0.15">
      <c r="A313" t="s">
        <v>1846</v>
      </c>
      <c r="B313">
        <v>82.2</v>
      </c>
      <c r="C313">
        <v>1.83</v>
      </c>
      <c r="D313">
        <v>155</v>
      </c>
      <c r="E313" s="407">
        <v>1.8</v>
      </c>
      <c r="F313" s="407">
        <v>3.9350797445652189E-2</v>
      </c>
      <c r="G313" s="407">
        <v>3.3</v>
      </c>
      <c r="H313" s="407">
        <v>0.2</v>
      </c>
      <c r="I313" s="407">
        <v>4.826439110135825E-3</v>
      </c>
      <c r="J313" s="407">
        <v>0.4</v>
      </c>
      <c r="K313">
        <v>1</v>
      </c>
      <c r="L313">
        <v>0</v>
      </c>
      <c r="M313">
        <v>0</v>
      </c>
      <c r="N313">
        <v>0</v>
      </c>
      <c r="O313">
        <v>2</v>
      </c>
      <c r="P313">
        <v>0</v>
      </c>
      <c r="Q313">
        <v>0</v>
      </c>
      <c r="R313">
        <v>0</v>
      </c>
      <c r="S313">
        <v>1</v>
      </c>
      <c r="T313">
        <v>38</v>
      </c>
      <c r="U313">
        <v>2</v>
      </c>
      <c r="V313">
        <v>1</v>
      </c>
      <c r="W313">
        <v>0</v>
      </c>
      <c r="X313">
        <v>0</v>
      </c>
      <c r="Y313">
        <v>0</v>
      </c>
      <c r="Z313">
        <v>0</v>
      </c>
      <c r="AA313" t="s">
        <v>2334</v>
      </c>
      <c r="AB313">
        <v>1</v>
      </c>
      <c r="AC313">
        <v>0</v>
      </c>
      <c r="AD313">
        <v>0</v>
      </c>
      <c r="AE313">
        <v>0</v>
      </c>
      <c r="AF313">
        <v>0</v>
      </c>
      <c r="AG313">
        <v>0</v>
      </c>
      <c r="AH313">
        <v>0</v>
      </c>
      <c r="AI313">
        <v>0</v>
      </c>
      <c r="AJ313">
        <v>0</v>
      </c>
      <c r="AK313">
        <v>2</v>
      </c>
      <c r="AL313">
        <v>0</v>
      </c>
      <c r="AM313">
        <v>0</v>
      </c>
      <c r="AN313">
        <v>0</v>
      </c>
      <c r="AO313">
        <v>0</v>
      </c>
      <c r="AP313">
        <v>0</v>
      </c>
      <c r="AQ313">
        <v>0</v>
      </c>
      <c r="AR313">
        <v>0</v>
      </c>
      <c r="AS313">
        <v>0</v>
      </c>
      <c r="AT313">
        <v>0</v>
      </c>
      <c r="AU313">
        <v>0</v>
      </c>
      <c r="AV313">
        <v>0</v>
      </c>
      <c r="AW313">
        <v>0</v>
      </c>
      <c r="AX313">
        <v>0</v>
      </c>
      <c r="AY313">
        <v>0</v>
      </c>
      <c r="AZ313">
        <v>0</v>
      </c>
      <c r="BA313">
        <v>0</v>
      </c>
      <c r="BB313">
        <v>3</v>
      </c>
      <c r="BC313">
        <v>0</v>
      </c>
      <c r="BD313">
        <v>0</v>
      </c>
      <c r="BE313">
        <v>0</v>
      </c>
      <c r="BF313">
        <v>0</v>
      </c>
      <c r="BG313">
        <v>0</v>
      </c>
      <c r="BH313">
        <v>0</v>
      </c>
      <c r="BI313">
        <v>0</v>
      </c>
      <c r="BJ313">
        <v>0</v>
      </c>
      <c r="BK313">
        <v>0</v>
      </c>
      <c r="BL313">
        <v>0</v>
      </c>
      <c r="BM313">
        <v>0</v>
      </c>
      <c r="BN313">
        <v>0</v>
      </c>
      <c r="BO313">
        <v>0</v>
      </c>
      <c r="BP313">
        <v>0</v>
      </c>
      <c r="BQ313">
        <v>2</v>
      </c>
      <c r="BR313">
        <v>0</v>
      </c>
      <c r="BS313">
        <v>0</v>
      </c>
      <c r="BT313">
        <v>0</v>
      </c>
      <c r="BU313">
        <v>0</v>
      </c>
      <c r="BV313">
        <v>0</v>
      </c>
      <c r="BW313">
        <v>0</v>
      </c>
      <c r="BX313">
        <v>0</v>
      </c>
      <c r="BY313">
        <v>0</v>
      </c>
      <c r="BZ313">
        <v>0</v>
      </c>
      <c r="CA313">
        <v>0</v>
      </c>
      <c r="CB313">
        <v>0</v>
      </c>
      <c r="CC313">
        <v>0</v>
      </c>
      <c r="CD313">
        <v>0</v>
      </c>
      <c r="CE313">
        <v>0</v>
      </c>
      <c r="CF313">
        <v>0</v>
      </c>
      <c r="CG313">
        <v>0</v>
      </c>
      <c r="CH313">
        <v>3</v>
      </c>
      <c r="CI313">
        <v>0</v>
      </c>
      <c r="CJ313">
        <v>0</v>
      </c>
      <c r="CK313">
        <v>0</v>
      </c>
      <c r="CL313">
        <v>0</v>
      </c>
      <c r="CM313">
        <v>0</v>
      </c>
    </row>
    <row r="314" spans="1:91" x14ac:dyDescent="0.15">
      <c r="A314" t="s">
        <v>1919</v>
      </c>
      <c r="B314">
        <v>110</v>
      </c>
      <c r="C314">
        <v>4</v>
      </c>
      <c r="D314">
        <v>140</v>
      </c>
      <c r="E314" s="407">
        <v>1.3</v>
      </c>
      <c r="F314" s="407">
        <v>4.2141317584375011E-2</v>
      </c>
      <c r="G314" s="407">
        <v>1.1000000000000001</v>
      </c>
      <c r="H314" s="407">
        <v>0.3</v>
      </c>
      <c r="I314" s="407">
        <v>1.0892184593849755E-2</v>
      </c>
      <c r="J314" s="407">
        <v>0.3</v>
      </c>
      <c r="K314">
        <v>0</v>
      </c>
      <c r="L314">
        <v>0</v>
      </c>
      <c r="M314">
        <v>0</v>
      </c>
      <c r="N314">
        <v>65</v>
      </c>
      <c r="O314">
        <v>6</v>
      </c>
      <c r="P314">
        <v>0</v>
      </c>
      <c r="Q314">
        <v>62</v>
      </c>
      <c r="R314">
        <v>0</v>
      </c>
      <c r="S314">
        <v>4</v>
      </c>
      <c r="T314">
        <v>17</v>
      </c>
      <c r="U314">
        <v>3</v>
      </c>
      <c r="V314">
        <v>14</v>
      </c>
      <c r="W314">
        <v>0</v>
      </c>
      <c r="X314">
        <v>0</v>
      </c>
      <c r="Y314">
        <v>0</v>
      </c>
      <c r="Z314">
        <v>5</v>
      </c>
      <c r="AA314" t="s">
        <v>2334</v>
      </c>
      <c r="AB314">
        <v>0</v>
      </c>
      <c r="AC314">
        <v>0</v>
      </c>
      <c r="AD314">
        <v>0</v>
      </c>
      <c r="AE314">
        <v>1</v>
      </c>
      <c r="AF314">
        <v>0</v>
      </c>
      <c r="AG314">
        <v>0</v>
      </c>
      <c r="AH314">
        <v>7</v>
      </c>
      <c r="AI314">
        <v>0</v>
      </c>
      <c r="AJ314">
        <v>0</v>
      </c>
      <c r="AK314">
        <v>0</v>
      </c>
      <c r="AL314">
        <v>0</v>
      </c>
      <c r="AM314">
        <v>3</v>
      </c>
      <c r="AN314">
        <v>0</v>
      </c>
      <c r="AO314">
        <v>0</v>
      </c>
      <c r="AP314">
        <v>0</v>
      </c>
      <c r="AQ314">
        <v>2</v>
      </c>
      <c r="AR314">
        <v>0</v>
      </c>
      <c r="AS314">
        <v>0</v>
      </c>
      <c r="AT314">
        <v>0</v>
      </c>
      <c r="AU314">
        <v>0</v>
      </c>
      <c r="AV314">
        <v>1</v>
      </c>
      <c r="AW314">
        <v>0</v>
      </c>
      <c r="AX314">
        <v>0</v>
      </c>
      <c r="AY314">
        <v>0</v>
      </c>
      <c r="AZ314">
        <v>0</v>
      </c>
      <c r="BA314">
        <v>1</v>
      </c>
      <c r="BB314">
        <v>2</v>
      </c>
      <c r="BC314">
        <v>0</v>
      </c>
      <c r="BD314">
        <v>0</v>
      </c>
      <c r="BE314">
        <v>0</v>
      </c>
      <c r="BF314">
        <v>0</v>
      </c>
      <c r="BG314">
        <v>0</v>
      </c>
      <c r="BH314">
        <v>0</v>
      </c>
      <c r="BI314">
        <v>0</v>
      </c>
      <c r="BJ314">
        <v>0</v>
      </c>
      <c r="BK314">
        <v>1</v>
      </c>
      <c r="BL314">
        <v>0</v>
      </c>
      <c r="BM314">
        <v>0</v>
      </c>
      <c r="BN314">
        <v>7</v>
      </c>
      <c r="BO314">
        <v>0</v>
      </c>
      <c r="BP314">
        <v>0</v>
      </c>
      <c r="BQ314">
        <v>0</v>
      </c>
      <c r="BR314">
        <v>0</v>
      </c>
      <c r="BS314">
        <v>1</v>
      </c>
      <c r="BT314">
        <v>0</v>
      </c>
      <c r="BU314">
        <v>0</v>
      </c>
      <c r="BV314">
        <v>0</v>
      </c>
      <c r="BW314">
        <v>1</v>
      </c>
      <c r="BX314">
        <v>0</v>
      </c>
      <c r="BY314">
        <v>0</v>
      </c>
      <c r="BZ314">
        <v>0</v>
      </c>
      <c r="CA314">
        <v>0</v>
      </c>
      <c r="CB314">
        <v>0</v>
      </c>
      <c r="CC314">
        <v>0</v>
      </c>
      <c r="CD314">
        <v>5</v>
      </c>
      <c r="CE314">
        <v>0</v>
      </c>
      <c r="CF314">
        <v>0</v>
      </c>
      <c r="CG314">
        <v>0</v>
      </c>
      <c r="CH314">
        <v>0</v>
      </c>
      <c r="CI314">
        <v>0</v>
      </c>
      <c r="CJ314">
        <v>0</v>
      </c>
      <c r="CK314">
        <v>0</v>
      </c>
      <c r="CL314">
        <v>0</v>
      </c>
      <c r="CM314">
        <v>0</v>
      </c>
    </row>
    <row r="315" spans="1:91" x14ac:dyDescent="0.15">
      <c r="A315" t="s">
        <v>2161</v>
      </c>
      <c r="B315">
        <v>2350</v>
      </c>
      <c r="C315">
        <v>50</v>
      </c>
      <c r="D315">
        <v>4100</v>
      </c>
      <c r="E315" s="407">
        <v>1.6</v>
      </c>
      <c r="F315" s="407">
        <v>3.2479642086792458E-2</v>
      </c>
      <c r="G315" s="407">
        <v>2.8</v>
      </c>
      <c r="H315" s="407">
        <v>0.2</v>
      </c>
      <c r="I315" s="407">
        <v>3.9054104328858862E-3</v>
      </c>
      <c r="J315" s="407">
        <v>0.3</v>
      </c>
      <c r="K315">
        <v>0</v>
      </c>
      <c r="L315">
        <v>36</v>
      </c>
      <c r="M315">
        <v>0</v>
      </c>
      <c r="N315">
        <v>13</v>
      </c>
      <c r="O315">
        <v>469</v>
      </c>
      <c r="P315">
        <v>0</v>
      </c>
      <c r="Q315">
        <v>9</v>
      </c>
      <c r="R315">
        <v>4</v>
      </c>
      <c r="S315">
        <v>64</v>
      </c>
      <c r="T315">
        <v>765</v>
      </c>
      <c r="U315">
        <v>109</v>
      </c>
      <c r="V315">
        <v>22</v>
      </c>
      <c r="W315">
        <v>0</v>
      </c>
      <c r="X315">
        <v>0</v>
      </c>
      <c r="Y315">
        <v>0</v>
      </c>
      <c r="Z315">
        <v>0</v>
      </c>
      <c r="AA315" t="s">
        <v>2334</v>
      </c>
      <c r="AB315">
        <v>0</v>
      </c>
      <c r="AC315">
        <v>14</v>
      </c>
      <c r="AD315">
        <v>0</v>
      </c>
      <c r="AE315">
        <v>1</v>
      </c>
      <c r="AF315">
        <v>42</v>
      </c>
      <c r="AG315">
        <v>0</v>
      </c>
      <c r="AH315">
        <v>0</v>
      </c>
      <c r="AI315">
        <v>0</v>
      </c>
      <c r="AJ315">
        <v>38</v>
      </c>
      <c r="AK315">
        <v>88</v>
      </c>
      <c r="AL315">
        <v>1</v>
      </c>
      <c r="AM315">
        <v>5</v>
      </c>
      <c r="AN315">
        <v>0</v>
      </c>
      <c r="AO315">
        <v>0</v>
      </c>
      <c r="AP315">
        <v>0</v>
      </c>
      <c r="AQ315">
        <v>0</v>
      </c>
      <c r="AR315">
        <v>0</v>
      </c>
      <c r="AS315">
        <v>6</v>
      </c>
      <c r="AT315">
        <v>0</v>
      </c>
      <c r="AU315">
        <v>1</v>
      </c>
      <c r="AV315">
        <v>35</v>
      </c>
      <c r="AW315">
        <v>0</v>
      </c>
      <c r="AX315">
        <v>9</v>
      </c>
      <c r="AY315">
        <v>0</v>
      </c>
      <c r="AZ315">
        <v>0</v>
      </c>
      <c r="BA315">
        <v>3</v>
      </c>
      <c r="BB315">
        <v>16</v>
      </c>
      <c r="BC315">
        <v>0</v>
      </c>
      <c r="BD315">
        <v>0</v>
      </c>
      <c r="BE315">
        <v>0</v>
      </c>
      <c r="BF315">
        <v>0</v>
      </c>
      <c r="BG315">
        <v>0</v>
      </c>
      <c r="BH315">
        <v>0</v>
      </c>
      <c r="BI315">
        <v>1</v>
      </c>
      <c r="BJ315">
        <v>0</v>
      </c>
      <c r="BK315">
        <v>1</v>
      </c>
      <c r="BL315">
        <v>50</v>
      </c>
      <c r="BM315">
        <v>0</v>
      </c>
      <c r="BN315">
        <v>0</v>
      </c>
      <c r="BO315">
        <v>0</v>
      </c>
      <c r="BP315">
        <v>2</v>
      </c>
      <c r="BQ315">
        <v>59</v>
      </c>
      <c r="BR315">
        <v>4</v>
      </c>
      <c r="BS315">
        <v>2</v>
      </c>
      <c r="BT315">
        <v>0</v>
      </c>
      <c r="BU315">
        <v>0</v>
      </c>
      <c r="BV315">
        <v>0</v>
      </c>
      <c r="BW315">
        <v>0</v>
      </c>
      <c r="BX315">
        <v>0</v>
      </c>
      <c r="BY315">
        <v>7</v>
      </c>
      <c r="BZ315">
        <v>0</v>
      </c>
      <c r="CA315">
        <v>2</v>
      </c>
      <c r="CB315">
        <v>28</v>
      </c>
      <c r="CC315">
        <v>0</v>
      </c>
      <c r="CD315">
        <v>2</v>
      </c>
      <c r="CE315">
        <v>0</v>
      </c>
      <c r="CF315">
        <v>6</v>
      </c>
      <c r="CG315">
        <v>4</v>
      </c>
      <c r="CH315">
        <v>19</v>
      </c>
      <c r="CI315">
        <v>4</v>
      </c>
      <c r="CJ315">
        <v>0</v>
      </c>
      <c r="CK315">
        <v>0</v>
      </c>
      <c r="CL315">
        <v>0</v>
      </c>
      <c r="CM315">
        <v>0</v>
      </c>
    </row>
    <row r="316" spans="1:91" x14ac:dyDescent="0.15">
      <c r="A316" t="s">
        <v>2366</v>
      </c>
      <c r="B316">
        <v>920.7</v>
      </c>
      <c r="C316">
        <v>20.28</v>
      </c>
      <c r="D316">
        <v>773.2</v>
      </c>
      <c r="E316" s="407">
        <v>2.5</v>
      </c>
      <c r="F316" s="407">
        <v>0.1</v>
      </c>
      <c r="G316" s="407">
        <v>2.6</v>
      </c>
      <c r="H316" s="407">
        <v>0.3</v>
      </c>
      <c r="I316" s="407">
        <v>8.9702802086778083E-3</v>
      </c>
      <c r="J316" s="407">
        <v>0.4</v>
      </c>
      <c r="K316">
        <v>0</v>
      </c>
      <c r="L316">
        <v>7</v>
      </c>
      <c r="M316">
        <v>0</v>
      </c>
      <c r="N316">
        <v>8</v>
      </c>
      <c r="O316">
        <v>59</v>
      </c>
      <c r="P316">
        <v>7</v>
      </c>
      <c r="Q316">
        <v>13</v>
      </c>
      <c r="R316">
        <v>0</v>
      </c>
      <c r="S316">
        <v>67</v>
      </c>
      <c r="T316">
        <v>52</v>
      </c>
      <c r="U316">
        <v>28</v>
      </c>
      <c r="V316">
        <v>37</v>
      </c>
      <c r="W316">
        <v>0</v>
      </c>
      <c r="X316">
        <v>0</v>
      </c>
      <c r="Y316">
        <v>0</v>
      </c>
      <c r="Z316">
        <v>0</v>
      </c>
      <c r="AA316" t="s">
        <v>2334</v>
      </c>
      <c r="AB316">
        <v>0</v>
      </c>
      <c r="AC316">
        <v>0</v>
      </c>
      <c r="AD316">
        <v>0</v>
      </c>
      <c r="AE316">
        <v>1</v>
      </c>
      <c r="AF316">
        <v>3</v>
      </c>
      <c r="AG316">
        <v>0</v>
      </c>
      <c r="AH316">
        <v>5</v>
      </c>
      <c r="AI316">
        <v>0</v>
      </c>
      <c r="AJ316">
        <v>3</v>
      </c>
      <c r="AK316">
        <v>0</v>
      </c>
      <c r="AL316">
        <v>1</v>
      </c>
      <c r="AM316">
        <v>7</v>
      </c>
      <c r="AN316">
        <v>0</v>
      </c>
      <c r="AO316">
        <v>0</v>
      </c>
      <c r="AP316">
        <v>0</v>
      </c>
      <c r="AQ316">
        <v>0</v>
      </c>
      <c r="AR316">
        <v>0</v>
      </c>
      <c r="AS316">
        <v>4</v>
      </c>
      <c r="AT316">
        <v>0</v>
      </c>
      <c r="AU316">
        <v>0</v>
      </c>
      <c r="AV316">
        <v>0</v>
      </c>
      <c r="AW316">
        <v>0</v>
      </c>
      <c r="AX316">
        <v>1</v>
      </c>
      <c r="AY316">
        <v>0</v>
      </c>
      <c r="AZ316">
        <v>0</v>
      </c>
      <c r="BA316">
        <v>0</v>
      </c>
      <c r="BB316">
        <v>16</v>
      </c>
      <c r="BC316">
        <v>0</v>
      </c>
      <c r="BD316">
        <v>2</v>
      </c>
      <c r="BE316">
        <v>0</v>
      </c>
      <c r="BF316">
        <v>0</v>
      </c>
      <c r="BG316">
        <v>0</v>
      </c>
      <c r="BH316">
        <v>0</v>
      </c>
      <c r="BI316">
        <v>0</v>
      </c>
      <c r="BJ316">
        <v>0</v>
      </c>
      <c r="BK316">
        <v>0</v>
      </c>
      <c r="BL316">
        <v>2</v>
      </c>
      <c r="BM316">
        <v>0</v>
      </c>
      <c r="BN316">
        <v>3</v>
      </c>
      <c r="BO316">
        <v>0</v>
      </c>
      <c r="BP316">
        <v>14</v>
      </c>
      <c r="BQ316">
        <v>0</v>
      </c>
      <c r="BR316">
        <v>1</v>
      </c>
      <c r="BS316">
        <v>13</v>
      </c>
      <c r="BT316">
        <v>0</v>
      </c>
      <c r="BU316">
        <v>0</v>
      </c>
      <c r="BV316">
        <v>0</v>
      </c>
      <c r="BW316">
        <v>0</v>
      </c>
      <c r="BX316">
        <v>0</v>
      </c>
      <c r="BY316">
        <v>0</v>
      </c>
      <c r="BZ316">
        <v>0</v>
      </c>
      <c r="CA316">
        <v>0</v>
      </c>
      <c r="CB316">
        <v>0</v>
      </c>
      <c r="CC316">
        <v>0</v>
      </c>
      <c r="CD316">
        <v>4</v>
      </c>
      <c r="CE316">
        <v>0</v>
      </c>
      <c r="CF316">
        <v>1</v>
      </c>
      <c r="CG316">
        <v>1</v>
      </c>
      <c r="CH316">
        <v>21</v>
      </c>
      <c r="CI316">
        <v>0</v>
      </c>
      <c r="CJ316">
        <v>0</v>
      </c>
      <c r="CK316">
        <v>0</v>
      </c>
      <c r="CL316">
        <v>0</v>
      </c>
      <c r="CM316">
        <v>0</v>
      </c>
    </row>
    <row r="317" spans="1:91" x14ac:dyDescent="0.15">
      <c r="A317" t="s">
        <v>2183</v>
      </c>
      <c r="B317">
        <v>23.5</v>
      </c>
      <c r="D317">
        <v>162.69999999999999</v>
      </c>
      <c r="E317" s="407">
        <v>0.3</v>
      </c>
      <c r="F317" s="407">
        <v>0</v>
      </c>
      <c r="G317" s="407">
        <v>2.2999999999999998</v>
      </c>
      <c r="H317" s="407">
        <v>2.5240635134438541E-2</v>
      </c>
      <c r="I317" s="407">
        <v>0</v>
      </c>
      <c r="J317" s="407">
        <v>0.2</v>
      </c>
      <c r="K317">
        <v>0</v>
      </c>
      <c r="L317">
        <v>0</v>
      </c>
      <c r="M317">
        <v>0</v>
      </c>
      <c r="N317">
        <v>2</v>
      </c>
      <c r="O317">
        <v>45</v>
      </c>
      <c r="P317">
        <v>0</v>
      </c>
      <c r="Q317">
        <v>19</v>
      </c>
      <c r="R317">
        <v>0</v>
      </c>
      <c r="S317">
        <v>0</v>
      </c>
      <c r="T317">
        <v>0</v>
      </c>
      <c r="U317">
        <v>0</v>
      </c>
      <c r="V317">
        <v>0</v>
      </c>
      <c r="W317">
        <v>0</v>
      </c>
      <c r="X317">
        <v>0</v>
      </c>
      <c r="Y317">
        <v>0</v>
      </c>
      <c r="Z317">
        <v>0</v>
      </c>
      <c r="AA317" t="s">
        <v>2334</v>
      </c>
      <c r="AB317">
        <v>0</v>
      </c>
      <c r="AC317">
        <v>0</v>
      </c>
      <c r="AD317">
        <v>0</v>
      </c>
      <c r="AE317">
        <v>1</v>
      </c>
      <c r="AF317">
        <v>2</v>
      </c>
      <c r="AG317">
        <v>0</v>
      </c>
      <c r="AH317">
        <v>4</v>
      </c>
      <c r="AI317">
        <v>0</v>
      </c>
      <c r="AJ317">
        <v>0</v>
      </c>
      <c r="AK317">
        <v>0</v>
      </c>
      <c r="AL317">
        <v>0</v>
      </c>
      <c r="AM317">
        <v>0</v>
      </c>
      <c r="AN317">
        <v>0</v>
      </c>
      <c r="AO317">
        <v>0</v>
      </c>
      <c r="AP317">
        <v>0</v>
      </c>
      <c r="AQ317">
        <v>0</v>
      </c>
      <c r="AR317">
        <v>0</v>
      </c>
      <c r="AS317">
        <v>1</v>
      </c>
      <c r="AT317">
        <v>0</v>
      </c>
      <c r="AU317">
        <v>0</v>
      </c>
      <c r="AV317">
        <v>14</v>
      </c>
      <c r="AW317">
        <v>0</v>
      </c>
      <c r="AX317">
        <v>4</v>
      </c>
      <c r="AY317">
        <v>0</v>
      </c>
      <c r="AZ317">
        <v>0</v>
      </c>
      <c r="BA317">
        <v>0</v>
      </c>
      <c r="BB317">
        <v>0</v>
      </c>
      <c r="BC317">
        <v>0</v>
      </c>
      <c r="BD317">
        <v>0</v>
      </c>
      <c r="BE317">
        <v>0</v>
      </c>
      <c r="BF317">
        <v>0</v>
      </c>
      <c r="BG317">
        <v>0</v>
      </c>
      <c r="BH317">
        <v>0</v>
      </c>
      <c r="BI317">
        <v>1</v>
      </c>
      <c r="BJ317">
        <v>0</v>
      </c>
      <c r="BK317">
        <v>0</v>
      </c>
      <c r="BL317">
        <v>5</v>
      </c>
      <c r="BM317">
        <v>0</v>
      </c>
      <c r="BN317">
        <v>10</v>
      </c>
      <c r="BO317">
        <v>0</v>
      </c>
      <c r="BP317">
        <v>0</v>
      </c>
      <c r="BQ317">
        <v>0</v>
      </c>
      <c r="BR317">
        <v>0</v>
      </c>
      <c r="BS317">
        <v>0</v>
      </c>
      <c r="BT317">
        <v>0</v>
      </c>
      <c r="BU317">
        <v>0</v>
      </c>
      <c r="BV317">
        <v>0</v>
      </c>
      <c r="BW317">
        <v>0</v>
      </c>
      <c r="BX317">
        <v>0</v>
      </c>
      <c r="BY317">
        <v>1</v>
      </c>
      <c r="BZ317">
        <v>0</v>
      </c>
      <c r="CA317">
        <v>0</v>
      </c>
      <c r="CB317">
        <v>6</v>
      </c>
      <c r="CC317">
        <v>0</v>
      </c>
      <c r="CD317">
        <v>0</v>
      </c>
      <c r="CE317">
        <v>0</v>
      </c>
      <c r="CF317">
        <v>0</v>
      </c>
      <c r="CG317">
        <v>0</v>
      </c>
      <c r="CH317">
        <v>0</v>
      </c>
      <c r="CI317">
        <v>0</v>
      </c>
      <c r="CJ317">
        <v>0</v>
      </c>
      <c r="CK317">
        <v>0</v>
      </c>
      <c r="CL317">
        <v>0</v>
      </c>
      <c r="CM317">
        <v>0</v>
      </c>
    </row>
    <row r="318" spans="1:91" x14ac:dyDescent="0.15">
      <c r="A318" t="s">
        <v>2080</v>
      </c>
      <c r="B318">
        <v>54.1</v>
      </c>
      <c r="C318">
        <v>1.5</v>
      </c>
      <c r="D318">
        <v>103.3</v>
      </c>
      <c r="E318" s="407">
        <v>0.8</v>
      </c>
      <c r="F318" s="407">
        <v>2.3968904006756758E-2</v>
      </c>
      <c r="G318" s="407">
        <v>1.2</v>
      </c>
      <c r="H318" s="407">
        <v>0.1</v>
      </c>
      <c r="I318" s="407">
        <v>3.298579355087072E-3</v>
      </c>
      <c r="J318" s="407">
        <v>0.2</v>
      </c>
      <c r="K318">
        <v>0</v>
      </c>
      <c r="L318">
        <v>5</v>
      </c>
      <c r="M318">
        <v>0</v>
      </c>
      <c r="N318">
        <v>5</v>
      </c>
      <c r="O318">
        <v>51</v>
      </c>
      <c r="P318">
        <v>0</v>
      </c>
      <c r="Q318">
        <v>2</v>
      </c>
      <c r="R318">
        <v>0</v>
      </c>
      <c r="S318">
        <v>1</v>
      </c>
      <c r="T318">
        <v>4</v>
      </c>
      <c r="U318">
        <v>2</v>
      </c>
      <c r="V318">
        <v>8</v>
      </c>
      <c r="W318">
        <v>0</v>
      </c>
      <c r="X318">
        <v>0</v>
      </c>
      <c r="Y318">
        <v>0</v>
      </c>
      <c r="Z318">
        <v>4</v>
      </c>
      <c r="AA318" t="s">
        <v>2334</v>
      </c>
      <c r="AB318">
        <v>0</v>
      </c>
      <c r="AC318">
        <v>2</v>
      </c>
      <c r="AD318">
        <v>0</v>
      </c>
      <c r="AE318">
        <v>1</v>
      </c>
      <c r="AF318">
        <v>3</v>
      </c>
      <c r="AG318">
        <v>0</v>
      </c>
      <c r="AH318">
        <v>0</v>
      </c>
      <c r="AI318">
        <v>0</v>
      </c>
      <c r="AJ318">
        <v>0</v>
      </c>
      <c r="AK318">
        <v>0</v>
      </c>
      <c r="AL318">
        <v>0</v>
      </c>
      <c r="AM318">
        <v>0</v>
      </c>
      <c r="AN318">
        <v>0</v>
      </c>
      <c r="AO318">
        <v>0</v>
      </c>
      <c r="AP318">
        <v>0</v>
      </c>
      <c r="AQ318">
        <v>0</v>
      </c>
      <c r="AR318">
        <v>0</v>
      </c>
      <c r="AS318">
        <v>0</v>
      </c>
      <c r="AT318">
        <v>0</v>
      </c>
      <c r="AU318">
        <v>0</v>
      </c>
      <c r="AV318">
        <v>2</v>
      </c>
      <c r="AW318">
        <v>0</v>
      </c>
      <c r="AX318">
        <v>0</v>
      </c>
      <c r="AY318">
        <v>0</v>
      </c>
      <c r="AZ318">
        <v>0</v>
      </c>
      <c r="BA318">
        <v>0</v>
      </c>
      <c r="BB318">
        <v>0</v>
      </c>
      <c r="BC318">
        <v>0</v>
      </c>
      <c r="BD318">
        <v>0</v>
      </c>
      <c r="BE318">
        <v>0</v>
      </c>
      <c r="BF318">
        <v>0</v>
      </c>
      <c r="BG318">
        <v>0</v>
      </c>
      <c r="BH318">
        <v>0</v>
      </c>
      <c r="BI318">
        <v>0</v>
      </c>
      <c r="BJ318">
        <v>0</v>
      </c>
      <c r="BK318">
        <v>1</v>
      </c>
      <c r="BL318">
        <v>2</v>
      </c>
      <c r="BM318">
        <v>0</v>
      </c>
      <c r="BN318">
        <v>1</v>
      </c>
      <c r="BO318">
        <v>0</v>
      </c>
      <c r="BP318">
        <v>0</v>
      </c>
      <c r="BQ318">
        <v>0</v>
      </c>
      <c r="BR318">
        <v>0</v>
      </c>
      <c r="BS318">
        <v>0</v>
      </c>
      <c r="BT318">
        <v>0</v>
      </c>
      <c r="BU318">
        <v>0</v>
      </c>
      <c r="BV318">
        <v>0</v>
      </c>
      <c r="BW318">
        <v>0</v>
      </c>
      <c r="BX318">
        <v>0</v>
      </c>
      <c r="BY318">
        <v>0</v>
      </c>
      <c r="BZ318">
        <v>0</v>
      </c>
      <c r="CA318">
        <v>0</v>
      </c>
      <c r="CB318">
        <v>3</v>
      </c>
      <c r="CC318">
        <v>0</v>
      </c>
      <c r="CD318">
        <v>1</v>
      </c>
      <c r="CE318">
        <v>0</v>
      </c>
      <c r="CF318">
        <v>0</v>
      </c>
      <c r="CG318">
        <v>0</v>
      </c>
      <c r="CH318">
        <v>0</v>
      </c>
      <c r="CI318">
        <v>0</v>
      </c>
      <c r="CJ318">
        <v>0</v>
      </c>
      <c r="CK318">
        <v>0</v>
      </c>
      <c r="CL318">
        <v>0</v>
      </c>
      <c r="CM318">
        <v>0</v>
      </c>
    </row>
    <row r="319" spans="1:91" x14ac:dyDescent="0.15">
      <c r="A319" t="s">
        <v>2287</v>
      </c>
      <c r="B319">
        <v>300</v>
      </c>
      <c r="C319">
        <v>8.5</v>
      </c>
      <c r="D319">
        <v>290</v>
      </c>
      <c r="E319" s="407">
        <v>6.1</v>
      </c>
      <c r="F319" s="407">
        <v>0.2</v>
      </c>
      <c r="G319" s="407">
        <v>7.7</v>
      </c>
      <c r="H319" s="407">
        <v>0.3</v>
      </c>
      <c r="I319" s="407">
        <v>1.1263765264133169E-2</v>
      </c>
      <c r="J319" s="407">
        <v>0.4</v>
      </c>
      <c r="K319">
        <v>0</v>
      </c>
      <c r="L319">
        <v>2</v>
      </c>
      <c r="M319">
        <v>0</v>
      </c>
      <c r="N319">
        <v>0</v>
      </c>
      <c r="O319">
        <v>2</v>
      </c>
      <c r="P319">
        <v>0</v>
      </c>
      <c r="Q319">
        <v>0</v>
      </c>
      <c r="R319">
        <v>0</v>
      </c>
      <c r="S319">
        <v>8</v>
      </c>
      <c r="T319">
        <v>22</v>
      </c>
      <c r="U319">
        <v>2</v>
      </c>
      <c r="V319">
        <v>4</v>
      </c>
      <c r="W319">
        <v>0</v>
      </c>
      <c r="X319">
        <v>0</v>
      </c>
      <c r="Y319">
        <v>0</v>
      </c>
      <c r="Z319">
        <v>0</v>
      </c>
      <c r="AA319" t="s">
        <v>2334</v>
      </c>
      <c r="AB319">
        <v>0</v>
      </c>
      <c r="AC319">
        <v>0</v>
      </c>
      <c r="AD319">
        <v>0</v>
      </c>
      <c r="AE319">
        <v>0</v>
      </c>
      <c r="AF319">
        <v>0</v>
      </c>
      <c r="AG319">
        <v>0</v>
      </c>
      <c r="AH319">
        <v>0</v>
      </c>
      <c r="AI319">
        <v>0</v>
      </c>
      <c r="AJ319">
        <v>4</v>
      </c>
      <c r="AK319">
        <v>0</v>
      </c>
      <c r="AL319">
        <v>0</v>
      </c>
      <c r="AM319">
        <v>2</v>
      </c>
      <c r="AN319">
        <v>0</v>
      </c>
      <c r="AO319">
        <v>0</v>
      </c>
      <c r="AP319">
        <v>0</v>
      </c>
      <c r="AQ319">
        <v>0</v>
      </c>
      <c r="AR319">
        <v>0</v>
      </c>
      <c r="AS319">
        <v>0</v>
      </c>
      <c r="AT319">
        <v>0</v>
      </c>
      <c r="AU319">
        <v>0</v>
      </c>
      <c r="AV319">
        <v>0</v>
      </c>
      <c r="AW319">
        <v>0</v>
      </c>
      <c r="AX319">
        <v>0</v>
      </c>
      <c r="AY319">
        <v>0</v>
      </c>
      <c r="AZ319">
        <v>0</v>
      </c>
      <c r="BA319">
        <v>0</v>
      </c>
      <c r="BB319">
        <v>6</v>
      </c>
      <c r="BC319">
        <v>0</v>
      </c>
      <c r="BD319">
        <v>0</v>
      </c>
      <c r="BE319">
        <v>0</v>
      </c>
      <c r="BF319">
        <v>0</v>
      </c>
      <c r="BG319">
        <v>0</v>
      </c>
      <c r="BH319">
        <v>0</v>
      </c>
      <c r="BI319">
        <v>0</v>
      </c>
      <c r="BJ319">
        <v>0</v>
      </c>
      <c r="BK319">
        <v>0</v>
      </c>
      <c r="BL319">
        <v>0</v>
      </c>
      <c r="BM319">
        <v>0</v>
      </c>
      <c r="BN319">
        <v>0</v>
      </c>
      <c r="BO319">
        <v>0</v>
      </c>
      <c r="BP319">
        <v>0</v>
      </c>
      <c r="BQ319">
        <v>0</v>
      </c>
      <c r="BR319">
        <v>0</v>
      </c>
      <c r="BS319">
        <v>0</v>
      </c>
      <c r="BT319">
        <v>0</v>
      </c>
      <c r="BU319">
        <v>0</v>
      </c>
      <c r="BV319">
        <v>0</v>
      </c>
      <c r="BW319">
        <v>0</v>
      </c>
      <c r="BX319">
        <v>0</v>
      </c>
      <c r="BY319">
        <v>0</v>
      </c>
      <c r="BZ319">
        <v>0</v>
      </c>
      <c r="CA319">
        <v>0</v>
      </c>
      <c r="CB319">
        <v>0</v>
      </c>
      <c r="CC319">
        <v>0</v>
      </c>
      <c r="CD319">
        <v>0</v>
      </c>
      <c r="CE319">
        <v>0</v>
      </c>
      <c r="CF319">
        <v>0</v>
      </c>
      <c r="CG319">
        <v>0</v>
      </c>
      <c r="CH319">
        <v>1</v>
      </c>
      <c r="CI319">
        <v>0</v>
      </c>
      <c r="CJ319">
        <v>0</v>
      </c>
      <c r="CK319">
        <v>0</v>
      </c>
      <c r="CL319">
        <v>0</v>
      </c>
      <c r="CM319">
        <v>0</v>
      </c>
    </row>
    <row r="320" spans="1:91" x14ac:dyDescent="0.15">
      <c r="A320" t="s">
        <v>2335</v>
      </c>
      <c r="B320">
        <v>800</v>
      </c>
      <c r="C320">
        <v>33</v>
      </c>
      <c r="D320">
        <v>185</v>
      </c>
      <c r="E320" s="407">
        <v>17.7</v>
      </c>
      <c r="F320" s="407">
        <v>0.6</v>
      </c>
      <c r="G320" s="407">
        <v>5.2</v>
      </c>
      <c r="H320" s="407">
        <v>1.5</v>
      </c>
      <c r="I320" s="407">
        <v>0.1</v>
      </c>
      <c r="J320" s="407">
        <v>0.4</v>
      </c>
      <c r="K320">
        <v>0</v>
      </c>
      <c r="L320">
        <v>2</v>
      </c>
      <c r="M320">
        <v>0</v>
      </c>
      <c r="N320">
        <v>6</v>
      </c>
      <c r="O320">
        <v>8</v>
      </c>
      <c r="P320">
        <v>0</v>
      </c>
      <c r="Q320">
        <v>2</v>
      </c>
      <c r="R320">
        <v>0</v>
      </c>
      <c r="S320">
        <v>2</v>
      </c>
      <c r="T320">
        <v>0</v>
      </c>
      <c r="U320">
        <v>1</v>
      </c>
      <c r="V320">
        <v>10</v>
      </c>
      <c r="W320">
        <v>0</v>
      </c>
      <c r="X320">
        <v>0</v>
      </c>
      <c r="Y320">
        <v>0</v>
      </c>
      <c r="Z320">
        <v>2</v>
      </c>
      <c r="AA320" t="s">
        <v>2334</v>
      </c>
      <c r="AB320">
        <v>0</v>
      </c>
      <c r="AC320">
        <v>0</v>
      </c>
      <c r="AD320">
        <v>0</v>
      </c>
      <c r="AE320">
        <v>1</v>
      </c>
      <c r="AF320">
        <v>2</v>
      </c>
      <c r="AG320">
        <v>0</v>
      </c>
      <c r="AH320">
        <v>1</v>
      </c>
      <c r="AI320">
        <v>0</v>
      </c>
      <c r="AJ320">
        <v>0</v>
      </c>
      <c r="AK320">
        <v>0</v>
      </c>
      <c r="AL320">
        <v>0</v>
      </c>
      <c r="AM320">
        <v>2</v>
      </c>
      <c r="AN320">
        <v>0</v>
      </c>
      <c r="AO320">
        <v>0</v>
      </c>
      <c r="AP320">
        <v>0</v>
      </c>
      <c r="AQ320">
        <v>2</v>
      </c>
      <c r="AR320">
        <v>0</v>
      </c>
      <c r="AS320">
        <v>3</v>
      </c>
      <c r="AT320">
        <v>0</v>
      </c>
      <c r="AU320">
        <v>3</v>
      </c>
      <c r="AV320">
        <v>0</v>
      </c>
      <c r="AW320">
        <v>0</v>
      </c>
      <c r="AX320">
        <v>0</v>
      </c>
      <c r="AY320">
        <v>0</v>
      </c>
      <c r="AZ320">
        <v>0</v>
      </c>
      <c r="BA320">
        <v>0</v>
      </c>
      <c r="BB320">
        <v>2</v>
      </c>
      <c r="BC320">
        <v>0</v>
      </c>
      <c r="BD320">
        <v>0</v>
      </c>
      <c r="BE320">
        <v>0</v>
      </c>
      <c r="BF320">
        <v>0</v>
      </c>
      <c r="BG320">
        <v>0</v>
      </c>
      <c r="BH320">
        <v>0</v>
      </c>
      <c r="BI320">
        <v>0</v>
      </c>
      <c r="BJ320">
        <v>0</v>
      </c>
      <c r="BK320">
        <v>1</v>
      </c>
      <c r="BL320">
        <v>2</v>
      </c>
      <c r="BM320">
        <v>0</v>
      </c>
      <c r="BN320">
        <v>0</v>
      </c>
      <c r="BO320">
        <v>0</v>
      </c>
      <c r="BP320">
        <v>0</v>
      </c>
      <c r="BQ320">
        <v>0</v>
      </c>
      <c r="BR320">
        <v>0</v>
      </c>
      <c r="BS320">
        <v>0</v>
      </c>
      <c r="BT320">
        <v>0</v>
      </c>
      <c r="BU320">
        <v>0</v>
      </c>
      <c r="BV320">
        <v>0</v>
      </c>
      <c r="BW320">
        <v>0</v>
      </c>
      <c r="BX320">
        <v>0</v>
      </c>
      <c r="BY320">
        <v>1</v>
      </c>
      <c r="BZ320">
        <v>0</v>
      </c>
      <c r="CA320">
        <v>2</v>
      </c>
      <c r="CB320">
        <v>0</v>
      </c>
      <c r="CC320">
        <v>0</v>
      </c>
      <c r="CD320">
        <v>0</v>
      </c>
      <c r="CE320">
        <v>0</v>
      </c>
      <c r="CF320">
        <v>0</v>
      </c>
      <c r="CG320">
        <v>0</v>
      </c>
      <c r="CH320">
        <v>0</v>
      </c>
      <c r="CI320">
        <v>0</v>
      </c>
      <c r="CJ320">
        <v>0</v>
      </c>
      <c r="CK320">
        <v>0</v>
      </c>
      <c r="CL320">
        <v>0</v>
      </c>
      <c r="CM320">
        <v>0</v>
      </c>
    </row>
    <row r="321" spans="1:91" x14ac:dyDescent="0.15">
      <c r="A321" t="s">
        <v>1989</v>
      </c>
      <c r="B321">
        <v>6.1</v>
      </c>
      <c r="D321">
        <v>25</v>
      </c>
      <c r="E321" s="407">
        <v>0.2</v>
      </c>
      <c r="F321" s="407">
        <v>7.7474984210526327E-4</v>
      </c>
      <c r="G321" s="407">
        <v>0.7</v>
      </c>
      <c r="H321" s="407">
        <v>3.7484518997057688E-2</v>
      </c>
      <c r="I321" s="407">
        <v>1.8831069463988746E-4</v>
      </c>
      <c r="J321" s="407">
        <v>0.2</v>
      </c>
      <c r="K321">
        <v>0</v>
      </c>
      <c r="L321">
        <v>7</v>
      </c>
      <c r="M321">
        <v>0</v>
      </c>
      <c r="N321">
        <v>8</v>
      </c>
      <c r="O321">
        <v>15</v>
      </c>
      <c r="P321">
        <v>0</v>
      </c>
      <c r="Q321">
        <v>8</v>
      </c>
      <c r="R321">
        <v>0</v>
      </c>
      <c r="S321">
        <v>0</v>
      </c>
      <c r="T321">
        <v>2</v>
      </c>
      <c r="U321">
        <v>0</v>
      </c>
      <c r="V321">
        <v>0</v>
      </c>
      <c r="W321">
        <v>0</v>
      </c>
      <c r="X321">
        <v>0</v>
      </c>
      <c r="Y321">
        <v>0</v>
      </c>
      <c r="Z321">
        <v>0</v>
      </c>
      <c r="AA321" t="s">
        <v>2334</v>
      </c>
      <c r="AB321">
        <v>0</v>
      </c>
      <c r="AC321">
        <v>0</v>
      </c>
      <c r="AD321">
        <v>0</v>
      </c>
      <c r="AE321">
        <v>0</v>
      </c>
      <c r="AF321">
        <v>0</v>
      </c>
      <c r="AG321">
        <v>0</v>
      </c>
      <c r="AH321">
        <v>4</v>
      </c>
      <c r="AI321">
        <v>0</v>
      </c>
      <c r="AJ321">
        <v>0</v>
      </c>
      <c r="AK321">
        <v>1</v>
      </c>
      <c r="AL321">
        <v>0</v>
      </c>
      <c r="AM321">
        <v>0</v>
      </c>
      <c r="AN321">
        <v>0</v>
      </c>
      <c r="AO321">
        <v>0</v>
      </c>
      <c r="AP321">
        <v>0</v>
      </c>
      <c r="AQ321">
        <v>0</v>
      </c>
      <c r="AR321">
        <v>0</v>
      </c>
      <c r="AS321">
        <v>0</v>
      </c>
      <c r="AT321">
        <v>0</v>
      </c>
      <c r="AU321">
        <v>0</v>
      </c>
      <c r="AV321">
        <v>4</v>
      </c>
      <c r="AW321">
        <v>0</v>
      </c>
      <c r="AX321">
        <v>0</v>
      </c>
      <c r="AY321">
        <v>0</v>
      </c>
      <c r="AZ321">
        <v>0</v>
      </c>
      <c r="BA321">
        <v>0</v>
      </c>
      <c r="BB321">
        <v>0</v>
      </c>
      <c r="BC321">
        <v>0</v>
      </c>
      <c r="BD321">
        <v>0</v>
      </c>
      <c r="BE321">
        <v>0</v>
      </c>
      <c r="BF321">
        <v>0</v>
      </c>
      <c r="BG321">
        <v>0</v>
      </c>
      <c r="BH321">
        <v>0</v>
      </c>
      <c r="BI321">
        <v>3</v>
      </c>
      <c r="BJ321">
        <v>0</v>
      </c>
      <c r="BK321">
        <v>2</v>
      </c>
      <c r="BL321">
        <v>4</v>
      </c>
      <c r="BM321">
        <v>0</v>
      </c>
      <c r="BN321">
        <v>1</v>
      </c>
      <c r="BO321">
        <v>0</v>
      </c>
      <c r="BP321">
        <v>0</v>
      </c>
      <c r="BQ321">
        <v>0</v>
      </c>
      <c r="BR321">
        <v>0</v>
      </c>
      <c r="BS321">
        <v>0</v>
      </c>
      <c r="BT321">
        <v>0</v>
      </c>
      <c r="BU321">
        <v>0</v>
      </c>
      <c r="BV321">
        <v>0</v>
      </c>
      <c r="BW321">
        <v>0</v>
      </c>
      <c r="BX321">
        <v>0</v>
      </c>
      <c r="BY321">
        <v>1</v>
      </c>
      <c r="BZ321">
        <v>0</v>
      </c>
      <c r="CA321">
        <v>0</v>
      </c>
      <c r="CB321">
        <v>3</v>
      </c>
      <c r="CC321">
        <v>1</v>
      </c>
      <c r="CD321">
        <v>3</v>
      </c>
      <c r="CE321">
        <v>0</v>
      </c>
      <c r="CF321">
        <v>0</v>
      </c>
      <c r="CG321">
        <v>1</v>
      </c>
      <c r="CH321">
        <v>0</v>
      </c>
      <c r="CI321">
        <v>0</v>
      </c>
      <c r="CJ321">
        <v>0</v>
      </c>
      <c r="CK321">
        <v>0</v>
      </c>
      <c r="CL321">
        <v>0</v>
      </c>
      <c r="CM321">
        <v>0</v>
      </c>
    </row>
    <row r="322" spans="1:91" x14ac:dyDescent="0.15">
      <c r="A322" t="s">
        <v>1964</v>
      </c>
      <c r="B322">
        <v>3129</v>
      </c>
      <c r="C322">
        <v>181</v>
      </c>
      <c r="D322">
        <v>630</v>
      </c>
      <c r="E322" s="407">
        <v>57.4</v>
      </c>
      <c r="F322" s="407">
        <v>3.2</v>
      </c>
      <c r="G322" s="407">
        <v>10.6</v>
      </c>
      <c r="H322" s="407">
        <v>3.2</v>
      </c>
      <c r="I322" s="407">
        <v>0.2</v>
      </c>
      <c r="J322" s="407">
        <v>0.6</v>
      </c>
      <c r="K322">
        <v>0</v>
      </c>
      <c r="L322">
        <v>2</v>
      </c>
      <c r="M322">
        <v>0</v>
      </c>
      <c r="N322">
        <v>1</v>
      </c>
      <c r="O322">
        <v>4</v>
      </c>
      <c r="P322">
        <v>0</v>
      </c>
      <c r="Q322">
        <v>6</v>
      </c>
      <c r="R322">
        <v>0</v>
      </c>
      <c r="S322">
        <v>4</v>
      </c>
      <c r="T322">
        <v>9</v>
      </c>
      <c r="U322">
        <v>1</v>
      </c>
      <c r="V322">
        <v>47</v>
      </c>
      <c r="W322">
        <v>0</v>
      </c>
      <c r="X322">
        <v>0</v>
      </c>
      <c r="Y322">
        <v>0</v>
      </c>
      <c r="Z322">
        <v>3</v>
      </c>
      <c r="AA322" t="s">
        <v>2334</v>
      </c>
      <c r="AB322">
        <v>0</v>
      </c>
      <c r="AC322">
        <v>0</v>
      </c>
      <c r="AD322">
        <v>0</v>
      </c>
      <c r="AE322">
        <v>0</v>
      </c>
      <c r="AF322">
        <v>0</v>
      </c>
      <c r="AG322">
        <v>0</v>
      </c>
      <c r="AH322">
        <v>0</v>
      </c>
      <c r="AI322">
        <v>0</v>
      </c>
      <c r="AJ322">
        <v>0</v>
      </c>
      <c r="AK322">
        <v>0</v>
      </c>
      <c r="AL322">
        <v>0</v>
      </c>
      <c r="AM322">
        <v>2</v>
      </c>
      <c r="AN322">
        <v>0</v>
      </c>
      <c r="AO322">
        <v>0</v>
      </c>
      <c r="AP322">
        <v>0</v>
      </c>
      <c r="AQ322">
        <v>2</v>
      </c>
      <c r="AR322">
        <v>0</v>
      </c>
      <c r="AS322">
        <v>0</v>
      </c>
      <c r="AT322">
        <v>0</v>
      </c>
      <c r="AU322">
        <v>0</v>
      </c>
      <c r="AV322">
        <v>0</v>
      </c>
      <c r="AW322">
        <v>0</v>
      </c>
      <c r="AX322">
        <v>0</v>
      </c>
      <c r="AY322">
        <v>1</v>
      </c>
      <c r="AZ322">
        <v>0</v>
      </c>
      <c r="BA322">
        <v>1</v>
      </c>
      <c r="BB322">
        <v>0</v>
      </c>
      <c r="BC322">
        <v>0</v>
      </c>
      <c r="BD322">
        <v>0</v>
      </c>
      <c r="BE322">
        <v>0</v>
      </c>
      <c r="BF322">
        <v>0</v>
      </c>
      <c r="BG322">
        <v>0</v>
      </c>
      <c r="BH322">
        <v>0</v>
      </c>
      <c r="BI322">
        <v>0</v>
      </c>
      <c r="BJ322">
        <v>0</v>
      </c>
      <c r="BK322">
        <v>0</v>
      </c>
      <c r="BL322">
        <v>0</v>
      </c>
      <c r="BM322">
        <v>0</v>
      </c>
      <c r="BN322">
        <v>0</v>
      </c>
      <c r="BO322">
        <v>0</v>
      </c>
      <c r="BP322">
        <v>0</v>
      </c>
      <c r="BQ322">
        <v>0</v>
      </c>
      <c r="BR322">
        <v>0</v>
      </c>
      <c r="BS322">
        <v>1</v>
      </c>
      <c r="BT322">
        <v>0</v>
      </c>
      <c r="BU322">
        <v>0</v>
      </c>
      <c r="BV322">
        <v>0</v>
      </c>
      <c r="BW322">
        <v>1</v>
      </c>
      <c r="BX322">
        <v>0</v>
      </c>
      <c r="BY322">
        <v>0</v>
      </c>
      <c r="BZ322">
        <v>0</v>
      </c>
      <c r="CA322">
        <v>0</v>
      </c>
      <c r="CB322">
        <v>0</v>
      </c>
      <c r="CC322">
        <v>0</v>
      </c>
      <c r="CD322">
        <v>0</v>
      </c>
      <c r="CE322">
        <v>0</v>
      </c>
      <c r="CF322">
        <v>0</v>
      </c>
      <c r="CG322">
        <v>1</v>
      </c>
      <c r="CH322">
        <v>0</v>
      </c>
      <c r="CI322">
        <v>0</v>
      </c>
      <c r="CJ322">
        <v>0</v>
      </c>
      <c r="CK322">
        <v>0</v>
      </c>
      <c r="CL322">
        <v>0</v>
      </c>
      <c r="CM322">
        <v>0</v>
      </c>
    </row>
    <row r="323" spans="1:91" x14ac:dyDescent="0.15">
      <c r="A323" t="s">
        <v>2103</v>
      </c>
      <c r="B323">
        <v>2000</v>
      </c>
      <c r="C323">
        <v>70</v>
      </c>
      <c r="D323">
        <v>330</v>
      </c>
      <c r="E323" s="407">
        <v>37.5</v>
      </c>
      <c r="F323" s="407">
        <v>1.4</v>
      </c>
      <c r="G323" s="407">
        <v>7.5</v>
      </c>
      <c r="H323" s="407">
        <v>2.6</v>
      </c>
      <c r="I323" s="407">
        <v>0.1</v>
      </c>
      <c r="J323" s="407">
        <v>0.5</v>
      </c>
      <c r="K323">
        <v>0</v>
      </c>
      <c r="L323">
        <v>1</v>
      </c>
      <c r="M323">
        <v>0</v>
      </c>
      <c r="N323">
        <v>1</v>
      </c>
      <c r="O323">
        <v>1</v>
      </c>
      <c r="P323">
        <v>0</v>
      </c>
      <c r="Q323">
        <v>3</v>
      </c>
      <c r="R323">
        <v>0</v>
      </c>
      <c r="S323">
        <v>2</v>
      </c>
      <c r="T323">
        <v>15</v>
      </c>
      <c r="U323">
        <v>1</v>
      </c>
      <c r="V323">
        <v>19</v>
      </c>
      <c r="W323">
        <v>0</v>
      </c>
      <c r="X323">
        <v>0</v>
      </c>
      <c r="Y323">
        <v>0</v>
      </c>
      <c r="Z323">
        <v>12</v>
      </c>
      <c r="AA323" t="s">
        <v>2334</v>
      </c>
      <c r="AB323">
        <v>0</v>
      </c>
      <c r="AC323">
        <v>0</v>
      </c>
      <c r="AD323">
        <v>0</v>
      </c>
      <c r="AE323">
        <v>1</v>
      </c>
      <c r="AF323">
        <v>0</v>
      </c>
      <c r="AG323">
        <v>0</v>
      </c>
      <c r="AH323">
        <v>1</v>
      </c>
      <c r="AI323">
        <v>0</v>
      </c>
      <c r="AJ323">
        <v>0</v>
      </c>
      <c r="AK323">
        <v>0</v>
      </c>
      <c r="AL323">
        <v>0</v>
      </c>
      <c r="AM323">
        <v>4</v>
      </c>
      <c r="AN323">
        <v>0</v>
      </c>
      <c r="AO323">
        <v>0</v>
      </c>
      <c r="AP323">
        <v>0</v>
      </c>
      <c r="AQ323">
        <v>3</v>
      </c>
      <c r="AR323">
        <v>0</v>
      </c>
      <c r="AS323">
        <v>0</v>
      </c>
      <c r="AT323">
        <v>0</v>
      </c>
      <c r="AU323">
        <v>0</v>
      </c>
      <c r="AV323">
        <v>1</v>
      </c>
      <c r="AW323">
        <v>0</v>
      </c>
      <c r="AX323">
        <v>0</v>
      </c>
      <c r="AY323">
        <v>0</v>
      </c>
      <c r="AZ323">
        <v>0</v>
      </c>
      <c r="BA323">
        <v>1</v>
      </c>
      <c r="BB323">
        <v>2</v>
      </c>
      <c r="BC323">
        <v>0</v>
      </c>
      <c r="BD323">
        <v>0</v>
      </c>
      <c r="BE323">
        <v>0</v>
      </c>
      <c r="BF323">
        <v>0</v>
      </c>
      <c r="BG323">
        <v>0</v>
      </c>
      <c r="BH323">
        <v>0</v>
      </c>
      <c r="BI323">
        <v>0</v>
      </c>
      <c r="BJ323">
        <v>0</v>
      </c>
      <c r="BK323">
        <v>0</v>
      </c>
      <c r="BL323">
        <v>0</v>
      </c>
      <c r="BM323">
        <v>0</v>
      </c>
      <c r="BN323">
        <v>0</v>
      </c>
      <c r="BO323">
        <v>0</v>
      </c>
      <c r="BP323">
        <v>0</v>
      </c>
      <c r="BQ323">
        <v>0</v>
      </c>
      <c r="BR323">
        <v>0</v>
      </c>
      <c r="BS323">
        <v>0</v>
      </c>
      <c r="BT323">
        <v>0</v>
      </c>
      <c r="BU323">
        <v>0</v>
      </c>
      <c r="BV323">
        <v>0</v>
      </c>
      <c r="BW323">
        <v>0</v>
      </c>
      <c r="BX323">
        <v>0</v>
      </c>
      <c r="BY323">
        <v>0</v>
      </c>
      <c r="BZ323">
        <v>0</v>
      </c>
      <c r="CA323">
        <v>0</v>
      </c>
      <c r="CB323">
        <v>0</v>
      </c>
      <c r="CC323">
        <v>0</v>
      </c>
      <c r="CD323">
        <v>0</v>
      </c>
      <c r="CE323">
        <v>0</v>
      </c>
      <c r="CF323">
        <v>0</v>
      </c>
      <c r="CG323">
        <v>0</v>
      </c>
      <c r="CH323">
        <v>0</v>
      </c>
      <c r="CI323">
        <v>0</v>
      </c>
      <c r="CJ323">
        <v>0</v>
      </c>
      <c r="CK323">
        <v>0</v>
      </c>
      <c r="CL323">
        <v>0</v>
      </c>
      <c r="CM323">
        <v>0</v>
      </c>
    </row>
    <row r="324" spans="1:91" x14ac:dyDescent="0.15">
      <c r="A324" t="s">
        <v>1794</v>
      </c>
      <c r="B324">
        <v>1434</v>
      </c>
      <c r="C324">
        <v>74</v>
      </c>
      <c r="D324">
        <v>516</v>
      </c>
      <c r="E324" s="407">
        <v>30.2</v>
      </c>
      <c r="F324" s="407">
        <v>1.4</v>
      </c>
      <c r="G324" s="407">
        <v>14.8</v>
      </c>
      <c r="H324" s="407">
        <v>1.5</v>
      </c>
      <c r="I324" s="407">
        <v>0.1</v>
      </c>
      <c r="J324" s="407">
        <v>0.8</v>
      </c>
      <c r="K324">
        <v>0</v>
      </c>
      <c r="L324">
        <v>6</v>
      </c>
      <c r="M324">
        <v>0</v>
      </c>
      <c r="N324">
        <v>0</v>
      </c>
      <c r="O324">
        <v>7</v>
      </c>
      <c r="P324">
        <v>0</v>
      </c>
      <c r="Q324">
        <v>4</v>
      </c>
      <c r="R324">
        <v>0</v>
      </c>
      <c r="S324">
        <v>5</v>
      </c>
      <c r="T324">
        <v>8</v>
      </c>
      <c r="U324">
        <v>5</v>
      </c>
      <c r="V324">
        <v>16</v>
      </c>
      <c r="W324">
        <v>0</v>
      </c>
      <c r="X324">
        <v>0</v>
      </c>
      <c r="Y324">
        <v>0</v>
      </c>
      <c r="Z324">
        <v>1</v>
      </c>
      <c r="AA324" t="s">
        <v>2334</v>
      </c>
      <c r="AB324">
        <v>0</v>
      </c>
      <c r="AC324">
        <v>1</v>
      </c>
      <c r="AD324">
        <v>0</v>
      </c>
      <c r="AE324">
        <v>0</v>
      </c>
      <c r="AF324">
        <v>1</v>
      </c>
      <c r="AG324">
        <v>0</v>
      </c>
      <c r="AH324">
        <v>0</v>
      </c>
      <c r="AI324">
        <v>0</v>
      </c>
      <c r="AJ324">
        <v>0</v>
      </c>
      <c r="AK324">
        <v>0</v>
      </c>
      <c r="AL324">
        <v>0</v>
      </c>
      <c r="AM324">
        <v>1</v>
      </c>
      <c r="AN324">
        <v>0</v>
      </c>
      <c r="AO324">
        <v>0</v>
      </c>
      <c r="AP324">
        <v>0</v>
      </c>
      <c r="AQ324">
        <v>1</v>
      </c>
      <c r="AR324">
        <v>0</v>
      </c>
      <c r="AS324">
        <v>1</v>
      </c>
      <c r="AT324">
        <v>0</v>
      </c>
      <c r="AU324">
        <v>0</v>
      </c>
      <c r="AV324">
        <v>1</v>
      </c>
      <c r="AW324">
        <v>0</v>
      </c>
      <c r="AX324">
        <v>0</v>
      </c>
      <c r="AY324">
        <v>0</v>
      </c>
      <c r="AZ324">
        <v>0</v>
      </c>
      <c r="BA324">
        <v>0</v>
      </c>
      <c r="BB324">
        <v>0</v>
      </c>
      <c r="BC324">
        <v>0</v>
      </c>
      <c r="BD324">
        <v>0</v>
      </c>
      <c r="BE324">
        <v>0</v>
      </c>
      <c r="BF324">
        <v>0</v>
      </c>
      <c r="BG324">
        <v>0</v>
      </c>
      <c r="BH324">
        <v>0</v>
      </c>
      <c r="BI324">
        <v>0</v>
      </c>
      <c r="BJ324">
        <v>0</v>
      </c>
      <c r="BK324">
        <v>0</v>
      </c>
      <c r="BL324">
        <v>2</v>
      </c>
      <c r="BM324">
        <v>0</v>
      </c>
      <c r="BN324">
        <v>0</v>
      </c>
      <c r="BO324">
        <v>0</v>
      </c>
      <c r="BP324">
        <v>0</v>
      </c>
      <c r="BQ324">
        <v>0</v>
      </c>
      <c r="BR324">
        <v>0</v>
      </c>
      <c r="BS324">
        <v>2</v>
      </c>
      <c r="BT324">
        <v>0</v>
      </c>
      <c r="BU324">
        <v>0</v>
      </c>
      <c r="BV324">
        <v>0</v>
      </c>
      <c r="BW324">
        <v>0</v>
      </c>
      <c r="BX324">
        <v>0</v>
      </c>
      <c r="BY324">
        <v>1</v>
      </c>
      <c r="BZ324">
        <v>0</v>
      </c>
      <c r="CA324">
        <v>1</v>
      </c>
      <c r="CB324">
        <v>0</v>
      </c>
      <c r="CC324">
        <v>0</v>
      </c>
      <c r="CD324">
        <v>0</v>
      </c>
      <c r="CE324">
        <v>0</v>
      </c>
      <c r="CF324">
        <v>0</v>
      </c>
      <c r="CG324">
        <v>0</v>
      </c>
      <c r="CH324">
        <v>0</v>
      </c>
      <c r="CI324">
        <v>0</v>
      </c>
      <c r="CJ324">
        <v>0</v>
      </c>
      <c r="CK324">
        <v>0</v>
      </c>
      <c r="CL324">
        <v>0</v>
      </c>
      <c r="CM324">
        <v>0</v>
      </c>
    </row>
    <row r="325" spans="1:91" x14ac:dyDescent="0.15">
      <c r="A325" t="s">
        <v>2069</v>
      </c>
      <c r="B325">
        <v>17.100000000000001</v>
      </c>
      <c r="D325">
        <v>177</v>
      </c>
      <c r="E325" s="407">
        <v>0.4</v>
      </c>
      <c r="F325" s="407">
        <v>0</v>
      </c>
      <c r="G325" s="407">
        <v>3.2</v>
      </c>
      <c r="H325" s="407">
        <v>2.0343886151159171E-2</v>
      </c>
      <c r="I325" s="407">
        <v>0</v>
      </c>
      <c r="J325" s="407">
        <v>0.2</v>
      </c>
      <c r="K325">
        <v>0</v>
      </c>
      <c r="L325">
        <v>6</v>
      </c>
      <c r="M325">
        <v>0</v>
      </c>
      <c r="N325">
        <v>6</v>
      </c>
      <c r="O325">
        <v>30</v>
      </c>
      <c r="P325">
        <v>0</v>
      </c>
      <c r="Q325">
        <v>2</v>
      </c>
      <c r="R325">
        <v>0</v>
      </c>
      <c r="S325">
        <v>0</v>
      </c>
      <c r="T325">
        <v>0</v>
      </c>
      <c r="U325">
        <v>0</v>
      </c>
      <c r="V325">
        <v>0</v>
      </c>
      <c r="W325">
        <v>0</v>
      </c>
      <c r="X325">
        <v>0</v>
      </c>
      <c r="Y325">
        <v>0</v>
      </c>
      <c r="Z325">
        <v>0</v>
      </c>
      <c r="AA325" t="s">
        <v>2334</v>
      </c>
      <c r="AB325">
        <v>0</v>
      </c>
      <c r="AC325">
        <v>0</v>
      </c>
      <c r="AD325">
        <v>0</v>
      </c>
      <c r="AE325">
        <v>0</v>
      </c>
      <c r="AF325">
        <v>4</v>
      </c>
      <c r="AG325">
        <v>0</v>
      </c>
      <c r="AH325">
        <v>0</v>
      </c>
      <c r="AI325">
        <v>0</v>
      </c>
      <c r="AJ325">
        <v>0</v>
      </c>
      <c r="AK325">
        <v>0</v>
      </c>
      <c r="AL325">
        <v>0</v>
      </c>
      <c r="AM325">
        <v>0</v>
      </c>
      <c r="AN325">
        <v>0</v>
      </c>
      <c r="AO325">
        <v>0</v>
      </c>
      <c r="AP325">
        <v>0</v>
      </c>
      <c r="AQ325">
        <v>0</v>
      </c>
      <c r="AR325">
        <v>0</v>
      </c>
      <c r="AS325">
        <v>0</v>
      </c>
      <c r="AT325">
        <v>0</v>
      </c>
      <c r="AU325">
        <v>0</v>
      </c>
      <c r="AV325">
        <v>1</v>
      </c>
      <c r="AW325">
        <v>0</v>
      </c>
      <c r="AX325">
        <v>1</v>
      </c>
      <c r="AY325">
        <v>0</v>
      </c>
      <c r="AZ325">
        <v>0</v>
      </c>
      <c r="BA325">
        <v>0</v>
      </c>
      <c r="BB325">
        <v>0</v>
      </c>
      <c r="BC325">
        <v>0</v>
      </c>
      <c r="BD325">
        <v>0</v>
      </c>
      <c r="BE325">
        <v>0</v>
      </c>
      <c r="BF325">
        <v>0</v>
      </c>
      <c r="BG325">
        <v>0</v>
      </c>
      <c r="BH325">
        <v>0</v>
      </c>
      <c r="BI325">
        <v>1</v>
      </c>
      <c r="BJ325">
        <v>0</v>
      </c>
      <c r="BK325">
        <v>1</v>
      </c>
      <c r="BL325">
        <v>5</v>
      </c>
      <c r="BM325">
        <v>0</v>
      </c>
      <c r="BN325">
        <v>0</v>
      </c>
      <c r="BO325">
        <v>0</v>
      </c>
      <c r="BP325">
        <v>0</v>
      </c>
      <c r="BQ325">
        <v>0</v>
      </c>
      <c r="BR325">
        <v>0</v>
      </c>
      <c r="BS325">
        <v>0</v>
      </c>
      <c r="BT325">
        <v>0</v>
      </c>
      <c r="BU325">
        <v>0</v>
      </c>
      <c r="BV325">
        <v>0</v>
      </c>
      <c r="BW325">
        <v>0</v>
      </c>
      <c r="BX325">
        <v>0</v>
      </c>
      <c r="BY325">
        <v>6</v>
      </c>
      <c r="BZ325">
        <v>0</v>
      </c>
      <c r="CA325">
        <v>0</v>
      </c>
      <c r="CB325">
        <v>0</v>
      </c>
      <c r="CC325">
        <v>0</v>
      </c>
      <c r="CD325">
        <v>1</v>
      </c>
      <c r="CE325">
        <v>0</v>
      </c>
      <c r="CF325">
        <v>0</v>
      </c>
      <c r="CG325">
        <v>0</v>
      </c>
      <c r="CH325">
        <v>0</v>
      </c>
      <c r="CI325">
        <v>0</v>
      </c>
      <c r="CJ325">
        <v>0</v>
      </c>
      <c r="CK325">
        <v>0</v>
      </c>
      <c r="CL325">
        <v>0</v>
      </c>
      <c r="CM325">
        <v>0</v>
      </c>
    </row>
    <row r="326" spans="1:91" x14ac:dyDescent="0.15">
      <c r="A326" t="s">
        <v>2044</v>
      </c>
      <c r="B326">
        <v>2150</v>
      </c>
      <c r="C326">
        <v>65</v>
      </c>
      <c r="D326">
        <v>1300</v>
      </c>
      <c r="E326" s="407">
        <v>18.600000000000001</v>
      </c>
      <c r="F326" s="407">
        <v>0.6</v>
      </c>
      <c r="G326" s="407">
        <v>12.2</v>
      </c>
      <c r="H326" s="407">
        <v>0.7</v>
      </c>
      <c r="I326" s="407">
        <v>2.1514469072067423E-2</v>
      </c>
      <c r="J326" s="407">
        <v>0.4</v>
      </c>
      <c r="K326">
        <v>0</v>
      </c>
      <c r="L326">
        <v>0</v>
      </c>
      <c r="M326">
        <v>0</v>
      </c>
      <c r="N326">
        <v>1</v>
      </c>
      <c r="O326">
        <v>1</v>
      </c>
      <c r="P326">
        <v>0</v>
      </c>
      <c r="Q326">
        <v>3</v>
      </c>
      <c r="R326">
        <v>1</v>
      </c>
      <c r="S326">
        <v>22</v>
      </c>
      <c r="T326">
        <v>38</v>
      </c>
      <c r="U326">
        <v>19</v>
      </c>
      <c r="V326">
        <v>5</v>
      </c>
      <c r="W326">
        <v>0</v>
      </c>
      <c r="X326">
        <v>0</v>
      </c>
      <c r="Y326">
        <v>0</v>
      </c>
      <c r="Z326">
        <v>3</v>
      </c>
      <c r="AA326" t="s">
        <v>2334</v>
      </c>
      <c r="AB326">
        <v>0</v>
      </c>
      <c r="AC326">
        <v>0</v>
      </c>
      <c r="AD326">
        <v>0</v>
      </c>
      <c r="AE326">
        <v>0</v>
      </c>
      <c r="AF326">
        <v>0</v>
      </c>
      <c r="AG326">
        <v>0</v>
      </c>
      <c r="AH326">
        <v>1</v>
      </c>
      <c r="AI326">
        <v>0</v>
      </c>
      <c r="AJ326">
        <v>4</v>
      </c>
      <c r="AK326">
        <v>1</v>
      </c>
      <c r="AL326">
        <v>0</v>
      </c>
      <c r="AM326">
        <v>1</v>
      </c>
      <c r="AN326">
        <v>0</v>
      </c>
      <c r="AO326">
        <v>0</v>
      </c>
      <c r="AP326">
        <v>0</v>
      </c>
      <c r="AQ326">
        <v>3</v>
      </c>
      <c r="AR326">
        <v>0</v>
      </c>
      <c r="AS326">
        <v>0</v>
      </c>
      <c r="AT326">
        <v>0</v>
      </c>
      <c r="AU326">
        <v>0</v>
      </c>
      <c r="AV326">
        <v>1</v>
      </c>
      <c r="AW326">
        <v>0</v>
      </c>
      <c r="AX326">
        <v>0</v>
      </c>
      <c r="AY326">
        <v>0</v>
      </c>
      <c r="AZ326">
        <v>0</v>
      </c>
      <c r="BA326">
        <v>0</v>
      </c>
      <c r="BB326">
        <v>1</v>
      </c>
      <c r="BC326">
        <v>1</v>
      </c>
      <c r="BD326">
        <v>0</v>
      </c>
      <c r="BE326">
        <v>0</v>
      </c>
      <c r="BF326">
        <v>0</v>
      </c>
      <c r="BG326">
        <v>0</v>
      </c>
      <c r="BH326">
        <v>0</v>
      </c>
      <c r="BI326">
        <v>0</v>
      </c>
      <c r="BJ326">
        <v>0</v>
      </c>
      <c r="BK326">
        <v>0</v>
      </c>
      <c r="BL326">
        <v>0</v>
      </c>
      <c r="BM326">
        <v>0</v>
      </c>
      <c r="BN326">
        <v>0</v>
      </c>
      <c r="BO326">
        <v>0</v>
      </c>
      <c r="BP326">
        <v>1</v>
      </c>
      <c r="BQ326">
        <v>0</v>
      </c>
      <c r="BR326">
        <v>0</v>
      </c>
      <c r="BS326">
        <v>1</v>
      </c>
      <c r="BT326">
        <v>0</v>
      </c>
      <c r="BU326">
        <v>0</v>
      </c>
      <c r="BV326">
        <v>0</v>
      </c>
      <c r="BW326">
        <v>0</v>
      </c>
      <c r="BX326">
        <v>0</v>
      </c>
      <c r="BY326">
        <v>0</v>
      </c>
      <c r="BZ326">
        <v>0</v>
      </c>
      <c r="CA326">
        <v>0</v>
      </c>
      <c r="CB326">
        <v>0</v>
      </c>
      <c r="CC326">
        <v>0</v>
      </c>
      <c r="CD326">
        <v>0</v>
      </c>
      <c r="CE326">
        <v>0</v>
      </c>
      <c r="CF326">
        <v>0</v>
      </c>
      <c r="CG326">
        <v>0</v>
      </c>
      <c r="CH326">
        <v>2</v>
      </c>
      <c r="CI326">
        <v>0</v>
      </c>
      <c r="CJ326">
        <v>0</v>
      </c>
      <c r="CK326">
        <v>0</v>
      </c>
      <c r="CL326">
        <v>0</v>
      </c>
      <c r="CM326">
        <v>0</v>
      </c>
    </row>
    <row r="327" spans="1:91" x14ac:dyDescent="0.15">
      <c r="A327" t="s">
        <v>2290</v>
      </c>
      <c r="B327">
        <v>1000</v>
      </c>
      <c r="C327">
        <v>40</v>
      </c>
      <c r="D327">
        <v>700</v>
      </c>
      <c r="E327" s="407">
        <v>13.7</v>
      </c>
      <c r="F327" s="407">
        <v>0.5</v>
      </c>
      <c r="G327" s="407">
        <v>10.5</v>
      </c>
      <c r="H327" s="407">
        <v>0.7</v>
      </c>
      <c r="I327" s="407">
        <v>2.5536502930551368E-2</v>
      </c>
      <c r="J327" s="407">
        <v>0.6</v>
      </c>
      <c r="K327">
        <v>0</v>
      </c>
      <c r="L327">
        <v>0</v>
      </c>
      <c r="M327">
        <v>0</v>
      </c>
      <c r="N327">
        <v>1</v>
      </c>
      <c r="O327">
        <v>4</v>
      </c>
      <c r="P327">
        <v>0</v>
      </c>
      <c r="Q327">
        <v>5</v>
      </c>
      <c r="R327">
        <v>2</v>
      </c>
      <c r="S327">
        <v>10</v>
      </c>
      <c r="T327">
        <v>23</v>
      </c>
      <c r="U327">
        <v>6</v>
      </c>
      <c r="V327">
        <v>34</v>
      </c>
      <c r="W327">
        <v>1</v>
      </c>
      <c r="X327">
        <v>0</v>
      </c>
      <c r="Y327">
        <v>0</v>
      </c>
      <c r="Z327">
        <v>9</v>
      </c>
      <c r="AA327" t="s">
        <v>2334</v>
      </c>
      <c r="AB327">
        <v>0</v>
      </c>
      <c r="AC327">
        <v>0</v>
      </c>
      <c r="AD327">
        <v>0</v>
      </c>
      <c r="AE327">
        <v>0</v>
      </c>
      <c r="AF327">
        <v>0</v>
      </c>
      <c r="AG327">
        <v>0</v>
      </c>
      <c r="AH327">
        <v>0</v>
      </c>
      <c r="AI327">
        <v>1</v>
      </c>
      <c r="AJ327">
        <v>1</v>
      </c>
      <c r="AK327">
        <v>1</v>
      </c>
      <c r="AL327">
        <v>0</v>
      </c>
      <c r="AM327">
        <v>1</v>
      </c>
      <c r="AN327">
        <v>0</v>
      </c>
      <c r="AO327">
        <v>0</v>
      </c>
      <c r="AP327">
        <v>0</v>
      </c>
      <c r="AQ327">
        <v>1</v>
      </c>
      <c r="AR327">
        <v>0</v>
      </c>
      <c r="AS327">
        <v>1</v>
      </c>
      <c r="AT327">
        <v>0</v>
      </c>
      <c r="AU327">
        <v>0</v>
      </c>
      <c r="AV327">
        <v>0</v>
      </c>
      <c r="AW327">
        <v>0</v>
      </c>
      <c r="AX327">
        <v>1</v>
      </c>
      <c r="AY327">
        <v>0</v>
      </c>
      <c r="AZ327">
        <v>0</v>
      </c>
      <c r="BA327">
        <v>0</v>
      </c>
      <c r="BB327">
        <v>2</v>
      </c>
      <c r="BC327">
        <v>0</v>
      </c>
      <c r="BD327">
        <v>0</v>
      </c>
      <c r="BE327">
        <v>0</v>
      </c>
      <c r="BF327">
        <v>0</v>
      </c>
      <c r="BG327">
        <v>0</v>
      </c>
      <c r="BH327">
        <v>0</v>
      </c>
      <c r="BI327">
        <v>0</v>
      </c>
      <c r="BJ327">
        <v>0</v>
      </c>
      <c r="BK327">
        <v>0</v>
      </c>
      <c r="BL327">
        <v>0</v>
      </c>
      <c r="BM327">
        <v>0</v>
      </c>
      <c r="BN327">
        <v>3</v>
      </c>
      <c r="BO327">
        <v>0</v>
      </c>
      <c r="BP327">
        <v>0</v>
      </c>
      <c r="BQ327">
        <v>0</v>
      </c>
      <c r="BR327">
        <v>0</v>
      </c>
      <c r="BS327">
        <v>5</v>
      </c>
      <c r="BT327">
        <v>0</v>
      </c>
      <c r="BU327">
        <v>0</v>
      </c>
      <c r="BV327">
        <v>0</v>
      </c>
      <c r="BW327">
        <v>2</v>
      </c>
      <c r="BX327">
        <v>0</v>
      </c>
      <c r="BY327">
        <v>0</v>
      </c>
      <c r="BZ327">
        <v>0</v>
      </c>
      <c r="CA327">
        <v>0</v>
      </c>
      <c r="CB327">
        <v>0</v>
      </c>
      <c r="CC327">
        <v>0</v>
      </c>
      <c r="CD327">
        <v>0</v>
      </c>
      <c r="CE327">
        <v>0</v>
      </c>
      <c r="CF327">
        <v>0</v>
      </c>
      <c r="CG327">
        <v>3</v>
      </c>
      <c r="CH327">
        <v>1</v>
      </c>
      <c r="CI327">
        <v>0</v>
      </c>
      <c r="CJ327">
        <v>0</v>
      </c>
      <c r="CK327">
        <v>0</v>
      </c>
      <c r="CL327">
        <v>0</v>
      </c>
      <c r="CM327">
        <v>0</v>
      </c>
    </row>
    <row r="328" spans="1:91" x14ac:dyDescent="0.15">
      <c r="A328" t="s">
        <v>1879</v>
      </c>
      <c r="B328">
        <v>5.45</v>
      </c>
      <c r="D328">
        <v>59.5</v>
      </c>
      <c r="E328" s="407">
        <v>0.2</v>
      </c>
      <c r="F328" s="407">
        <v>0</v>
      </c>
      <c r="G328" s="407">
        <v>2.7</v>
      </c>
      <c r="H328" s="407">
        <v>1.3163209907559731E-2</v>
      </c>
      <c r="I328" s="407">
        <v>0</v>
      </c>
      <c r="J328" s="407">
        <v>0.2</v>
      </c>
      <c r="K328">
        <v>0</v>
      </c>
      <c r="L328">
        <v>23</v>
      </c>
      <c r="M328">
        <v>0</v>
      </c>
      <c r="N328">
        <v>0</v>
      </c>
      <c r="O328">
        <v>0</v>
      </c>
      <c r="P328">
        <v>12</v>
      </c>
      <c r="Q328">
        <v>0</v>
      </c>
      <c r="R328">
        <v>0</v>
      </c>
      <c r="S328">
        <v>0</v>
      </c>
      <c r="T328">
        <v>0</v>
      </c>
      <c r="U328">
        <v>0</v>
      </c>
      <c r="V328">
        <v>0</v>
      </c>
      <c r="W328">
        <v>0</v>
      </c>
      <c r="X328">
        <v>0</v>
      </c>
      <c r="Y328">
        <v>0</v>
      </c>
      <c r="Z328">
        <v>0</v>
      </c>
      <c r="AA328" t="s">
        <v>2334</v>
      </c>
      <c r="AB328">
        <v>0</v>
      </c>
      <c r="AC328">
        <v>10</v>
      </c>
      <c r="AD328">
        <v>0</v>
      </c>
      <c r="AE328">
        <v>0</v>
      </c>
      <c r="AF328">
        <v>0</v>
      </c>
      <c r="AG328">
        <v>3</v>
      </c>
      <c r="AH328">
        <v>0</v>
      </c>
      <c r="AI328">
        <v>0</v>
      </c>
      <c r="AJ328">
        <v>0</v>
      </c>
      <c r="AK328">
        <v>0</v>
      </c>
      <c r="AL328">
        <v>0</v>
      </c>
      <c r="AM328">
        <v>0</v>
      </c>
      <c r="AN328">
        <v>0</v>
      </c>
      <c r="AO328">
        <v>0</v>
      </c>
      <c r="AP328">
        <v>0</v>
      </c>
      <c r="AQ328">
        <v>0</v>
      </c>
      <c r="AR328">
        <v>0</v>
      </c>
      <c r="AS328">
        <v>10</v>
      </c>
      <c r="AT328">
        <v>0</v>
      </c>
      <c r="AU328">
        <v>0</v>
      </c>
      <c r="AV328">
        <v>0</v>
      </c>
      <c r="AW328">
        <v>5</v>
      </c>
      <c r="AX328">
        <v>0</v>
      </c>
      <c r="AY328">
        <v>0</v>
      </c>
      <c r="AZ328">
        <v>0</v>
      </c>
      <c r="BA328">
        <v>0</v>
      </c>
      <c r="BB328">
        <v>0</v>
      </c>
      <c r="BC328">
        <v>0</v>
      </c>
      <c r="BD328">
        <v>0</v>
      </c>
      <c r="BE328">
        <v>0</v>
      </c>
      <c r="BF328">
        <v>0</v>
      </c>
      <c r="BG328">
        <v>0</v>
      </c>
      <c r="BH328">
        <v>0</v>
      </c>
      <c r="BI328">
        <v>11</v>
      </c>
      <c r="BJ328">
        <v>0</v>
      </c>
      <c r="BK328">
        <v>0</v>
      </c>
      <c r="BL328">
        <v>0</v>
      </c>
      <c r="BM328">
        <v>3</v>
      </c>
      <c r="BN328">
        <v>0</v>
      </c>
      <c r="BO328">
        <v>0</v>
      </c>
      <c r="BP328">
        <v>0</v>
      </c>
      <c r="BQ328">
        <v>0</v>
      </c>
      <c r="BR328">
        <v>0</v>
      </c>
      <c r="BS328">
        <v>0</v>
      </c>
      <c r="BT328">
        <v>0</v>
      </c>
      <c r="BU328">
        <v>0</v>
      </c>
      <c r="BV328">
        <v>0</v>
      </c>
      <c r="BW328">
        <v>0</v>
      </c>
      <c r="BX328">
        <v>0</v>
      </c>
      <c r="BY328">
        <v>3</v>
      </c>
      <c r="BZ328">
        <v>0</v>
      </c>
      <c r="CA328">
        <v>0</v>
      </c>
      <c r="CB328">
        <v>5</v>
      </c>
      <c r="CC328">
        <v>2</v>
      </c>
      <c r="CD328">
        <v>0</v>
      </c>
      <c r="CE328">
        <v>0</v>
      </c>
      <c r="CF328">
        <v>0</v>
      </c>
      <c r="CG328">
        <v>0</v>
      </c>
      <c r="CH328">
        <v>0</v>
      </c>
      <c r="CI328">
        <v>0</v>
      </c>
      <c r="CJ328">
        <v>0</v>
      </c>
      <c r="CK328">
        <v>0</v>
      </c>
      <c r="CL328">
        <v>0</v>
      </c>
      <c r="CM328">
        <v>0</v>
      </c>
    </row>
    <row r="329" spans="1:91" x14ac:dyDescent="0.15">
      <c r="A329" t="s">
        <v>2092</v>
      </c>
      <c r="B329">
        <v>9.8000000000000007</v>
      </c>
      <c r="C329">
        <v>0.1</v>
      </c>
      <c r="D329">
        <v>150</v>
      </c>
      <c r="E329" s="407">
        <v>0.3</v>
      </c>
      <c r="F329" s="407">
        <v>2.8661594594594593E-3</v>
      </c>
      <c r="G329" s="407">
        <v>3.9</v>
      </c>
      <c r="H329" s="407">
        <v>1.950562421060905E-2</v>
      </c>
      <c r="I329" s="407">
        <v>1.9383676446127666E-4</v>
      </c>
      <c r="J329" s="407">
        <v>0.3</v>
      </c>
      <c r="K329">
        <v>0</v>
      </c>
      <c r="L329">
        <v>11</v>
      </c>
      <c r="M329">
        <v>0</v>
      </c>
      <c r="N329">
        <v>2</v>
      </c>
      <c r="O329">
        <v>24</v>
      </c>
      <c r="P329">
        <v>0</v>
      </c>
      <c r="Q329">
        <v>0</v>
      </c>
      <c r="R329">
        <v>0</v>
      </c>
      <c r="S329">
        <v>0</v>
      </c>
      <c r="T329">
        <v>2</v>
      </c>
      <c r="U329">
        <v>0</v>
      </c>
      <c r="V329">
        <v>0</v>
      </c>
      <c r="W329">
        <v>0</v>
      </c>
      <c r="X329">
        <v>0</v>
      </c>
      <c r="Y329">
        <v>0</v>
      </c>
      <c r="Z329">
        <v>0</v>
      </c>
      <c r="AA329" t="s">
        <v>2334</v>
      </c>
      <c r="AB329">
        <v>0</v>
      </c>
      <c r="AC329">
        <v>0</v>
      </c>
      <c r="AD329">
        <v>0</v>
      </c>
      <c r="AE329">
        <v>0</v>
      </c>
      <c r="AF329">
        <v>0</v>
      </c>
      <c r="AG329">
        <v>0</v>
      </c>
      <c r="AH329">
        <v>0</v>
      </c>
      <c r="AI329">
        <v>0</v>
      </c>
      <c r="AJ329">
        <v>0</v>
      </c>
      <c r="AK329">
        <v>0</v>
      </c>
      <c r="AL329">
        <v>0</v>
      </c>
      <c r="AM329">
        <v>0</v>
      </c>
      <c r="AN329">
        <v>0</v>
      </c>
      <c r="AO329">
        <v>0</v>
      </c>
      <c r="AP329">
        <v>0</v>
      </c>
      <c r="AQ329">
        <v>0</v>
      </c>
      <c r="AR329">
        <v>0</v>
      </c>
      <c r="AS329">
        <v>0</v>
      </c>
      <c r="AT329">
        <v>0</v>
      </c>
      <c r="AU329">
        <v>0</v>
      </c>
      <c r="AV329">
        <v>0</v>
      </c>
      <c r="AW329">
        <v>0</v>
      </c>
      <c r="AX329">
        <v>0</v>
      </c>
      <c r="AY329">
        <v>0</v>
      </c>
      <c r="AZ329">
        <v>0</v>
      </c>
      <c r="BA329">
        <v>0</v>
      </c>
      <c r="BB329">
        <v>0</v>
      </c>
      <c r="BC329">
        <v>0</v>
      </c>
      <c r="BD329">
        <v>0</v>
      </c>
      <c r="BE329">
        <v>0</v>
      </c>
      <c r="BF329">
        <v>0</v>
      </c>
      <c r="BG329">
        <v>0</v>
      </c>
      <c r="BH329">
        <v>0</v>
      </c>
      <c r="BI329">
        <v>2</v>
      </c>
      <c r="BJ329">
        <v>0</v>
      </c>
      <c r="BK329">
        <v>0</v>
      </c>
      <c r="BL329">
        <v>1</v>
      </c>
      <c r="BM329">
        <v>0</v>
      </c>
      <c r="BN329">
        <v>0</v>
      </c>
      <c r="BO329">
        <v>0</v>
      </c>
      <c r="BP329">
        <v>0</v>
      </c>
      <c r="BQ329">
        <v>0</v>
      </c>
      <c r="BR329">
        <v>0</v>
      </c>
      <c r="BS329">
        <v>0</v>
      </c>
      <c r="BT329">
        <v>0</v>
      </c>
      <c r="BU329">
        <v>0</v>
      </c>
      <c r="BV329">
        <v>0</v>
      </c>
      <c r="BW329">
        <v>0</v>
      </c>
      <c r="BX329">
        <v>0</v>
      </c>
      <c r="BY329">
        <v>1</v>
      </c>
      <c r="BZ329">
        <v>0</v>
      </c>
      <c r="CA329">
        <v>0</v>
      </c>
      <c r="CB329">
        <v>0</v>
      </c>
      <c r="CC329">
        <v>0</v>
      </c>
      <c r="CD329">
        <v>0</v>
      </c>
      <c r="CE329">
        <v>0</v>
      </c>
      <c r="CF329">
        <v>0</v>
      </c>
      <c r="CG329">
        <v>0</v>
      </c>
      <c r="CH329">
        <v>0</v>
      </c>
      <c r="CI329">
        <v>0</v>
      </c>
      <c r="CJ329">
        <v>0</v>
      </c>
      <c r="CK329">
        <v>0</v>
      </c>
      <c r="CL329">
        <v>0</v>
      </c>
      <c r="CM329">
        <v>0</v>
      </c>
    </row>
    <row r="330" spans="1:91" x14ac:dyDescent="0.15">
      <c r="A330" t="s">
        <v>2113</v>
      </c>
      <c r="B330">
        <v>8.5</v>
      </c>
      <c r="D330">
        <v>85</v>
      </c>
      <c r="E330" s="407">
        <v>0.2</v>
      </c>
      <c r="F330" s="407">
        <v>0</v>
      </c>
      <c r="G330" s="407">
        <v>1.7</v>
      </c>
      <c r="H330" s="407">
        <v>1.2500000000000001E-2</v>
      </c>
      <c r="I330" s="407">
        <v>0</v>
      </c>
      <c r="J330" s="407">
        <v>0.1</v>
      </c>
      <c r="K330">
        <v>0</v>
      </c>
      <c r="L330">
        <v>44</v>
      </c>
      <c r="M330">
        <v>0</v>
      </c>
      <c r="N330">
        <v>0</v>
      </c>
      <c r="O330">
        <v>0</v>
      </c>
      <c r="P330">
        <v>0</v>
      </c>
      <c r="Q330">
        <v>0</v>
      </c>
      <c r="R330">
        <v>0</v>
      </c>
      <c r="S330">
        <v>0</v>
      </c>
      <c r="T330">
        <v>0</v>
      </c>
      <c r="U330">
        <v>0</v>
      </c>
      <c r="V330">
        <v>0</v>
      </c>
      <c r="W330">
        <v>0</v>
      </c>
      <c r="X330">
        <v>0</v>
      </c>
      <c r="Y330">
        <v>0</v>
      </c>
      <c r="Z330">
        <v>0</v>
      </c>
      <c r="AA330" t="s">
        <v>2334</v>
      </c>
      <c r="AB330">
        <v>0</v>
      </c>
      <c r="AC330">
        <v>6</v>
      </c>
      <c r="AD330">
        <v>0</v>
      </c>
      <c r="AE330">
        <v>0</v>
      </c>
      <c r="AF330">
        <v>0</v>
      </c>
      <c r="AG330">
        <v>0</v>
      </c>
      <c r="AH330">
        <v>0</v>
      </c>
      <c r="AI330">
        <v>0</v>
      </c>
      <c r="AJ330">
        <v>0</v>
      </c>
      <c r="AK330">
        <v>0</v>
      </c>
      <c r="AL330">
        <v>0</v>
      </c>
      <c r="AM330">
        <v>0</v>
      </c>
      <c r="AN330">
        <v>0</v>
      </c>
      <c r="AO330">
        <v>0</v>
      </c>
      <c r="AP330">
        <v>0</v>
      </c>
      <c r="AQ330">
        <v>0</v>
      </c>
      <c r="AR330">
        <v>0</v>
      </c>
      <c r="AS330">
        <v>4</v>
      </c>
      <c r="AT330">
        <v>0</v>
      </c>
      <c r="AU330">
        <v>0</v>
      </c>
      <c r="AV330">
        <v>0</v>
      </c>
      <c r="AW330">
        <v>0</v>
      </c>
      <c r="AX330">
        <v>0</v>
      </c>
      <c r="AY330">
        <v>0</v>
      </c>
      <c r="AZ330">
        <v>0</v>
      </c>
      <c r="BA330">
        <v>0</v>
      </c>
      <c r="BB330">
        <v>0</v>
      </c>
      <c r="BC330">
        <v>0</v>
      </c>
      <c r="BD330">
        <v>0</v>
      </c>
      <c r="BE330">
        <v>0</v>
      </c>
      <c r="BF330">
        <v>0</v>
      </c>
      <c r="BG330">
        <v>0</v>
      </c>
      <c r="BH330">
        <v>0</v>
      </c>
      <c r="BI330">
        <v>12</v>
      </c>
      <c r="BJ330">
        <v>0</v>
      </c>
      <c r="BK330">
        <v>0</v>
      </c>
      <c r="BL330">
        <v>0</v>
      </c>
      <c r="BM330">
        <v>0</v>
      </c>
      <c r="BN330">
        <v>0</v>
      </c>
      <c r="BO330">
        <v>0</v>
      </c>
      <c r="BP330">
        <v>0</v>
      </c>
      <c r="BQ330">
        <v>0</v>
      </c>
      <c r="BR330">
        <v>0</v>
      </c>
      <c r="BS330">
        <v>0</v>
      </c>
      <c r="BT330">
        <v>0</v>
      </c>
      <c r="BU330">
        <v>0</v>
      </c>
      <c r="BV330">
        <v>0</v>
      </c>
      <c r="BW330">
        <v>0</v>
      </c>
      <c r="BX330">
        <v>0</v>
      </c>
      <c r="BY330">
        <v>12</v>
      </c>
      <c r="BZ330">
        <v>0</v>
      </c>
      <c r="CA330">
        <v>0</v>
      </c>
      <c r="CB330">
        <v>0</v>
      </c>
      <c r="CC330">
        <v>0</v>
      </c>
      <c r="CD330">
        <v>0</v>
      </c>
      <c r="CE330">
        <v>0</v>
      </c>
      <c r="CF330">
        <v>0</v>
      </c>
      <c r="CG330">
        <v>0</v>
      </c>
      <c r="CH330">
        <v>0</v>
      </c>
      <c r="CI330">
        <v>0</v>
      </c>
      <c r="CJ330">
        <v>0</v>
      </c>
      <c r="CK330">
        <v>0</v>
      </c>
      <c r="CL330">
        <v>0</v>
      </c>
      <c r="CM330">
        <v>0</v>
      </c>
    </row>
    <row r="331" spans="1:91" x14ac:dyDescent="0.15">
      <c r="A331" t="s">
        <v>1959</v>
      </c>
      <c r="B331">
        <v>60</v>
      </c>
      <c r="C331">
        <v>1.6</v>
      </c>
      <c r="D331">
        <v>188</v>
      </c>
      <c r="E331" s="407">
        <v>1.9</v>
      </c>
      <c r="F331" s="407">
        <v>0.1</v>
      </c>
      <c r="G331" s="407">
        <v>7</v>
      </c>
      <c r="H331" s="407">
        <v>0.1</v>
      </c>
      <c r="I331" s="407">
        <v>2.4381736993891292E-3</v>
      </c>
      <c r="J331" s="407">
        <v>0.3</v>
      </c>
      <c r="K331">
        <v>0</v>
      </c>
      <c r="L331">
        <v>0</v>
      </c>
      <c r="M331">
        <v>0</v>
      </c>
      <c r="N331">
        <v>0</v>
      </c>
      <c r="O331">
        <v>30</v>
      </c>
      <c r="P331">
        <v>0</v>
      </c>
      <c r="Q331">
        <v>2</v>
      </c>
      <c r="R331">
        <v>0</v>
      </c>
      <c r="S331">
        <v>0</v>
      </c>
      <c r="T331">
        <v>6</v>
      </c>
      <c r="U331">
        <v>0</v>
      </c>
      <c r="V331">
        <v>0</v>
      </c>
      <c r="W331">
        <v>0</v>
      </c>
      <c r="X331">
        <v>0</v>
      </c>
      <c r="Y331">
        <v>0</v>
      </c>
      <c r="Z331">
        <v>0</v>
      </c>
      <c r="AA331" t="s">
        <v>2334</v>
      </c>
      <c r="AB331">
        <v>0</v>
      </c>
      <c r="AC331">
        <v>0</v>
      </c>
      <c r="AD331">
        <v>0</v>
      </c>
      <c r="AE331">
        <v>0</v>
      </c>
      <c r="AF331">
        <v>0</v>
      </c>
      <c r="AG331">
        <v>0</v>
      </c>
      <c r="AH331">
        <v>0</v>
      </c>
      <c r="AI331">
        <v>0</v>
      </c>
      <c r="AJ331">
        <v>0</v>
      </c>
      <c r="AK331">
        <v>0</v>
      </c>
      <c r="AL331">
        <v>0</v>
      </c>
      <c r="AM331">
        <v>0</v>
      </c>
      <c r="AN331">
        <v>0</v>
      </c>
      <c r="AO331">
        <v>0</v>
      </c>
      <c r="AP331">
        <v>0</v>
      </c>
      <c r="AQ331">
        <v>0</v>
      </c>
      <c r="AR331">
        <v>0</v>
      </c>
      <c r="AS331">
        <v>0</v>
      </c>
      <c r="AT331">
        <v>0</v>
      </c>
      <c r="AU331">
        <v>0</v>
      </c>
      <c r="AV331">
        <v>0</v>
      </c>
      <c r="AW331">
        <v>0</v>
      </c>
      <c r="AX331">
        <v>0</v>
      </c>
      <c r="AY331">
        <v>0</v>
      </c>
      <c r="AZ331">
        <v>0</v>
      </c>
      <c r="BA331">
        <v>0</v>
      </c>
      <c r="BB331">
        <v>0</v>
      </c>
      <c r="BC331">
        <v>0</v>
      </c>
      <c r="BD331">
        <v>0</v>
      </c>
      <c r="BE331">
        <v>0</v>
      </c>
      <c r="BF331">
        <v>0</v>
      </c>
      <c r="BG331">
        <v>0</v>
      </c>
      <c r="BH331">
        <v>0</v>
      </c>
      <c r="BI331">
        <v>0</v>
      </c>
      <c r="BJ331">
        <v>0</v>
      </c>
      <c r="BK331">
        <v>0</v>
      </c>
      <c r="BL331">
        <v>1</v>
      </c>
      <c r="BM331">
        <v>0</v>
      </c>
      <c r="BN331">
        <v>1</v>
      </c>
      <c r="BO331">
        <v>0</v>
      </c>
      <c r="BP331">
        <v>0</v>
      </c>
      <c r="BQ331">
        <v>0</v>
      </c>
      <c r="BR331">
        <v>0</v>
      </c>
      <c r="BS331">
        <v>0</v>
      </c>
      <c r="BT331">
        <v>0</v>
      </c>
      <c r="BU331">
        <v>0</v>
      </c>
      <c r="BV331">
        <v>0</v>
      </c>
      <c r="BW331">
        <v>0</v>
      </c>
      <c r="BX331">
        <v>0</v>
      </c>
      <c r="BY331">
        <v>0</v>
      </c>
      <c r="BZ331">
        <v>0</v>
      </c>
      <c r="CA331">
        <v>0</v>
      </c>
      <c r="CB331">
        <v>1</v>
      </c>
      <c r="CC331">
        <v>0</v>
      </c>
      <c r="CD331">
        <v>0</v>
      </c>
      <c r="CE331">
        <v>0</v>
      </c>
      <c r="CF331">
        <v>0</v>
      </c>
      <c r="CG331">
        <v>0</v>
      </c>
      <c r="CH331">
        <v>0</v>
      </c>
      <c r="CI331">
        <v>0</v>
      </c>
      <c r="CJ331">
        <v>0</v>
      </c>
      <c r="CK331">
        <v>0</v>
      </c>
      <c r="CL331">
        <v>0</v>
      </c>
      <c r="CM331">
        <v>0</v>
      </c>
    </row>
    <row r="332" spans="1:91" x14ac:dyDescent="0.15">
      <c r="A332" t="s">
        <v>1916</v>
      </c>
      <c r="B332">
        <v>6.18</v>
      </c>
      <c r="D332">
        <v>44.5</v>
      </c>
      <c r="E332" s="407">
        <v>0.1</v>
      </c>
      <c r="F332" s="407">
        <v>0</v>
      </c>
      <c r="G332" s="407">
        <v>1</v>
      </c>
      <c r="H332" s="407">
        <v>1.3211781023796106E-2</v>
      </c>
      <c r="I332" s="407">
        <v>0</v>
      </c>
      <c r="J332" s="407">
        <v>0.1</v>
      </c>
      <c r="K332">
        <v>0</v>
      </c>
      <c r="L332">
        <v>23</v>
      </c>
      <c r="M332">
        <v>0</v>
      </c>
      <c r="N332">
        <v>1</v>
      </c>
      <c r="O332">
        <v>8</v>
      </c>
      <c r="P332">
        <v>0</v>
      </c>
      <c r="Q332">
        <v>0</v>
      </c>
      <c r="R332">
        <v>0</v>
      </c>
      <c r="S332">
        <v>0</v>
      </c>
      <c r="T332">
        <v>0</v>
      </c>
      <c r="U332">
        <v>0</v>
      </c>
      <c r="V332">
        <v>0</v>
      </c>
      <c r="W332">
        <v>0</v>
      </c>
      <c r="X332">
        <v>0</v>
      </c>
      <c r="Y332">
        <v>0</v>
      </c>
      <c r="Z332">
        <v>0</v>
      </c>
      <c r="AA332" t="s">
        <v>2334</v>
      </c>
      <c r="AB332">
        <v>0</v>
      </c>
      <c r="AC332">
        <v>0</v>
      </c>
      <c r="AD332">
        <v>0</v>
      </c>
      <c r="AE332">
        <v>0</v>
      </c>
      <c r="AF332">
        <v>1</v>
      </c>
      <c r="AG332">
        <v>0</v>
      </c>
      <c r="AH332">
        <v>0</v>
      </c>
      <c r="AI332">
        <v>0</v>
      </c>
      <c r="AJ332">
        <v>0</v>
      </c>
      <c r="AK332">
        <v>0</v>
      </c>
      <c r="AL332">
        <v>0</v>
      </c>
      <c r="AM332">
        <v>0</v>
      </c>
      <c r="AN332">
        <v>0</v>
      </c>
      <c r="AO332">
        <v>0</v>
      </c>
      <c r="AP332">
        <v>0</v>
      </c>
      <c r="AQ332">
        <v>0</v>
      </c>
      <c r="AR332">
        <v>0</v>
      </c>
      <c r="AS332">
        <v>1</v>
      </c>
      <c r="AT332">
        <v>0</v>
      </c>
      <c r="AU332">
        <v>0</v>
      </c>
      <c r="AV332">
        <v>0</v>
      </c>
      <c r="AW332">
        <v>0</v>
      </c>
      <c r="AX332">
        <v>0</v>
      </c>
      <c r="AY332">
        <v>0</v>
      </c>
      <c r="AZ332">
        <v>0</v>
      </c>
      <c r="BA332">
        <v>0</v>
      </c>
      <c r="BB332">
        <v>0</v>
      </c>
      <c r="BC332">
        <v>0</v>
      </c>
      <c r="BD332">
        <v>0</v>
      </c>
      <c r="BE332">
        <v>0</v>
      </c>
      <c r="BF332">
        <v>0</v>
      </c>
      <c r="BG332">
        <v>0</v>
      </c>
      <c r="BH332">
        <v>0</v>
      </c>
      <c r="BI332">
        <v>9</v>
      </c>
      <c r="BJ332">
        <v>0</v>
      </c>
      <c r="BK332">
        <v>0</v>
      </c>
      <c r="BL332">
        <v>2</v>
      </c>
      <c r="BM332">
        <v>0</v>
      </c>
      <c r="BN332">
        <v>0</v>
      </c>
      <c r="BO332">
        <v>0</v>
      </c>
      <c r="BP332">
        <v>0</v>
      </c>
      <c r="BQ332">
        <v>0</v>
      </c>
      <c r="BR332">
        <v>0</v>
      </c>
      <c r="BS332">
        <v>0</v>
      </c>
      <c r="BT332">
        <v>0</v>
      </c>
      <c r="BU332">
        <v>0</v>
      </c>
      <c r="BV332">
        <v>0</v>
      </c>
      <c r="BW332">
        <v>0</v>
      </c>
      <c r="BX332">
        <v>0</v>
      </c>
      <c r="BY332">
        <v>11</v>
      </c>
      <c r="BZ332">
        <v>0</v>
      </c>
      <c r="CA332">
        <v>0</v>
      </c>
      <c r="CB332">
        <v>1</v>
      </c>
      <c r="CC332">
        <v>0</v>
      </c>
      <c r="CD332">
        <v>0</v>
      </c>
      <c r="CE332">
        <v>0</v>
      </c>
      <c r="CF332">
        <v>0</v>
      </c>
      <c r="CG332">
        <v>0</v>
      </c>
      <c r="CH332">
        <v>0</v>
      </c>
      <c r="CI332">
        <v>0</v>
      </c>
      <c r="CJ332">
        <v>0</v>
      </c>
      <c r="CK332">
        <v>0</v>
      </c>
      <c r="CL332">
        <v>0</v>
      </c>
      <c r="CM332">
        <v>0</v>
      </c>
    </row>
    <row r="333" spans="1:91" x14ac:dyDescent="0.15">
      <c r="A333" t="s">
        <v>2175</v>
      </c>
      <c r="B333">
        <v>7.1</v>
      </c>
      <c r="C333">
        <v>0.05</v>
      </c>
      <c r="D333">
        <v>90</v>
      </c>
      <c r="E333" s="407">
        <v>0.1</v>
      </c>
      <c r="F333" s="407">
        <v>3.9762000000000011E-4</v>
      </c>
      <c r="G333" s="407">
        <v>1.2</v>
      </c>
      <c r="H333" s="407">
        <v>1.6834387885230558E-2</v>
      </c>
      <c r="I333" s="407">
        <v>5.4672954805681081E-5</v>
      </c>
      <c r="J333" s="407">
        <v>0.2</v>
      </c>
      <c r="K333">
        <v>0</v>
      </c>
      <c r="L333">
        <v>15</v>
      </c>
      <c r="M333">
        <v>0</v>
      </c>
      <c r="N333">
        <v>0</v>
      </c>
      <c r="O333">
        <v>50</v>
      </c>
      <c r="P333">
        <v>0</v>
      </c>
      <c r="Q333">
        <v>0</v>
      </c>
      <c r="R333">
        <v>0</v>
      </c>
      <c r="S333">
        <v>0</v>
      </c>
      <c r="T333">
        <v>2</v>
      </c>
      <c r="U333">
        <v>0</v>
      </c>
      <c r="V333">
        <v>0</v>
      </c>
      <c r="W333">
        <v>0</v>
      </c>
      <c r="X333">
        <v>0</v>
      </c>
      <c r="Y333">
        <v>0</v>
      </c>
      <c r="Z333">
        <v>0</v>
      </c>
      <c r="AA333" t="s">
        <v>2334</v>
      </c>
      <c r="AB333">
        <v>0</v>
      </c>
      <c r="AC333">
        <v>5</v>
      </c>
      <c r="AD333">
        <v>0</v>
      </c>
      <c r="AE333">
        <v>0</v>
      </c>
      <c r="AF333">
        <v>14</v>
      </c>
      <c r="AG333">
        <v>0</v>
      </c>
      <c r="AH333">
        <v>0</v>
      </c>
      <c r="AI333">
        <v>0</v>
      </c>
      <c r="AJ333">
        <v>0</v>
      </c>
      <c r="AK333">
        <v>0</v>
      </c>
      <c r="AL333">
        <v>0</v>
      </c>
      <c r="AM333">
        <v>0</v>
      </c>
      <c r="AN333">
        <v>0</v>
      </c>
      <c r="AO333">
        <v>0</v>
      </c>
      <c r="AP333">
        <v>0</v>
      </c>
      <c r="AQ333">
        <v>0</v>
      </c>
      <c r="AR333">
        <v>0</v>
      </c>
      <c r="AS333">
        <v>7</v>
      </c>
      <c r="AT333">
        <v>0</v>
      </c>
      <c r="AU333">
        <v>0</v>
      </c>
      <c r="AV333">
        <v>20</v>
      </c>
      <c r="AW333">
        <v>0</v>
      </c>
      <c r="AX333">
        <v>0</v>
      </c>
      <c r="AY333">
        <v>0</v>
      </c>
      <c r="AZ333">
        <v>0</v>
      </c>
      <c r="BA333">
        <v>0</v>
      </c>
      <c r="BB333">
        <v>0</v>
      </c>
      <c r="BC333">
        <v>0</v>
      </c>
      <c r="BD333">
        <v>0</v>
      </c>
      <c r="BE333">
        <v>0</v>
      </c>
      <c r="BF333">
        <v>0</v>
      </c>
      <c r="BG333">
        <v>0</v>
      </c>
      <c r="BH333">
        <v>0</v>
      </c>
      <c r="BI333">
        <v>5</v>
      </c>
      <c r="BJ333">
        <v>0</v>
      </c>
      <c r="BK333">
        <v>0</v>
      </c>
      <c r="BL333">
        <v>11</v>
      </c>
      <c r="BM333">
        <v>0</v>
      </c>
      <c r="BN333">
        <v>0</v>
      </c>
      <c r="BO333">
        <v>0</v>
      </c>
      <c r="BP333">
        <v>0</v>
      </c>
      <c r="BQ333">
        <v>1</v>
      </c>
      <c r="BR333">
        <v>0</v>
      </c>
      <c r="BS333">
        <v>0</v>
      </c>
      <c r="BT333">
        <v>0</v>
      </c>
      <c r="BU333">
        <v>0</v>
      </c>
      <c r="BV333">
        <v>0</v>
      </c>
      <c r="BW333">
        <v>0</v>
      </c>
      <c r="BX333">
        <v>0</v>
      </c>
      <c r="BY333">
        <v>5</v>
      </c>
      <c r="BZ333">
        <v>0</v>
      </c>
      <c r="CA333">
        <v>0</v>
      </c>
      <c r="CB333">
        <v>3</v>
      </c>
      <c r="CC333">
        <v>0</v>
      </c>
      <c r="CD333">
        <v>2</v>
      </c>
      <c r="CE333">
        <v>0</v>
      </c>
      <c r="CF333">
        <v>0</v>
      </c>
      <c r="CG333">
        <v>1</v>
      </c>
      <c r="CH333">
        <v>0</v>
      </c>
      <c r="CI333">
        <v>0</v>
      </c>
      <c r="CJ333">
        <v>0</v>
      </c>
      <c r="CK333">
        <v>0</v>
      </c>
      <c r="CL333">
        <v>0</v>
      </c>
      <c r="CM333">
        <v>0</v>
      </c>
    </row>
    <row r="334" spans="1:91" x14ac:dyDescent="0.15">
      <c r="A334" t="s">
        <v>1975</v>
      </c>
      <c r="B334">
        <v>25</v>
      </c>
      <c r="C334">
        <v>0.3</v>
      </c>
      <c r="D334">
        <v>125</v>
      </c>
      <c r="E334" s="407">
        <v>0.4</v>
      </c>
      <c r="F334" s="407">
        <v>7.2886642083333326E-3</v>
      </c>
      <c r="G334" s="407">
        <v>2.2000000000000002</v>
      </c>
      <c r="H334" s="407">
        <v>4.5838383762760761E-2</v>
      </c>
      <c r="I334" s="407">
        <v>8.3415960756412781E-4</v>
      </c>
      <c r="J334" s="407">
        <v>0.2</v>
      </c>
      <c r="K334">
        <v>0</v>
      </c>
      <c r="L334">
        <v>15</v>
      </c>
      <c r="M334">
        <v>0</v>
      </c>
      <c r="N334">
        <v>6</v>
      </c>
      <c r="O334">
        <v>21</v>
      </c>
      <c r="P334">
        <v>0</v>
      </c>
      <c r="Q334">
        <v>2</v>
      </c>
      <c r="R334">
        <v>0</v>
      </c>
      <c r="S334">
        <v>0</v>
      </c>
      <c r="T334">
        <v>13</v>
      </c>
      <c r="U334">
        <v>2</v>
      </c>
      <c r="V334">
        <v>0</v>
      </c>
      <c r="W334">
        <v>0</v>
      </c>
      <c r="X334">
        <v>0</v>
      </c>
      <c r="Y334">
        <v>0</v>
      </c>
      <c r="Z334">
        <v>0</v>
      </c>
      <c r="AA334" t="s">
        <v>2334</v>
      </c>
      <c r="AB334">
        <v>0</v>
      </c>
      <c r="AC334">
        <v>1</v>
      </c>
      <c r="AD334">
        <v>0</v>
      </c>
      <c r="AE334">
        <v>0</v>
      </c>
      <c r="AF334">
        <v>3</v>
      </c>
      <c r="AG334">
        <v>0</v>
      </c>
      <c r="AH334">
        <v>1</v>
      </c>
      <c r="AI334">
        <v>0</v>
      </c>
      <c r="AJ334">
        <v>0</v>
      </c>
      <c r="AK334">
        <v>1</v>
      </c>
      <c r="AL334">
        <v>0</v>
      </c>
      <c r="AM334">
        <v>0</v>
      </c>
      <c r="AN334">
        <v>0</v>
      </c>
      <c r="AO334">
        <v>0</v>
      </c>
      <c r="AP334">
        <v>0</v>
      </c>
      <c r="AQ334">
        <v>0</v>
      </c>
      <c r="AR334">
        <v>0</v>
      </c>
      <c r="AS334">
        <v>1</v>
      </c>
      <c r="AT334">
        <v>0</v>
      </c>
      <c r="AU334">
        <v>0</v>
      </c>
      <c r="AV334">
        <v>3</v>
      </c>
      <c r="AW334">
        <v>0</v>
      </c>
      <c r="AX334">
        <v>0</v>
      </c>
      <c r="AY334">
        <v>0</v>
      </c>
      <c r="AZ334">
        <v>0</v>
      </c>
      <c r="BA334">
        <v>0</v>
      </c>
      <c r="BB334">
        <v>1</v>
      </c>
      <c r="BC334">
        <v>0</v>
      </c>
      <c r="BD334">
        <v>0</v>
      </c>
      <c r="BE334">
        <v>0</v>
      </c>
      <c r="BF334">
        <v>0</v>
      </c>
      <c r="BG334">
        <v>0</v>
      </c>
      <c r="BH334">
        <v>0</v>
      </c>
      <c r="BI334">
        <v>0</v>
      </c>
      <c r="BJ334">
        <v>0</v>
      </c>
      <c r="BK334">
        <v>0</v>
      </c>
      <c r="BL334">
        <v>3</v>
      </c>
      <c r="BM334">
        <v>0</v>
      </c>
      <c r="BN334">
        <v>0</v>
      </c>
      <c r="BO334">
        <v>0</v>
      </c>
      <c r="BP334">
        <v>0</v>
      </c>
      <c r="BQ334">
        <v>5</v>
      </c>
      <c r="BR334">
        <v>0</v>
      </c>
      <c r="BS334">
        <v>0</v>
      </c>
      <c r="BT334">
        <v>0</v>
      </c>
      <c r="BU334">
        <v>0</v>
      </c>
      <c r="BV334">
        <v>0</v>
      </c>
      <c r="BW334">
        <v>0</v>
      </c>
      <c r="BX334">
        <v>0</v>
      </c>
      <c r="BY334">
        <v>4</v>
      </c>
      <c r="BZ334">
        <v>0</v>
      </c>
      <c r="CA334">
        <v>0</v>
      </c>
      <c r="CB334">
        <v>1</v>
      </c>
      <c r="CC334">
        <v>0</v>
      </c>
      <c r="CD334">
        <v>1</v>
      </c>
      <c r="CE334">
        <v>0</v>
      </c>
      <c r="CF334">
        <v>0</v>
      </c>
      <c r="CG334">
        <v>0</v>
      </c>
      <c r="CH334">
        <v>4</v>
      </c>
      <c r="CI334">
        <v>0</v>
      </c>
      <c r="CJ334">
        <v>0</v>
      </c>
      <c r="CK334">
        <v>0</v>
      </c>
      <c r="CL334">
        <v>0</v>
      </c>
      <c r="CM334">
        <v>0</v>
      </c>
    </row>
    <row r="335" spans="1:91" x14ac:dyDescent="0.15">
      <c r="A335" t="s">
        <v>2059</v>
      </c>
      <c r="B335">
        <v>33.9</v>
      </c>
      <c r="C335">
        <v>0.9</v>
      </c>
      <c r="D335">
        <v>147.30000000000001</v>
      </c>
      <c r="E335" s="407">
        <v>0.4</v>
      </c>
      <c r="F335" s="407">
        <v>8.1196008494845359E-3</v>
      </c>
      <c r="G335" s="407">
        <v>1.4</v>
      </c>
      <c r="H335" s="407">
        <v>0.1</v>
      </c>
      <c r="I335" s="407">
        <v>1.3273788160393482E-3</v>
      </c>
      <c r="J335" s="407">
        <v>0.2</v>
      </c>
      <c r="K335">
        <v>2</v>
      </c>
      <c r="L335">
        <v>12</v>
      </c>
      <c r="M335">
        <v>0</v>
      </c>
      <c r="N335">
        <v>8</v>
      </c>
      <c r="O335">
        <v>40</v>
      </c>
      <c r="P335">
        <v>0</v>
      </c>
      <c r="Q335">
        <v>5</v>
      </c>
      <c r="R335">
        <v>0</v>
      </c>
      <c r="S335">
        <v>2</v>
      </c>
      <c r="T335">
        <v>31</v>
      </c>
      <c r="U335">
        <v>0</v>
      </c>
      <c r="V335">
        <v>1</v>
      </c>
      <c r="W335">
        <v>0</v>
      </c>
      <c r="X335">
        <v>0</v>
      </c>
      <c r="Y335">
        <v>0</v>
      </c>
      <c r="Z335">
        <v>0</v>
      </c>
      <c r="AA335" t="s">
        <v>2334</v>
      </c>
      <c r="AB335">
        <v>1</v>
      </c>
      <c r="AC335">
        <v>3</v>
      </c>
      <c r="AD335">
        <v>0</v>
      </c>
      <c r="AE335">
        <v>1</v>
      </c>
      <c r="AF335">
        <v>1</v>
      </c>
      <c r="AG335">
        <v>0</v>
      </c>
      <c r="AH335">
        <v>0</v>
      </c>
      <c r="AI335">
        <v>0</v>
      </c>
      <c r="AJ335">
        <v>0</v>
      </c>
      <c r="AK335">
        <v>1</v>
      </c>
      <c r="AL335">
        <v>0</v>
      </c>
      <c r="AM335">
        <v>0</v>
      </c>
      <c r="AN335">
        <v>0</v>
      </c>
      <c r="AO335">
        <v>0</v>
      </c>
      <c r="AP335">
        <v>0</v>
      </c>
      <c r="AQ335">
        <v>0</v>
      </c>
      <c r="AR335">
        <v>0</v>
      </c>
      <c r="AS335">
        <v>1</v>
      </c>
      <c r="AT335">
        <v>0</v>
      </c>
      <c r="AU335">
        <v>0</v>
      </c>
      <c r="AV335">
        <v>1</v>
      </c>
      <c r="AW335">
        <v>0</v>
      </c>
      <c r="AX335">
        <v>2</v>
      </c>
      <c r="AY335">
        <v>0</v>
      </c>
      <c r="AZ335">
        <v>0</v>
      </c>
      <c r="BA335">
        <v>1</v>
      </c>
      <c r="BB335">
        <v>0</v>
      </c>
      <c r="BC335">
        <v>0</v>
      </c>
      <c r="BD335">
        <v>0</v>
      </c>
      <c r="BE335">
        <v>0</v>
      </c>
      <c r="BF335">
        <v>0</v>
      </c>
      <c r="BG335">
        <v>0</v>
      </c>
      <c r="BH335">
        <v>1</v>
      </c>
      <c r="BI335">
        <v>1</v>
      </c>
      <c r="BJ335">
        <v>0</v>
      </c>
      <c r="BK335">
        <v>0</v>
      </c>
      <c r="BL335">
        <v>3</v>
      </c>
      <c r="BM335">
        <v>0</v>
      </c>
      <c r="BN335">
        <v>0</v>
      </c>
      <c r="BO335">
        <v>0</v>
      </c>
      <c r="BP335">
        <v>1</v>
      </c>
      <c r="BQ335">
        <v>0</v>
      </c>
      <c r="BR335">
        <v>0</v>
      </c>
      <c r="BS335">
        <v>0</v>
      </c>
      <c r="BT335">
        <v>0</v>
      </c>
      <c r="BU335">
        <v>0</v>
      </c>
      <c r="BV335">
        <v>0</v>
      </c>
      <c r="BW335">
        <v>0</v>
      </c>
      <c r="BX335">
        <v>0</v>
      </c>
      <c r="BY335">
        <v>1</v>
      </c>
      <c r="BZ335">
        <v>0</v>
      </c>
      <c r="CA335">
        <v>0</v>
      </c>
      <c r="CB335">
        <v>1</v>
      </c>
      <c r="CC335">
        <v>0</v>
      </c>
      <c r="CD335">
        <v>2</v>
      </c>
      <c r="CE335">
        <v>0</v>
      </c>
      <c r="CF335">
        <v>0</v>
      </c>
      <c r="CG335">
        <v>0</v>
      </c>
      <c r="CH335">
        <v>0</v>
      </c>
      <c r="CI335">
        <v>0</v>
      </c>
      <c r="CJ335">
        <v>0</v>
      </c>
      <c r="CK335">
        <v>0</v>
      </c>
      <c r="CL335">
        <v>0</v>
      </c>
      <c r="CM335">
        <v>0</v>
      </c>
    </row>
    <row r="336" spans="1:91" x14ac:dyDescent="0.15">
      <c r="A336" t="s">
        <v>2008</v>
      </c>
      <c r="B336">
        <v>18.5</v>
      </c>
      <c r="D336">
        <v>160</v>
      </c>
      <c r="E336" s="407">
        <v>0.1</v>
      </c>
      <c r="F336" s="407">
        <v>7.7507237569060766E-5</v>
      </c>
      <c r="G336" s="407">
        <v>0.9</v>
      </c>
      <c r="H336" s="407">
        <v>1.5084446053165444E-2</v>
      </c>
      <c r="I336" s="407">
        <v>1.0679073102667102E-5</v>
      </c>
      <c r="J336" s="407">
        <v>0.1</v>
      </c>
      <c r="K336">
        <v>0</v>
      </c>
      <c r="L336">
        <v>140</v>
      </c>
      <c r="M336">
        <v>0</v>
      </c>
      <c r="N336">
        <v>1</v>
      </c>
      <c r="O336">
        <v>29</v>
      </c>
      <c r="P336">
        <v>1</v>
      </c>
      <c r="Q336">
        <v>3</v>
      </c>
      <c r="R336">
        <v>0</v>
      </c>
      <c r="S336">
        <v>0</v>
      </c>
      <c r="T336">
        <v>1</v>
      </c>
      <c r="U336">
        <v>0</v>
      </c>
      <c r="V336">
        <v>2</v>
      </c>
      <c r="W336">
        <v>0</v>
      </c>
      <c r="X336">
        <v>0</v>
      </c>
      <c r="Y336">
        <v>1</v>
      </c>
      <c r="Z336">
        <v>0</v>
      </c>
      <c r="AA336" t="s">
        <v>2334</v>
      </c>
      <c r="AB336">
        <v>0</v>
      </c>
      <c r="AC336">
        <v>7</v>
      </c>
      <c r="AD336">
        <v>0</v>
      </c>
      <c r="AE336">
        <v>0</v>
      </c>
      <c r="AF336">
        <v>4</v>
      </c>
      <c r="AG336">
        <v>0</v>
      </c>
      <c r="AH336">
        <v>0</v>
      </c>
      <c r="AI336">
        <v>0</v>
      </c>
      <c r="AJ336">
        <v>0</v>
      </c>
      <c r="AK336">
        <v>0</v>
      </c>
      <c r="AL336">
        <v>0</v>
      </c>
      <c r="AM336">
        <v>0</v>
      </c>
      <c r="AN336">
        <v>0</v>
      </c>
      <c r="AO336">
        <v>0</v>
      </c>
      <c r="AP336">
        <v>1</v>
      </c>
      <c r="AQ336">
        <v>0</v>
      </c>
      <c r="AR336">
        <v>0</v>
      </c>
      <c r="AS336">
        <v>3</v>
      </c>
      <c r="AT336">
        <v>0</v>
      </c>
      <c r="AU336">
        <v>0</v>
      </c>
      <c r="AV336">
        <v>0</v>
      </c>
      <c r="AW336">
        <v>9</v>
      </c>
      <c r="AX336">
        <v>0</v>
      </c>
      <c r="AY336">
        <v>0</v>
      </c>
      <c r="AZ336">
        <v>0</v>
      </c>
      <c r="BA336">
        <v>0</v>
      </c>
      <c r="BB336">
        <v>0</v>
      </c>
      <c r="BC336">
        <v>0</v>
      </c>
      <c r="BD336">
        <v>0</v>
      </c>
      <c r="BE336">
        <v>0</v>
      </c>
      <c r="BF336">
        <v>1</v>
      </c>
      <c r="BG336">
        <v>0</v>
      </c>
      <c r="BH336">
        <v>0</v>
      </c>
      <c r="BI336">
        <v>3</v>
      </c>
      <c r="BJ336">
        <v>0</v>
      </c>
      <c r="BK336">
        <v>0</v>
      </c>
      <c r="BL336">
        <v>14</v>
      </c>
      <c r="BM336">
        <v>1</v>
      </c>
      <c r="BO336">
        <v>0</v>
      </c>
      <c r="BP336">
        <v>0</v>
      </c>
      <c r="BQ336">
        <v>0</v>
      </c>
      <c r="BR336">
        <v>0</v>
      </c>
      <c r="BS336">
        <v>0</v>
      </c>
      <c r="BT336">
        <v>0</v>
      </c>
      <c r="BU336">
        <v>0</v>
      </c>
      <c r="BV336">
        <v>0</v>
      </c>
      <c r="BW336">
        <v>0</v>
      </c>
      <c r="BX336">
        <v>0</v>
      </c>
      <c r="BY336">
        <v>7</v>
      </c>
      <c r="BZ336">
        <v>2</v>
      </c>
      <c r="CA336">
        <v>0</v>
      </c>
      <c r="CB336">
        <v>3</v>
      </c>
      <c r="CC336">
        <v>0</v>
      </c>
      <c r="CD336">
        <v>8</v>
      </c>
      <c r="CE336">
        <v>0</v>
      </c>
      <c r="CF336">
        <v>0</v>
      </c>
      <c r="CG336">
        <v>0</v>
      </c>
      <c r="CH336">
        <v>0</v>
      </c>
      <c r="CI336">
        <v>0</v>
      </c>
      <c r="CJ336">
        <v>0</v>
      </c>
      <c r="CK336">
        <v>0</v>
      </c>
      <c r="CL336">
        <v>0</v>
      </c>
      <c r="CM336">
        <v>0</v>
      </c>
    </row>
    <row r="337" spans="1:91" x14ac:dyDescent="0.15">
      <c r="A337" t="s">
        <v>1963</v>
      </c>
      <c r="B337">
        <v>7</v>
      </c>
      <c r="D337">
        <v>80</v>
      </c>
      <c r="E337" s="407">
        <v>0.2</v>
      </c>
      <c r="F337" s="407">
        <v>6.5838709677419355E-4</v>
      </c>
      <c r="G337" s="407">
        <v>1.8</v>
      </c>
      <c r="H337" s="407">
        <v>2.059333634661329E-2</v>
      </c>
      <c r="I337" s="407">
        <v>8.7858634123243157E-5</v>
      </c>
      <c r="J337" s="407">
        <v>0.2</v>
      </c>
      <c r="K337">
        <v>0</v>
      </c>
      <c r="L337">
        <v>0</v>
      </c>
      <c r="M337">
        <v>0</v>
      </c>
      <c r="N337">
        <v>1</v>
      </c>
      <c r="O337">
        <v>28</v>
      </c>
      <c r="P337">
        <v>0</v>
      </c>
      <c r="Q337">
        <v>6</v>
      </c>
      <c r="R337">
        <v>0</v>
      </c>
      <c r="S337">
        <v>0</v>
      </c>
      <c r="T337">
        <v>1</v>
      </c>
      <c r="U337">
        <v>0</v>
      </c>
      <c r="V337">
        <v>0</v>
      </c>
      <c r="W337">
        <v>0</v>
      </c>
      <c r="X337">
        <v>0</v>
      </c>
      <c r="Y337">
        <v>0</v>
      </c>
      <c r="Z337">
        <v>0</v>
      </c>
      <c r="AA337" t="s">
        <v>2334</v>
      </c>
      <c r="AB337">
        <v>0</v>
      </c>
      <c r="AC337">
        <v>0</v>
      </c>
      <c r="AD337">
        <v>0</v>
      </c>
      <c r="AE337">
        <v>0</v>
      </c>
      <c r="AF337">
        <v>7</v>
      </c>
      <c r="AG337">
        <v>0</v>
      </c>
      <c r="AH337">
        <v>1</v>
      </c>
      <c r="AI337">
        <v>0</v>
      </c>
      <c r="AJ337">
        <v>0</v>
      </c>
      <c r="AK337">
        <v>0</v>
      </c>
      <c r="AL337">
        <v>0</v>
      </c>
      <c r="AM337">
        <v>0</v>
      </c>
      <c r="AN337">
        <v>0</v>
      </c>
      <c r="AO337">
        <v>0</v>
      </c>
      <c r="AP337">
        <v>0</v>
      </c>
      <c r="AQ337">
        <v>0</v>
      </c>
      <c r="AR337">
        <v>0</v>
      </c>
      <c r="AS337">
        <v>3</v>
      </c>
      <c r="AT337">
        <v>0</v>
      </c>
      <c r="AU337">
        <v>0</v>
      </c>
      <c r="AV337">
        <v>3</v>
      </c>
      <c r="AW337">
        <v>0</v>
      </c>
      <c r="AX337">
        <v>0</v>
      </c>
      <c r="AY337">
        <v>0</v>
      </c>
      <c r="AZ337">
        <v>0</v>
      </c>
      <c r="BA337">
        <v>0</v>
      </c>
      <c r="BB337">
        <v>0</v>
      </c>
      <c r="BC337">
        <v>0</v>
      </c>
      <c r="BD337">
        <v>0</v>
      </c>
      <c r="BE337">
        <v>0</v>
      </c>
      <c r="BF337">
        <v>0</v>
      </c>
      <c r="BG337">
        <v>0</v>
      </c>
      <c r="BH337">
        <v>0</v>
      </c>
      <c r="BI337">
        <v>0</v>
      </c>
      <c r="BJ337">
        <v>0</v>
      </c>
      <c r="BK337">
        <v>0</v>
      </c>
      <c r="BL337">
        <v>1</v>
      </c>
      <c r="BM337">
        <v>0</v>
      </c>
      <c r="BN337">
        <v>3</v>
      </c>
      <c r="BO337">
        <v>0</v>
      </c>
      <c r="BP337">
        <v>0</v>
      </c>
      <c r="BQ337">
        <v>0</v>
      </c>
      <c r="BR337">
        <v>0</v>
      </c>
      <c r="BS337">
        <v>0</v>
      </c>
      <c r="BT337">
        <v>0</v>
      </c>
      <c r="BU337">
        <v>0</v>
      </c>
      <c r="BV337">
        <v>0</v>
      </c>
      <c r="BW337">
        <v>0</v>
      </c>
      <c r="BX337">
        <v>0</v>
      </c>
      <c r="BY337">
        <v>0</v>
      </c>
      <c r="BZ337">
        <v>0</v>
      </c>
      <c r="CA337">
        <v>0</v>
      </c>
      <c r="CB337">
        <v>0</v>
      </c>
      <c r="CC337">
        <v>0</v>
      </c>
      <c r="CD337">
        <v>1</v>
      </c>
      <c r="CE337">
        <v>0</v>
      </c>
      <c r="CF337">
        <v>0</v>
      </c>
      <c r="CG337">
        <v>0</v>
      </c>
      <c r="CH337">
        <v>0</v>
      </c>
      <c r="CI337">
        <v>0</v>
      </c>
      <c r="CJ337">
        <v>0</v>
      </c>
      <c r="CK337">
        <v>0</v>
      </c>
      <c r="CL337">
        <v>0</v>
      </c>
      <c r="CM337">
        <v>0</v>
      </c>
    </row>
    <row r="338" spans="1:91" x14ac:dyDescent="0.15">
      <c r="A338" t="s">
        <v>2526</v>
      </c>
      <c r="B338">
        <v>6.4</v>
      </c>
      <c r="C338">
        <v>0</v>
      </c>
      <c r="D338">
        <v>85.69</v>
      </c>
      <c r="K338">
        <v>0</v>
      </c>
      <c r="L338">
        <v>0</v>
      </c>
      <c r="M338">
        <v>0</v>
      </c>
      <c r="N338">
        <v>0</v>
      </c>
      <c r="O338">
        <v>31</v>
      </c>
      <c r="P338">
        <v>0</v>
      </c>
      <c r="Q338">
        <v>0</v>
      </c>
      <c r="R338">
        <v>0</v>
      </c>
      <c r="S338">
        <v>0</v>
      </c>
      <c r="T338">
        <v>0</v>
      </c>
      <c r="U338">
        <v>0</v>
      </c>
      <c r="V338">
        <v>0</v>
      </c>
      <c r="W338">
        <v>0</v>
      </c>
      <c r="X338">
        <v>0</v>
      </c>
      <c r="Y338">
        <v>0</v>
      </c>
      <c r="Z338">
        <v>0</v>
      </c>
      <c r="AA338" t="s">
        <v>2334</v>
      </c>
    </row>
    <row r="339" spans="1:91" x14ac:dyDescent="0.15">
      <c r="A339" t="s">
        <v>2185</v>
      </c>
      <c r="B339">
        <v>1100</v>
      </c>
      <c r="C339">
        <v>50</v>
      </c>
      <c r="D339">
        <v>900</v>
      </c>
      <c r="E339" s="407">
        <v>2</v>
      </c>
      <c r="F339" s="407">
        <v>0.1</v>
      </c>
      <c r="G339" s="407">
        <v>4.0999999999999996</v>
      </c>
      <c r="H339" s="407">
        <v>0.1</v>
      </c>
      <c r="I339" s="407">
        <v>5.2284369652577725E-3</v>
      </c>
      <c r="J339" s="407">
        <v>0.3</v>
      </c>
      <c r="K339">
        <v>0</v>
      </c>
      <c r="L339">
        <v>31</v>
      </c>
      <c r="M339">
        <v>0</v>
      </c>
      <c r="N339">
        <v>3</v>
      </c>
      <c r="O339">
        <v>42</v>
      </c>
      <c r="P339">
        <v>0</v>
      </c>
      <c r="Q339">
        <v>12</v>
      </c>
      <c r="R339">
        <v>4</v>
      </c>
      <c r="S339">
        <v>9</v>
      </c>
      <c r="T339">
        <v>28</v>
      </c>
      <c r="U339">
        <v>44</v>
      </c>
      <c r="V339">
        <v>28</v>
      </c>
      <c r="W339">
        <v>1</v>
      </c>
      <c r="X339">
        <v>0</v>
      </c>
      <c r="Y339">
        <v>0</v>
      </c>
      <c r="Z339">
        <v>0</v>
      </c>
      <c r="AA339" t="s">
        <v>2334</v>
      </c>
      <c r="AB339">
        <v>0</v>
      </c>
      <c r="AC339">
        <v>2</v>
      </c>
      <c r="AD339">
        <v>0</v>
      </c>
      <c r="AE339">
        <v>1</v>
      </c>
      <c r="AF339">
        <v>20</v>
      </c>
      <c r="AG339">
        <v>0</v>
      </c>
      <c r="AH339">
        <v>10</v>
      </c>
      <c r="AI339">
        <v>2</v>
      </c>
      <c r="AJ339">
        <v>6</v>
      </c>
      <c r="AK339">
        <v>14</v>
      </c>
      <c r="AL339">
        <v>1</v>
      </c>
      <c r="AM339">
        <v>13</v>
      </c>
      <c r="AN339">
        <v>0</v>
      </c>
      <c r="AO339">
        <v>0</v>
      </c>
      <c r="AP339">
        <v>0</v>
      </c>
      <c r="AQ339">
        <v>0</v>
      </c>
      <c r="AR339">
        <v>0</v>
      </c>
      <c r="AS339">
        <v>1</v>
      </c>
      <c r="AT339">
        <v>0</v>
      </c>
      <c r="AU339">
        <v>1</v>
      </c>
      <c r="AV339">
        <v>2</v>
      </c>
      <c r="AW339">
        <v>0</v>
      </c>
      <c r="AX339">
        <v>0</v>
      </c>
      <c r="AY339">
        <v>1</v>
      </c>
      <c r="AZ339">
        <v>0</v>
      </c>
      <c r="BA339">
        <v>0</v>
      </c>
      <c r="BB339">
        <v>7</v>
      </c>
      <c r="BC339">
        <v>1</v>
      </c>
      <c r="BD339">
        <v>0</v>
      </c>
      <c r="BE339">
        <v>0</v>
      </c>
      <c r="BF339">
        <v>0</v>
      </c>
      <c r="BG339">
        <v>0</v>
      </c>
      <c r="BH339">
        <v>0</v>
      </c>
      <c r="BI339">
        <v>4</v>
      </c>
      <c r="BJ339">
        <v>0</v>
      </c>
      <c r="BK339">
        <v>1</v>
      </c>
      <c r="BL339">
        <v>5</v>
      </c>
      <c r="BM339">
        <v>0</v>
      </c>
      <c r="BN339">
        <v>1</v>
      </c>
      <c r="BO339">
        <v>2</v>
      </c>
      <c r="BP339">
        <v>1</v>
      </c>
      <c r="BQ339">
        <v>2</v>
      </c>
      <c r="BR339">
        <v>4</v>
      </c>
      <c r="BS339">
        <v>7</v>
      </c>
      <c r="BT339">
        <v>0</v>
      </c>
      <c r="BU339">
        <v>0</v>
      </c>
      <c r="BV339">
        <v>0</v>
      </c>
      <c r="BW339">
        <v>0</v>
      </c>
      <c r="BX339">
        <v>0</v>
      </c>
      <c r="BY339">
        <v>4</v>
      </c>
      <c r="BZ339">
        <v>0</v>
      </c>
      <c r="CA339">
        <v>2</v>
      </c>
      <c r="CB339">
        <v>9</v>
      </c>
      <c r="CC339">
        <v>0</v>
      </c>
      <c r="CD339">
        <v>0</v>
      </c>
      <c r="CE339">
        <v>0</v>
      </c>
      <c r="CF339">
        <v>1</v>
      </c>
      <c r="CG339">
        <v>0</v>
      </c>
      <c r="CH339">
        <v>2</v>
      </c>
      <c r="CI339">
        <v>0</v>
      </c>
      <c r="CJ339">
        <v>0</v>
      </c>
      <c r="CK339">
        <v>0</v>
      </c>
      <c r="CL339">
        <v>0</v>
      </c>
      <c r="CM339">
        <v>0</v>
      </c>
    </row>
    <row r="340" spans="1:91" x14ac:dyDescent="0.15">
      <c r="A340" t="s">
        <v>1905</v>
      </c>
      <c r="B340">
        <v>275.3</v>
      </c>
      <c r="C340">
        <v>12.2</v>
      </c>
      <c r="D340">
        <v>178.1</v>
      </c>
      <c r="E340" s="407">
        <v>7.5</v>
      </c>
      <c r="F340" s="407">
        <v>0.3</v>
      </c>
      <c r="G340" s="407">
        <v>5.2</v>
      </c>
      <c r="H340" s="407">
        <v>0.8</v>
      </c>
      <c r="I340" s="407">
        <v>3.4925406077145456E-2</v>
      </c>
      <c r="J340" s="407">
        <v>0.5</v>
      </c>
      <c r="K340">
        <v>0</v>
      </c>
      <c r="L340">
        <v>3</v>
      </c>
      <c r="M340">
        <v>0</v>
      </c>
      <c r="N340">
        <v>4</v>
      </c>
      <c r="O340">
        <v>12</v>
      </c>
      <c r="P340">
        <v>0</v>
      </c>
      <c r="Q340">
        <v>0</v>
      </c>
      <c r="R340">
        <v>2</v>
      </c>
      <c r="S340">
        <v>3</v>
      </c>
      <c r="T340">
        <v>15</v>
      </c>
      <c r="U340">
        <v>3</v>
      </c>
      <c r="V340">
        <v>14</v>
      </c>
      <c r="W340">
        <v>0</v>
      </c>
      <c r="X340">
        <v>0</v>
      </c>
      <c r="Y340">
        <v>0</v>
      </c>
      <c r="Z340">
        <v>5</v>
      </c>
      <c r="AA340" t="s">
        <v>2334</v>
      </c>
      <c r="AB340">
        <v>0</v>
      </c>
      <c r="AC340">
        <v>1</v>
      </c>
      <c r="AD340">
        <v>0</v>
      </c>
      <c r="AE340">
        <v>1</v>
      </c>
      <c r="AF340">
        <v>1</v>
      </c>
      <c r="AG340">
        <v>0</v>
      </c>
      <c r="AH340">
        <v>0</v>
      </c>
      <c r="AI340">
        <v>0</v>
      </c>
      <c r="AJ340">
        <v>0</v>
      </c>
      <c r="AK340">
        <v>0</v>
      </c>
      <c r="AL340">
        <v>0</v>
      </c>
      <c r="AM340">
        <v>0</v>
      </c>
      <c r="AN340">
        <v>0</v>
      </c>
      <c r="AO340">
        <v>0</v>
      </c>
      <c r="AP340">
        <v>0</v>
      </c>
      <c r="AQ340">
        <v>0</v>
      </c>
      <c r="AR340">
        <v>0</v>
      </c>
      <c r="AS340">
        <v>0</v>
      </c>
      <c r="AT340">
        <v>0</v>
      </c>
      <c r="AU340">
        <v>0</v>
      </c>
      <c r="AV340">
        <v>1</v>
      </c>
      <c r="AW340">
        <v>0</v>
      </c>
      <c r="AX340">
        <v>1</v>
      </c>
      <c r="AY340">
        <v>0</v>
      </c>
      <c r="AZ340">
        <v>0</v>
      </c>
      <c r="BA340">
        <v>0</v>
      </c>
      <c r="BB340">
        <v>0</v>
      </c>
      <c r="BC340">
        <v>0</v>
      </c>
      <c r="BD340">
        <v>0</v>
      </c>
      <c r="BE340">
        <v>0</v>
      </c>
      <c r="BF340">
        <v>0</v>
      </c>
      <c r="BG340">
        <v>0</v>
      </c>
      <c r="BH340">
        <v>0</v>
      </c>
      <c r="BI340">
        <v>0</v>
      </c>
      <c r="BJ340">
        <v>0</v>
      </c>
      <c r="BK340">
        <v>0</v>
      </c>
      <c r="BL340">
        <v>0</v>
      </c>
      <c r="BM340">
        <v>0</v>
      </c>
      <c r="BN340">
        <v>0</v>
      </c>
      <c r="BO340">
        <v>0</v>
      </c>
      <c r="BP340">
        <v>0</v>
      </c>
      <c r="BQ340">
        <v>0</v>
      </c>
      <c r="BR340">
        <v>0</v>
      </c>
      <c r="BS340">
        <v>0</v>
      </c>
      <c r="BT340">
        <v>0</v>
      </c>
      <c r="BU340">
        <v>0</v>
      </c>
      <c r="BV340">
        <v>0</v>
      </c>
      <c r="BW340">
        <v>0</v>
      </c>
      <c r="BX340">
        <v>0</v>
      </c>
      <c r="BY340">
        <v>0</v>
      </c>
      <c r="BZ340">
        <v>0</v>
      </c>
      <c r="CA340">
        <v>0</v>
      </c>
      <c r="CB340">
        <v>1</v>
      </c>
      <c r="CC340">
        <v>0</v>
      </c>
      <c r="CD340">
        <v>0</v>
      </c>
      <c r="CE340">
        <v>0</v>
      </c>
      <c r="CF340">
        <v>0</v>
      </c>
      <c r="CG340">
        <v>0</v>
      </c>
      <c r="CH340">
        <v>0</v>
      </c>
      <c r="CI340">
        <v>0</v>
      </c>
      <c r="CJ340">
        <v>0</v>
      </c>
      <c r="CK340">
        <v>0</v>
      </c>
      <c r="CL340">
        <v>0</v>
      </c>
      <c r="CM340">
        <v>0</v>
      </c>
    </row>
    <row r="341" spans="1:91" x14ac:dyDescent="0.15">
      <c r="A341" t="s">
        <v>1941</v>
      </c>
      <c r="B341">
        <v>15.6</v>
      </c>
      <c r="D341">
        <v>140</v>
      </c>
      <c r="E341" s="407">
        <v>0.3</v>
      </c>
      <c r="F341" s="407">
        <v>0</v>
      </c>
      <c r="G341" s="407">
        <v>2.2000000000000002</v>
      </c>
      <c r="H341" s="407">
        <v>1.5045538410963408E-2</v>
      </c>
      <c r="I341" s="407">
        <v>0</v>
      </c>
      <c r="J341" s="407">
        <v>0.1</v>
      </c>
      <c r="K341">
        <v>0</v>
      </c>
      <c r="L341">
        <v>33</v>
      </c>
      <c r="M341">
        <v>0</v>
      </c>
      <c r="N341">
        <v>1</v>
      </c>
      <c r="O341">
        <v>23</v>
      </c>
      <c r="P341">
        <v>0</v>
      </c>
      <c r="Q341">
        <v>0</v>
      </c>
      <c r="R341">
        <v>0</v>
      </c>
      <c r="S341">
        <v>0</v>
      </c>
      <c r="T341">
        <v>0</v>
      </c>
      <c r="U341">
        <v>0</v>
      </c>
      <c r="V341">
        <v>0</v>
      </c>
      <c r="W341">
        <v>0</v>
      </c>
      <c r="X341">
        <v>0</v>
      </c>
      <c r="Y341">
        <v>0</v>
      </c>
      <c r="Z341">
        <v>0</v>
      </c>
      <c r="AA341" t="s">
        <v>2334</v>
      </c>
      <c r="AB341">
        <v>0</v>
      </c>
      <c r="AC341">
        <v>4</v>
      </c>
      <c r="AD341">
        <v>0</v>
      </c>
      <c r="AE341">
        <v>1</v>
      </c>
      <c r="AF341">
        <v>6</v>
      </c>
      <c r="AG341">
        <v>0</v>
      </c>
      <c r="AH341">
        <v>0</v>
      </c>
      <c r="AI341">
        <v>0</v>
      </c>
      <c r="AJ341">
        <v>0</v>
      </c>
      <c r="AK341">
        <v>0</v>
      </c>
      <c r="AL341">
        <v>0</v>
      </c>
      <c r="AM341">
        <v>0</v>
      </c>
      <c r="AN341">
        <v>0</v>
      </c>
      <c r="AO341">
        <v>0</v>
      </c>
      <c r="AP341">
        <v>0</v>
      </c>
      <c r="AQ341">
        <v>0</v>
      </c>
      <c r="AR341">
        <v>0</v>
      </c>
      <c r="AS341">
        <v>5</v>
      </c>
      <c r="AT341">
        <v>0</v>
      </c>
      <c r="AU341">
        <v>0</v>
      </c>
      <c r="AV341">
        <v>2</v>
      </c>
      <c r="AW341">
        <v>0</v>
      </c>
      <c r="AX341">
        <v>0</v>
      </c>
      <c r="AY341">
        <v>0</v>
      </c>
      <c r="AZ341">
        <v>0</v>
      </c>
      <c r="BA341">
        <v>0</v>
      </c>
      <c r="BB341">
        <v>0</v>
      </c>
      <c r="BC341">
        <v>0</v>
      </c>
      <c r="BD341">
        <v>0</v>
      </c>
      <c r="BE341">
        <v>0</v>
      </c>
      <c r="BF341">
        <v>0</v>
      </c>
      <c r="BG341">
        <v>0</v>
      </c>
      <c r="BH341">
        <v>0</v>
      </c>
      <c r="BI341">
        <v>4</v>
      </c>
      <c r="BJ341">
        <v>0</v>
      </c>
      <c r="BK341">
        <v>0</v>
      </c>
      <c r="BL341">
        <v>3</v>
      </c>
      <c r="BM341">
        <v>0</v>
      </c>
      <c r="BN341">
        <v>0</v>
      </c>
      <c r="BO341">
        <v>0</v>
      </c>
      <c r="BP341">
        <v>0</v>
      </c>
      <c r="BQ341">
        <v>0</v>
      </c>
      <c r="BR341">
        <v>0</v>
      </c>
      <c r="BS341">
        <v>0</v>
      </c>
      <c r="BT341">
        <v>0</v>
      </c>
      <c r="BU341">
        <v>0</v>
      </c>
      <c r="BV341">
        <v>0</v>
      </c>
      <c r="BW341">
        <v>0</v>
      </c>
      <c r="BX341">
        <v>0</v>
      </c>
      <c r="BY341">
        <v>3</v>
      </c>
      <c r="BZ341">
        <v>0</v>
      </c>
      <c r="CA341">
        <v>0</v>
      </c>
      <c r="CB341">
        <v>6</v>
      </c>
      <c r="CC341">
        <v>0</v>
      </c>
      <c r="CD341">
        <v>0</v>
      </c>
      <c r="CE341">
        <v>0</v>
      </c>
      <c r="CF341">
        <v>0</v>
      </c>
      <c r="CG341">
        <v>0</v>
      </c>
      <c r="CH341">
        <v>0</v>
      </c>
      <c r="CI341">
        <v>0</v>
      </c>
      <c r="CJ341">
        <v>0</v>
      </c>
      <c r="CK341">
        <v>0</v>
      </c>
      <c r="CL341">
        <v>0</v>
      </c>
      <c r="CM341">
        <v>0</v>
      </c>
    </row>
    <row r="342" spans="1:91" x14ac:dyDescent="0.15">
      <c r="A342" t="s">
        <v>2527</v>
      </c>
      <c r="B342">
        <v>8</v>
      </c>
      <c r="D342">
        <v>86</v>
      </c>
      <c r="K342">
        <v>0</v>
      </c>
      <c r="L342">
        <v>16</v>
      </c>
      <c r="M342">
        <v>0</v>
      </c>
      <c r="N342">
        <v>1</v>
      </c>
      <c r="O342">
        <v>13</v>
      </c>
      <c r="P342">
        <v>0</v>
      </c>
      <c r="Q342">
        <v>0</v>
      </c>
      <c r="R342">
        <v>0</v>
      </c>
      <c r="S342">
        <v>0</v>
      </c>
      <c r="T342">
        <v>0</v>
      </c>
      <c r="U342">
        <v>0</v>
      </c>
      <c r="V342">
        <v>0</v>
      </c>
      <c r="W342">
        <v>0</v>
      </c>
      <c r="X342">
        <v>0</v>
      </c>
      <c r="Y342">
        <v>0</v>
      </c>
      <c r="Z342">
        <v>0</v>
      </c>
      <c r="AA342" t="s">
        <v>2334</v>
      </c>
    </row>
    <row r="343" spans="1:91" x14ac:dyDescent="0.15">
      <c r="A343" t="s">
        <v>2382</v>
      </c>
      <c r="B343">
        <v>1136.4000000000001</v>
      </c>
      <c r="C343">
        <v>57.1</v>
      </c>
      <c r="D343">
        <v>413.8</v>
      </c>
      <c r="E343" s="407">
        <v>24.2</v>
      </c>
      <c r="F343" s="407">
        <v>1.1000000000000001</v>
      </c>
      <c r="G343" s="407">
        <v>12.2</v>
      </c>
      <c r="H343" s="407">
        <v>1</v>
      </c>
      <c r="I343" s="407">
        <v>4.7751247064552256E-2</v>
      </c>
      <c r="J343" s="407">
        <v>0.5</v>
      </c>
      <c r="K343">
        <v>0</v>
      </c>
      <c r="L343">
        <v>1</v>
      </c>
      <c r="M343">
        <v>0</v>
      </c>
      <c r="N343">
        <v>0</v>
      </c>
      <c r="O343">
        <v>0</v>
      </c>
      <c r="P343">
        <v>0</v>
      </c>
      <c r="Q343">
        <v>0</v>
      </c>
      <c r="R343">
        <v>1</v>
      </c>
      <c r="S343">
        <v>2</v>
      </c>
      <c r="T343">
        <v>13</v>
      </c>
      <c r="U343">
        <v>3</v>
      </c>
      <c r="V343">
        <v>14</v>
      </c>
      <c r="W343">
        <v>0</v>
      </c>
      <c r="X343">
        <v>0</v>
      </c>
      <c r="Y343">
        <v>0</v>
      </c>
      <c r="Z343">
        <v>0</v>
      </c>
      <c r="AA343" t="s">
        <v>2383</v>
      </c>
      <c r="AB343">
        <v>0</v>
      </c>
      <c r="AC343">
        <v>1</v>
      </c>
      <c r="AD343">
        <v>0</v>
      </c>
      <c r="AE343">
        <v>0</v>
      </c>
      <c r="AF343">
        <v>0</v>
      </c>
      <c r="AG343">
        <v>0</v>
      </c>
      <c r="AH343">
        <v>0</v>
      </c>
      <c r="AI343">
        <v>0</v>
      </c>
      <c r="AJ343">
        <v>0</v>
      </c>
      <c r="AK343">
        <v>0</v>
      </c>
      <c r="AL343">
        <v>0</v>
      </c>
      <c r="AM343">
        <v>2</v>
      </c>
      <c r="AN343">
        <v>0</v>
      </c>
      <c r="AO343">
        <v>0</v>
      </c>
      <c r="AP343">
        <v>0</v>
      </c>
      <c r="AQ343">
        <v>0</v>
      </c>
      <c r="AR343">
        <v>0</v>
      </c>
      <c r="AS343">
        <v>1</v>
      </c>
      <c r="AT343">
        <v>0</v>
      </c>
      <c r="AU343">
        <v>0</v>
      </c>
      <c r="AV343">
        <v>0</v>
      </c>
      <c r="AW343">
        <v>0</v>
      </c>
      <c r="AX343">
        <v>0</v>
      </c>
      <c r="AY343">
        <v>0</v>
      </c>
      <c r="AZ343">
        <v>0</v>
      </c>
      <c r="BA343">
        <v>0</v>
      </c>
      <c r="BB343">
        <v>3</v>
      </c>
      <c r="BC343">
        <v>0</v>
      </c>
      <c r="BD343">
        <v>0</v>
      </c>
      <c r="BE343">
        <v>0</v>
      </c>
      <c r="BF343">
        <v>0</v>
      </c>
      <c r="BG343">
        <v>0</v>
      </c>
      <c r="BH343">
        <v>0</v>
      </c>
      <c r="BI343">
        <v>0</v>
      </c>
      <c r="BJ343">
        <v>0</v>
      </c>
      <c r="BK343">
        <v>0</v>
      </c>
      <c r="BL343">
        <v>0</v>
      </c>
      <c r="BM343">
        <v>0</v>
      </c>
      <c r="BN343">
        <v>0</v>
      </c>
      <c r="BO343">
        <v>0</v>
      </c>
      <c r="BP343">
        <v>0</v>
      </c>
      <c r="BQ343">
        <v>0</v>
      </c>
      <c r="BR343">
        <v>0</v>
      </c>
      <c r="BS343">
        <v>0</v>
      </c>
      <c r="BT343">
        <v>0</v>
      </c>
      <c r="BU343">
        <v>0</v>
      </c>
      <c r="BV343">
        <v>0</v>
      </c>
      <c r="BW343">
        <v>0</v>
      </c>
      <c r="BX343">
        <v>0</v>
      </c>
      <c r="BY343">
        <v>0</v>
      </c>
      <c r="BZ343">
        <v>0</v>
      </c>
      <c r="CA343">
        <v>0</v>
      </c>
      <c r="CB343">
        <v>1</v>
      </c>
      <c r="CC343">
        <v>0</v>
      </c>
      <c r="CD343">
        <v>0</v>
      </c>
      <c r="CE343">
        <v>0</v>
      </c>
      <c r="CF343">
        <v>0</v>
      </c>
      <c r="CG343">
        <v>1</v>
      </c>
      <c r="CH343">
        <v>2</v>
      </c>
      <c r="CI343">
        <v>0</v>
      </c>
      <c r="CJ343">
        <v>0</v>
      </c>
      <c r="CK343">
        <v>0</v>
      </c>
      <c r="CL343">
        <v>0</v>
      </c>
      <c r="CM343">
        <v>0</v>
      </c>
    </row>
    <row r="344" spans="1:91" x14ac:dyDescent="0.15">
      <c r="A344" t="s">
        <v>2098</v>
      </c>
      <c r="B344">
        <v>75.8</v>
      </c>
      <c r="C344">
        <v>1.21</v>
      </c>
      <c r="D344">
        <v>174</v>
      </c>
      <c r="E344" s="407">
        <v>0.7</v>
      </c>
      <c r="F344" s="407">
        <v>1.2695617161764709E-2</v>
      </c>
      <c r="G344" s="407">
        <v>3.8</v>
      </c>
      <c r="H344" s="407">
        <v>0.1</v>
      </c>
      <c r="I344" s="407">
        <v>1.9829793709056501E-3</v>
      </c>
      <c r="J344" s="407">
        <v>0.6</v>
      </c>
      <c r="K344">
        <v>0</v>
      </c>
      <c r="L344">
        <v>0</v>
      </c>
      <c r="M344">
        <v>0</v>
      </c>
      <c r="N344">
        <v>17</v>
      </c>
      <c r="O344">
        <v>7</v>
      </c>
      <c r="P344">
        <v>0</v>
      </c>
      <c r="Q344">
        <v>12</v>
      </c>
      <c r="R344">
        <v>0</v>
      </c>
      <c r="S344">
        <v>5</v>
      </c>
      <c r="T344">
        <v>8</v>
      </c>
      <c r="U344">
        <v>10</v>
      </c>
      <c r="V344">
        <v>10</v>
      </c>
      <c r="W344">
        <v>0</v>
      </c>
      <c r="X344">
        <v>0</v>
      </c>
      <c r="Y344">
        <v>0</v>
      </c>
      <c r="Z344">
        <v>0</v>
      </c>
      <c r="AA344" t="s">
        <v>2334</v>
      </c>
      <c r="AB344">
        <v>0</v>
      </c>
      <c r="AC344">
        <v>0</v>
      </c>
      <c r="AD344">
        <v>0</v>
      </c>
      <c r="AE344">
        <v>0</v>
      </c>
      <c r="AF344">
        <v>0</v>
      </c>
      <c r="AG344">
        <v>0</v>
      </c>
      <c r="AH344">
        <v>2</v>
      </c>
      <c r="AI344">
        <v>0</v>
      </c>
      <c r="AJ344">
        <v>0</v>
      </c>
      <c r="AK344">
        <v>0</v>
      </c>
      <c r="AL344">
        <v>0</v>
      </c>
      <c r="AM344">
        <v>3</v>
      </c>
      <c r="AN344">
        <v>0</v>
      </c>
      <c r="AO344">
        <v>0</v>
      </c>
      <c r="AP344">
        <v>0</v>
      </c>
      <c r="AQ344">
        <v>0</v>
      </c>
      <c r="AR344">
        <v>0</v>
      </c>
      <c r="AS344">
        <v>0</v>
      </c>
      <c r="AT344">
        <v>0</v>
      </c>
      <c r="AU344">
        <v>0</v>
      </c>
      <c r="AV344">
        <v>2</v>
      </c>
      <c r="AW344">
        <v>0</v>
      </c>
      <c r="AX344">
        <v>0</v>
      </c>
      <c r="AY344">
        <v>0</v>
      </c>
      <c r="AZ344">
        <v>0</v>
      </c>
      <c r="BA344">
        <v>0</v>
      </c>
      <c r="BB344">
        <v>3</v>
      </c>
      <c r="BC344">
        <v>0</v>
      </c>
      <c r="BD344">
        <v>0</v>
      </c>
      <c r="BE344">
        <v>0</v>
      </c>
      <c r="BF344">
        <v>0</v>
      </c>
      <c r="BG344">
        <v>0</v>
      </c>
      <c r="BH344">
        <v>0</v>
      </c>
      <c r="BI344">
        <v>0</v>
      </c>
      <c r="BJ344">
        <v>0</v>
      </c>
      <c r="BK344">
        <v>2</v>
      </c>
      <c r="BL344">
        <v>0</v>
      </c>
      <c r="BM344">
        <v>0</v>
      </c>
      <c r="BN344">
        <v>2</v>
      </c>
      <c r="BO344">
        <v>0</v>
      </c>
      <c r="BP344">
        <v>0</v>
      </c>
      <c r="BQ344">
        <v>0</v>
      </c>
      <c r="BR344">
        <v>0</v>
      </c>
      <c r="BS344">
        <v>1</v>
      </c>
      <c r="BT344">
        <v>0</v>
      </c>
      <c r="BU344">
        <v>0</v>
      </c>
      <c r="BV344">
        <v>0</v>
      </c>
      <c r="BW344">
        <v>0</v>
      </c>
      <c r="BX344">
        <v>0</v>
      </c>
      <c r="BY344">
        <v>1</v>
      </c>
      <c r="BZ344">
        <v>0</v>
      </c>
      <c r="CA344">
        <v>0</v>
      </c>
      <c r="CB344">
        <v>0</v>
      </c>
      <c r="CC344">
        <v>0</v>
      </c>
      <c r="CD344">
        <v>2</v>
      </c>
      <c r="CE344">
        <v>0</v>
      </c>
      <c r="CF344">
        <v>0</v>
      </c>
      <c r="CG344">
        <v>0</v>
      </c>
      <c r="CH344">
        <v>1</v>
      </c>
      <c r="CI344">
        <v>0</v>
      </c>
      <c r="CJ344">
        <v>0</v>
      </c>
      <c r="CK344">
        <v>0</v>
      </c>
      <c r="CL344">
        <v>0</v>
      </c>
      <c r="CM344">
        <v>0</v>
      </c>
    </row>
    <row r="345" spans="1:91" x14ac:dyDescent="0.15">
      <c r="A345" t="s">
        <v>2094</v>
      </c>
      <c r="B345">
        <v>123</v>
      </c>
      <c r="C345">
        <v>1.98</v>
      </c>
      <c r="D345">
        <v>370</v>
      </c>
      <c r="E345" s="407">
        <v>1</v>
      </c>
      <c r="F345" s="407">
        <v>1.7744417588235292E-2</v>
      </c>
      <c r="G345" s="407">
        <v>4.0999999999999996</v>
      </c>
      <c r="H345" s="407">
        <v>0.1</v>
      </c>
      <c r="I345" s="407">
        <v>9.6701760814249364E-4</v>
      </c>
      <c r="J345" s="407">
        <v>0.2</v>
      </c>
      <c r="K345">
        <v>0</v>
      </c>
      <c r="L345">
        <v>0</v>
      </c>
      <c r="M345">
        <v>0</v>
      </c>
      <c r="N345">
        <v>0</v>
      </c>
      <c r="O345">
        <v>45</v>
      </c>
      <c r="P345">
        <v>0</v>
      </c>
      <c r="Q345">
        <v>14</v>
      </c>
      <c r="R345">
        <v>0</v>
      </c>
      <c r="S345">
        <v>3</v>
      </c>
      <c r="T345">
        <v>9</v>
      </c>
      <c r="U345">
        <v>2</v>
      </c>
      <c r="V345">
        <v>0</v>
      </c>
      <c r="W345">
        <v>0</v>
      </c>
      <c r="X345">
        <v>0</v>
      </c>
      <c r="Y345">
        <v>0</v>
      </c>
      <c r="Z345">
        <v>0</v>
      </c>
      <c r="AA345" t="s">
        <v>2334</v>
      </c>
      <c r="AB345">
        <v>0</v>
      </c>
      <c r="AC345">
        <v>0</v>
      </c>
      <c r="AD345">
        <v>0</v>
      </c>
      <c r="AE345">
        <v>0</v>
      </c>
      <c r="AF345">
        <v>5</v>
      </c>
      <c r="AG345">
        <v>0</v>
      </c>
      <c r="AH345">
        <v>5</v>
      </c>
      <c r="AI345">
        <v>0</v>
      </c>
      <c r="AJ345">
        <v>1</v>
      </c>
      <c r="AK345">
        <v>4</v>
      </c>
      <c r="AL345">
        <v>0</v>
      </c>
      <c r="AM345">
        <v>0</v>
      </c>
      <c r="AN345">
        <v>0</v>
      </c>
      <c r="AO345">
        <v>0</v>
      </c>
      <c r="AP345">
        <v>0</v>
      </c>
      <c r="AQ345">
        <v>0</v>
      </c>
      <c r="AR345">
        <v>0</v>
      </c>
      <c r="AS345">
        <v>0</v>
      </c>
      <c r="AT345">
        <v>0</v>
      </c>
      <c r="AU345">
        <v>0</v>
      </c>
      <c r="AV345">
        <v>13</v>
      </c>
      <c r="AW345">
        <v>0</v>
      </c>
      <c r="AX345">
        <v>0</v>
      </c>
      <c r="AY345">
        <v>0</v>
      </c>
      <c r="AZ345">
        <v>0</v>
      </c>
      <c r="BA345">
        <v>0</v>
      </c>
      <c r="BB345">
        <v>2</v>
      </c>
      <c r="BC345">
        <v>0</v>
      </c>
      <c r="BD345">
        <v>0</v>
      </c>
      <c r="BE345">
        <v>0</v>
      </c>
      <c r="BF345">
        <v>0</v>
      </c>
      <c r="BG345">
        <v>0</v>
      </c>
      <c r="BH345">
        <v>0</v>
      </c>
      <c r="BI345">
        <v>0</v>
      </c>
      <c r="BJ345">
        <v>0</v>
      </c>
      <c r="BK345">
        <v>0</v>
      </c>
      <c r="BL345">
        <v>6</v>
      </c>
      <c r="BM345">
        <v>0</v>
      </c>
      <c r="BN345">
        <v>3</v>
      </c>
      <c r="BO345">
        <v>0</v>
      </c>
      <c r="BP345">
        <v>1</v>
      </c>
      <c r="BQ345">
        <v>0</v>
      </c>
      <c r="BR345">
        <v>0</v>
      </c>
      <c r="BS345">
        <v>0</v>
      </c>
      <c r="BT345">
        <v>0</v>
      </c>
      <c r="BU345">
        <v>0</v>
      </c>
      <c r="BV345">
        <v>0</v>
      </c>
      <c r="BW345">
        <v>0</v>
      </c>
      <c r="BX345">
        <v>0</v>
      </c>
      <c r="BY345">
        <v>0</v>
      </c>
      <c r="BZ345">
        <v>0</v>
      </c>
      <c r="CA345">
        <v>0</v>
      </c>
      <c r="CB345">
        <v>4</v>
      </c>
      <c r="CC345">
        <v>0</v>
      </c>
      <c r="CD345">
        <v>0</v>
      </c>
      <c r="CE345">
        <v>0</v>
      </c>
      <c r="CF345">
        <v>0</v>
      </c>
      <c r="CG345">
        <v>0</v>
      </c>
      <c r="CH345">
        <v>1</v>
      </c>
      <c r="CI345">
        <v>0</v>
      </c>
      <c r="CJ345">
        <v>0</v>
      </c>
      <c r="CK345">
        <v>0</v>
      </c>
      <c r="CL345">
        <v>0</v>
      </c>
      <c r="CM345">
        <v>0</v>
      </c>
    </row>
    <row r="346" spans="1:91" x14ac:dyDescent="0.15">
      <c r="A346" t="s">
        <v>2274</v>
      </c>
      <c r="B346">
        <v>70.8</v>
      </c>
      <c r="C346">
        <v>3.75</v>
      </c>
      <c r="D346">
        <v>149</v>
      </c>
      <c r="E346" s="407">
        <v>1.6</v>
      </c>
      <c r="F346" s="407">
        <v>0.1</v>
      </c>
      <c r="G346" s="407">
        <v>3.8</v>
      </c>
      <c r="H346" s="407">
        <v>0.1</v>
      </c>
      <c r="I346" s="407">
        <v>5.8804732446440409E-3</v>
      </c>
      <c r="J346" s="407">
        <v>0.3</v>
      </c>
      <c r="K346">
        <v>0</v>
      </c>
      <c r="L346">
        <v>4</v>
      </c>
      <c r="M346">
        <v>0</v>
      </c>
      <c r="N346">
        <v>3</v>
      </c>
      <c r="O346">
        <v>12</v>
      </c>
      <c r="P346">
        <v>0</v>
      </c>
      <c r="Q346">
        <v>2</v>
      </c>
      <c r="R346">
        <v>6</v>
      </c>
      <c r="S346">
        <v>0</v>
      </c>
      <c r="T346">
        <v>9</v>
      </c>
      <c r="U346">
        <v>1</v>
      </c>
      <c r="V346">
        <v>4</v>
      </c>
      <c r="W346">
        <v>0</v>
      </c>
      <c r="X346">
        <v>0</v>
      </c>
      <c r="Y346">
        <v>0</v>
      </c>
      <c r="Z346">
        <v>0</v>
      </c>
      <c r="AA346" t="s">
        <v>2334</v>
      </c>
      <c r="AB346">
        <v>0</v>
      </c>
      <c r="AC346">
        <v>1</v>
      </c>
      <c r="AD346">
        <v>0</v>
      </c>
      <c r="AE346">
        <v>1</v>
      </c>
      <c r="AF346">
        <v>0</v>
      </c>
      <c r="AG346">
        <v>0</v>
      </c>
      <c r="AH346">
        <v>0</v>
      </c>
      <c r="AI346">
        <v>1</v>
      </c>
      <c r="AJ346">
        <v>0</v>
      </c>
      <c r="AK346">
        <v>0</v>
      </c>
      <c r="AL346">
        <v>0</v>
      </c>
      <c r="AM346">
        <v>0</v>
      </c>
      <c r="AN346">
        <v>0</v>
      </c>
      <c r="AO346">
        <v>0</v>
      </c>
      <c r="AP346">
        <v>0</v>
      </c>
      <c r="AQ346">
        <v>0</v>
      </c>
      <c r="AR346">
        <v>0</v>
      </c>
      <c r="AS346">
        <v>0</v>
      </c>
      <c r="AT346">
        <v>0</v>
      </c>
      <c r="AU346">
        <v>0</v>
      </c>
      <c r="AV346">
        <v>0</v>
      </c>
      <c r="AW346">
        <v>0</v>
      </c>
      <c r="AX346">
        <v>0</v>
      </c>
      <c r="AY346">
        <v>0</v>
      </c>
      <c r="AZ346">
        <v>0</v>
      </c>
      <c r="BA346">
        <v>0</v>
      </c>
      <c r="BB346">
        <v>1</v>
      </c>
      <c r="BC346">
        <v>0</v>
      </c>
      <c r="BD346">
        <v>0</v>
      </c>
      <c r="BE346">
        <v>0</v>
      </c>
      <c r="BF346">
        <v>1</v>
      </c>
      <c r="BG346">
        <v>0</v>
      </c>
      <c r="BH346">
        <v>0</v>
      </c>
      <c r="BI346">
        <v>0</v>
      </c>
      <c r="BJ346">
        <v>0</v>
      </c>
      <c r="BK346">
        <v>1</v>
      </c>
      <c r="BL346">
        <v>0</v>
      </c>
      <c r="BM346">
        <v>0</v>
      </c>
      <c r="BN346">
        <v>1</v>
      </c>
      <c r="BO346">
        <v>2</v>
      </c>
      <c r="BP346">
        <v>0</v>
      </c>
      <c r="BQ346">
        <v>0</v>
      </c>
      <c r="BR346">
        <v>0</v>
      </c>
      <c r="BS346">
        <v>1</v>
      </c>
      <c r="BT346">
        <v>0</v>
      </c>
      <c r="BU346">
        <v>0</v>
      </c>
      <c r="BV346">
        <v>0</v>
      </c>
      <c r="BW346">
        <v>0</v>
      </c>
      <c r="BX346">
        <v>0</v>
      </c>
      <c r="BY346">
        <v>0</v>
      </c>
      <c r="BZ346">
        <v>0</v>
      </c>
      <c r="CA346">
        <v>0</v>
      </c>
      <c r="CB346">
        <v>2</v>
      </c>
      <c r="CC346">
        <v>0</v>
      </c>
      <c r="CD346">
        <v>0</v>
      </c>
      <c r="CE346">
        <v>0</v>
      </c>
      <c r="CF346">
        <v>0</v>
      </c>
      <c r="CG346">
        <v>0</v>
      </c>
      <c r="CH346">
        <v>3</v>
      </c>
      <c r="CI346">
        <v>0</v>
      </c>
      <c r="CJ346">
        <v>0</v>
      </c>
      <c r="CK346">
        <v>0</v>
      </c>
      <c r="CL346">
        <v>0</v>
      </c>
      <c r="CM346">
        <v>0</v>
      </c>
    </row>
    <row r="347" spans="1:91" x14ac:dyDescent="0.15">
      <c r="A347" t="s">
        <v>2042</v>
      </c>
      <c r="B347">
        <v>640</v>
      </c>
      <c r="C347">
        <v>30</v>
      </c>
      <c r="D347">
        <v>420</v>
      </c>
      <c r="E347" s="407">
        <v>4.3</v>
      </c>
      <c r="F347" s="407">
        <v>0.2</v>
      </c>
      <c r="G347" s="407">
        <v>1.8</v>
      </c>
      <c r="H347" s="407">
        <v>0.8</v>
      </c>
      <c r="I347" s="407">
        <v>3.9259465341980965E-2</v>
      </c>
      <c r="J347" s="407">
        <v>0.3</v>
      </c>
      <c r="K347">
        <v>0</v>
      </c>
      <c r="L347">
        <v>6</v>
      </c>
      <c r="M347">
        <v>0</v>
      </c>
      <c r="N347">
        <v>23</v>
      </c>
      <c r="O347">
        <v>172</v>
      </c>
      <c r="P347">
        <v>0</v>
      </c>
      <c r="Q347">
        <v>4</v>
      </c>
      <c r="R347">
        <v>1</v>
      </c>
      <c r="S347">
        <v>15</v>
      </c>
      <c r="T347">
        <v>63</v>
      </c>
      <c r="U347">
        <v>21</v>
      </c>
      <c r="V347">
        <v>19</v>
      </c>
      <c r="W347">
        <v>1</v>
      </c>
      <c r="X347">
        <v>0</v>
      </c>
      <c r="Y347">
        <v>0</v>
      </c>
      <c r="Z347">
        <v>0</v>
      </c>
      <c r="AA347" t="s">
        <v>2334</v>
      </c>
      <c r="AB347">
        <v>0</v>
      </c>
      <c r="AC347">
        <v>1</v>
      </c>
      <c r="AD347">
        <v>0</v>
      </c>
      <c r="AE347">
        <v>4</v>
      </c>
      <c r="AF347">
        <v>17</v>
      </c>
      <c r="AG347">
        <v>0</v>
      </c>
      <c r="AH347">
        <v>0</v>
      </c>
      <c r="AI347">
        <v>0</v>
      </c>
      <c r="AJ347">
        <v>1</v>
      </c>
      <c r="AK347">
        <v>8</v>
      </c>
      <c r="AL347">
        <v>0</v>
      </c>
      <c r="AM347">
        <v>6</v>
      </c>
      <c r="AN347">
        <v>0</v>
      </c>
      <c r="AO347">
        <v>0</v>
      </c>
      <c r="AP347">
        <v>0</v>
      </c>
      <c r="AQ347">
        <v>0</v>
      </c>
      <c r="AR347">
        <v>0</v>
      </c>
      <c r="AS347">
        <v>8</v>
      </c>
      <c r="AT347">
        <v>0</v>
      </c>
      <c r="AU347">
        <v>3</v>
      </c>
      <c r="AV347">
        <v>21</v>
      </c>
      <c r="AW347">
        <v>0</v>
      </c>
      <c r="AX347">
        <v>5</v>
      </c>
      <c r="AY347">
        <v>1</v>
      </c>
      <c r="AZ347">
        <v>0</v>
      </c>
      <c r="BA347">
        <v>1</v>
      </c>
      <c r="BB347">
        <v>9</v>
      </c>
      <c r="BC347">
        <v>4</v>
      </c>
      <c r="BD347">
        <v>0</v>
      </c>
      <c r="BE347">
        <v>0</v>
      </c>
      <c r="BF347">
        <v>0</v>
      </c>
      <c r="BG347">
        <v>0</v>
      </c>
      <c r="BH347">
        <v>0</v>
      </c>
      <c r="BI347">
        <v>0</v>
      </c>
      <c r="BJ347">
        <v>0</v>
      </c>
      <c r="BK347">
        <v>1</v>
      </c>
      <c r="BL347">
        <v>7</v>
      </c>
      <c r="BM347">
        <v>0</v>
      </c>
      <c r="BN347">
        <v>2</v>
      </c>
      <c r="BO347">
        <v>0</v>
      </c>
      <c r="BP347">
        <v>4</v>
      </c>
      <c r="BQ347">
        <v>3</v>
      </c>
      <c r="BR347">
        <v>0</v>
      </c>
      <c r="BS347">
        <v>3</v>
      </c>
      <c r="BT347">
        <v>0</v>
      </c>
      <c r="BU347">
        <v>0</v>
      </c>
      <c r="BV347">
        <v>0</v>
      </c>
      <c r="BW347">
        <v>0</v>
      </c>
      <c r="BX347">
        <v>0</v>
      </c>
      <c r="BY347">
        <v>0</v>
      </c>
      <c r="BZ347">
        <v>0</v>
      </c>
      <c r="CA347">
        <v>1</v>
      </c>
      <c r="CB347">
        <v>16</v>
      </c>
      <c r="CC347">
        <v>0</v>
      </c>
      <c r="CD347">
        <v>2</v>
      </c>
      <c r="CE347">
        <v>0</v>
      </c>
      <c r="CF347">
        <v>0</v>
      </c>
      <c r="CG347">
        <v>0</v>
      </c>
      <c r="CH347">
        <v>7</v>
      </c>
      <c r="CI347">
        <v>0</v>
      </c>
      <c r="CJ347">
        <v>0</v>
      </c>
      <c r="CK347">
        <v>0</v>
      </c>
      <c r="CL347">
        <v>0</v>
      </c>
      <c r="CM347">
        <v>0</v>
      </c>
    </row>
    <row r="348" spans="1:91" x14ac:dyDescent="0.15">
      <c r="A348" t="s">
        <v>2346</v>
      </c>
      <c r="B348">
        <v>830</v>
      </c>
      <c r="C348">
        <v>17.7</v>
      </c>
      <c r="D348">
        <v>1500</v>
      </c>
      <c r="E348" s="407">
        <v>2.4</v>
      </c>
      <c r="F348" s="407">
        <v>0.1</v>
      </c>
      <c r="G348" s="407">
        <v>5</v>
      </c>
      <c r="H348" s="407">
        <v>0.2</v>
      </c>
      <c r="I348" s="407">
        <v>4.0462864037802606E-3</v>
      </c>
      <c r="J348" s="407">
        <v>0.4</v>
      </c>
      <c r="K348">
        <v>0</v>
      </c>
      <c r="L348">
        <v>13</v>
      </c>
      <c r="M348">
        <v>0</v>
      </c>
      <c r="N348">
        <v>21</v>
      </c>
      <c r="O348">
        <v>49</v>
      </c>
      <c r="P348">
        <v>2</v>
      </c>
      <c r="Q348">
        <v>2</v>
      </c>
      <c r="R348">
        <v>0</v>
      </c>
      <c r="S348">
        <v>1</v>
      </c>
      <c r="T348">
        <v>170</v>
      </c>
      <c r="U348">
        <v>36</v>
      </c>
      <c r="V348">
        <v>0</v>
      </c>
      <c r="W348">
        <v>0</v>
      </c>
      <c r="X348">
        <v>0</v>
      </c>
      <c r="Y348">
        <v>0</v>
      </c>
      <c r="Z348">
        <v>0</v>
      </c>
      <c r="AA348" t="s">
        <v>2321</v>
      </c>
      <c r="AB348">
        <v>0</v>
      </c>
      <c r="AC348">
        <v>0</v>
      </c>
      <c r="AD348">
        <v>0</v>
      </c>
      <c r="AE348">
        <v>0</v>
      </c>
      <c r="AF348">
        <v>0</v>
      </c>
      <c r="AG348">
        <v>0</v>
      </c>
      <c r="AH348">
        <v>0</v>
      </c>
      <c r="AI348">
        <v>0</v>
      </c>
      <c r="AJ348">
        <v>0</v>
      </c>
      <c r="AK348">
        <v>0</v>
      </c>
      <c r="AL348">
        <v>0</v>
      </c>
      <c r="AM348">
        <v>0</v>
      </c>
      <c r="AN348">
        <v>0</v>
      </c>
      <c r="AO348">
        <v>0</v>
      </c>
      <c r="AP348">
        <v>0</v>
      </c>
      <c r="AQ348">
        <v>0</v>
      </c>
      <c r="AR348">
        <v>0</v>
      </c>
      <c r="AS348">
        <v>0</v>
      </c>
      <c r="AT348">
        <v>0</v>
      </c>
      <c r="AU348">
        <v>0</v>
      </c>
      <c r="AV348">
        <v>0</v>
      </c>
      <c r="AW348">
        <v>0</v>
      </c>
      <c r="AX348">
        <v>0</v>
      </c>
      <c r="AY348">
        <v>0</v>
      </c>
      <c r="AZ348">
        <v>0</v>
      </c>
      <c r="BA348">
        <v>0</v>
      </c>
      <c r="BB348">
        <v>0</v>
      </c>
      <c r="BC348">
        <v>0</v>
      </c>
      <c r="BD348">
        <v>0</v>
      </c>
      <c r="BE348">
        <v>0</v>
      </c>
      <c r="BF348">
        <v>0</v>
      </c>
      <c r="BG348">
        <v>0</v>
      </c>
      <c r="BH348">
        <v>0</v>
      </c>
      <c r="BI348">
        <v>0</v>
      </c>
      <c r="BJ348">
        <v>0</v>
      </c>
      <c r="BK348">
        <v>0</v>
      </c>
      <c r="BL348">
        <v>8</v>
      </c>
      <c r="BM348">
        <v>2</v>
      </c>
      <c r="BN348">
        <v>0</v>
      </c>
      <c r="BO348">
        <v>0</v>
      </c>
      <c r="BP348">
        <v>0</v>
      </c>
      <c r="BQ348">
        <v>3</v>
      </c>
      <c r="BR348">
        <v>0</v>
      </c>
      <c r="BS348">
        <v>0</v>
      </c>
      <c r="BT348">
        <v>0</v>
      </c>
      <c r="BU348">
        <v>0</v>
      </c>
      <c r="BV348">
        <v>0</v>
      </c>
      <c r="BW348">
        <v>0</v>
      </c>
      <c r="BX348">
        <v>0</v>
      </c>
      <c r="BY348">
        <v>0</v>
      </c>
      <c r="BZ348">
        <v>0</v>
      </c>
      <c r="CA348">
        <v>0</v>
      </c>
      <c r="CB348">
        <v>0</v>
      </c>
      <c r="CC348">
        <v>0</v>
      </c>
      <c r="CD348">
        <v>0</v>
      </c>
      <c r="CE348">
        <v>0</v>
      </c>
      <c r="CF348">
        <v>0</v>
      </c>
      <c r="CG348">
        <v>0</v>
      </c>
      <c r="CH348">
        <v>0</v>
      </c>
      <c r="CI348">
        <v>0</v>
      </c>
      <c r="CJ348">
        <v>0</v>
      </c>
      <c r="CK348">
        <v>0</v>
      </c>
      <c r="CL348">
        <v>0</v>
      </c>
      <c r="CM348">
        <v>0</v>
      </c>
    </row>
    <row r="349" spans="1:91" x14ac:dyDescent="0.15">
      <c r="A349" t="s">
        <v>2016</v>
      </c>
      <c r="B349">
        <v>110</v>
      </c>
      <c r="C349">
        <v>4</v>
      </c>
      <c r="D349">
        <v>240</v>
      </c>
      <c r="E349" s="407">
        <v>2</v>
      </c>
      <c r="F349" s="407">
        <v>0.1</v>
      </c>
      <c r="G349" s="407">
        <v>4.8</v>
      </c>
      <c r="H349" s="407">
        <v>0.2</v>
      </c>
      <c r="I349" s="407">
        <v>7.6055441102466197E-3</v>
      </c>
      <c r="J349" s="407">
        <v>0.5</v>
      </c>
      <c r="K349">
        <v>0</v>
      </c>
      <c r="L349">
        <v>2</v>
      </c>
      <c r="M349">
        <v>0</v>
      </c>
      <c r="N349">
        <v>14</v>
      </c>
      <c r="O349">
        <v>12</v>
      </c>
      <c r="P349">
        <v>0</v>
      </c>
      <c r="Q349">
        <v>7</v>
      </c>
      <c r="R349">
        <v>0</v>
      </c>
      <c r="S349">
        <v>3</v>
      </c>
      <c r="T349">
        <v>10</v>
      </c>
      <c r="U349">
        <v>3</v>
      </c>
      <c r="V349">
        <v>9</v>
      </c>
      <c r="W349">
        <v>0</v>
      </c>
      <c r="X349">
        <v>0</v>
      </c>
      <c r="Y349">
        <v>0</v>
      </c>
      <c r="Z349">
        <v>2</v>
      </c>
      <c r="AA349" t="s">
        <v>2334</v>
      </c>
      <c r="AB349">
        <v>0</v>
      </c>
      <c r="AC349">
        <v>0</v>
      </c>
      <c r="AD349">
        <v>0</v>
      </c>
      <c r="AE349">
        <v>2</v>
      </c>
      <c r="AF349">
        <v>0</v>
      </c>
      <c r="AG349">
        <v>0</v>
      </c>
      <c r="AH349">
        <v>1</v>
      </c>
      <c r="AI349">
        <v>0</v>
      </c>
      <c r="AJ349">
        <v>0</v>
      </c>
      <c r="AK349">
        <v>0</v>
      </c>
      <c r="AL349">
        <v>0</v>
      </c>
      <c r="AM349">
        <v>0</v>
      </c>
      <c r="AN349">
        <v>0</v>
      </c>
      <c r="AO349">
        <v>0</v>
      </c>
      <c r="AP349">
        <v>0</v>
      </c>
      <c r="AQ349">
        <v>0</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1</v>
      </c>
      <c r="BO349">
        <v>0</v>
      </c>
      <c r="BP349">
        <v>0</v>
      </c>
      <c r="BQ349">
        <v>0</v>
      </c>
      <c r="BR349">
        <v>0</v>
      </c>
      <c r="BS349">
        <v>0</v>
      </c>
      <c r="BT349">
        <v>0</v>
      </c>
      <c r="BU349">
        <v>0</v>
      </c>
      <c r="BV349">
        <v>0</v>
      </c>
      <c r="BW349">
        <v>0</v>
      </c>
      <c r="BX349">
        <v>0</v>
      </c>
      <c r="BY349">
        <v>1</v>
      </c>
      <c r="BZ349">
        <v>0</v>
      </c>
      <c r="CA349">
        <v>0</v>
      </c>
      <c r="CB349">
        <v>0</v>
      </c>
      <c r="CC349">
        <v>0</v>
      </c>
      <c r="CD349">
        <v>0</v>
      </c>
      <c r="CE349">
        <v>0</v>
      </c>
      <c r="CF349">
        <v>0</v>
      </c>
      <c r="CG349">
        <v>0</v>
      </c>
      <c r="CH349">
        <v>0</v>
      </c>
      <c r="CI349">
        <v>0</v>
      </c>
      <c r="CJ349">
        <v>0</v>
      </c>
      <c r="CK349">
        <v>0</v>
      </c>
      <c r="CL349">
        <v>0</v>
      </c>
      <c r="CM349">
        <v>0</v>
      </c>
    </row>
    <row r="350" spans="1:91" x14ac:dyDescent="0.15">
      <c r="A350" t="s">
        <v>2151</v>
      </c>
      <c r="B350">
        <v>100.8</v>
      </c>
      <c r="C350">
        <v>2.2000000000000002</v>
      </c>
      <c r="D350">
        <v>208.4</v>
      </c>
      <c r="E350" s="407">
        <v>0.8</v>
      </c>
      <c r="F350" s="407">
        <v>1.887523173155738E-2</v>
      </c>
      <c r="G350" s="407">
        <v>1.3</v>
      </c>
      <c r="H350" s="407">
        <v>0.2</v>
      </c>
      <c r="I350" s="407">
        <v>4.5502833407038033E-3</v>
      </c>
      <c r="J350" s="407">
        <v>0.3</v>
      </c>
      <c r="K350">
        <v>0</v>
      </c>
      <c r="L350">
        <v>6</v>
      </c>
      <c r="M350">
        <v>0</v>
      </c>
      <c r="N350">
        <v>19</v>
      </c>
      <c r="O350">
        <v>44</v>
      </c>
      <c r="P350">
        <v>0</v>
      </c>
      <c r="Q350">
        <v>24</v>
      </c>
      <c r="R350">
        <v>0</v>
      </c>
      <c r="S350">
        <v>1</v>
      </c>
      <c r="T350">
        <v>0</v>
      </c>
      <c r="U350">
        <v>0</v>
      </c>
      <c r="V350">
        <v>3</v>
      </c>
      <c r="W350">
        <v>21</v>
      </c>
      <c r="X350">
        <v>0</v>
      </c>
      <c r="Y350">
        <v>0</v>
      </c>
      <c r="Z350">
        <v>1</v>
      </c>
      <c r="AA350" t="s">
        <v>2334</v>
      </c>
      <c r="AB350">
        <v>0</v>
      </c>
      <c r="AC350">
        <v>0</v>
      </c>
      <c r="AD350">
        <v>0</v>
      </c>
      <c r="AE350">
        <v>0</v>
      </c>
      <c r="AF350">
        <v>1</v>
      </c>
      <c r="AG350">
        <v>0</v>
      </c>
      <c r="AH350">
        <v>0</v>
      </c>
      <c r="AI350">
        <v>0</v>
      </c>
      <c r="AJ350">
        <v>0</v>
      </c>
      <c r="AK350">
        <v>0</v>
      </c>
      <c r="AL350">
        <v>0</v>
      </c>
      <c r="AM350">
        <v>0</v>
      </c>
      <c r="AN350">
        <v>0</v>
      </c>
      <c r="AO350">
        <v>0</v>
      </c>
      <c r="AP350">
        <v>0</v>
      </c>
      <c r="AQ350">
        <v>0</v>
      </c>
      <c r="AR350">
        <v>0</v>
      </c>
      <c r="AS350">
        <v>1</v>
      </c>
      <c r="AT350">
        <v>0</v>
      </c>
      <c r="AU350">
        <v>0</v>
      </c>
      <c r="AV350">
        <v>2</v>
      </c>
      <c r="AW350">
        <v>0</v>
      </c>
      <c r="AX350">
        <v>0</v>
      </c>
      <c r="AY350">
        <v>0</v>
      </c>
      <c r="AZ350">
        <v>0</v>
      </c>
      <c r="BA350">
        <v>0</v>
      </c>
      <c r="BB350">
        <v>0</v>
      </c>
      <c r="BC350">
        <v>0</v>
      </c>
      <c r="BD350">
        <v>0</v>
      </c>
      <c r="BE350">
        <v>0</v>
      </c>
      <c r="BF350">
        <v>0</v>
      </c>
      <c r="BG350">
        <v>0</v>
      </c>
      <c r="BH350">
        <v>0</v>
      </c>
      <c r="BI350">
        <v>0</v>
      </c>
      <c r="BJ350">
        <v>0</v>
      </c>
      <c r="BK350">
        <v>0</v>
      </c>
      <c r="BL350">
        <v>1</v>
      </c>
      <c r="BM350">
        <v>0</v>
      </c>
      <c r="BN350">
        <v>2</v>
      </c>
      <c r="BO350">
        <v>0</v>
      </c>
      <c r="BP350">
        <v>0</v>
      </c>
      <c r="BQ350">
        <v>0</v>
      </c>
      <c r="BR350">
        <v>0</v>
      </c>
      <c r="BS350">
        <v>0</v>
      </c>
      <c r="BT350">
        <v>0</v>
      </c>
      <c r="BU350">
        <v>0</v>
      </c>
      <c r="BV350">
        <v>0</v>
      </c>
      <c r="BW350">
        <v>0</v>
      </c>
      <c r="BX350">
        <v>0</v>
      </c>
      <c r="BY350">
        <v>1</v>
      </c>
      <c r="BZ350">
        <v>0</v>
      </c>
      <c r="CA350">
        <v>1</v>
      </c>
      <c r="CB350">
        <v>2</v>
      </c>
      <c r="CC350">
        <v>0</v>
      </c>
      <c r="CD350">
        <v>0</v>
      </c>
      <c r="CE350">
        <v>0</v>
      </c>
      <c r="CF350">
        <v>0</v>
      </c>
      <c r="CG350">
        <v>0</v>
      </c>
      <c r="CH350">
        <v>0</v>
      </c>
      <c r="CI350">
        <v>0</v>
      </c>
      <c r="CJ350">
        <v>1</v>
      </c>
      <c r="CK350">
        <v>0</v>
      </c>
      <c r="CL350">
        <v>0</v>
      </c>
      <c r="CM350">
        <v>0</v>
      </c>
    </row>
    <row r="351" spans="1:91" x14ac:dyDescent="0.15">
      <c r="A351" t="s">
        <v>1921</v>
      </c>
      <c r="B351">
        <v>22.5</v>
      </c>
      <c r="C351">
        <v>0.9</v>
      </c>
      <c r="D351">
        <v>59</v>
      </c>
      <c r="E351" s="407">
        <v>1.1000000000000001</v>
      </c>
      <c r="F351" s="407">
        <v>4.88083769032258E-2</v>
      </c>
      <c r="G351" s="407">
        <v>2.7</v>
      </c>
      <c r="H351" s="407">
        <v>0.2</v>
      </c>
      <c r="I351" s="407">
        <v>7.1391955345220508E-3</v>
      </c>
      <c r="J351" s="407">
        <v>0.4</v>
      </c>
      <c r="K351">
        <v>0</v>
      </c>
      <c r="L351">
        <v>0</v>
      </c>
      <c r="M351">
        <v>0</v>
      </c>
      <c r="N351">
        <v>6</v>
      </c>
      <c r="O351">
        <v>14</v>
      </c>
      <c r="P351">
        <v>0</v>
      </c>
      <c r="Q351">
        <v>2</v>
      </c>
      <c r="R351">
        <v>0</v>
      </c>
      <c r="S351">
        <v>0</v>
      </c>
      <c r="T351">
        <v>3</v>
      </c>
      <c r="U351">
        <v>2</v>
      </c>
      <c r="V351">
        <v>4</v>
      </c>
      <c r="W351">
        <v>0</v>
      </c>
      <c r="X351">
        <v>0</v>
      </c>
      <c r="Y351">
        <v>0</v>
      </c>
      <c r="Z351">
        <v>0</v>
      </c>
      <c r="AA351" t="s">
        <v>2334</v>
      </c>
      <c r="AB351">
        <v>0</v>
      </c>
      <c r="AC351">
        <v>0</v>
      </c>
      <c r="AD351">
        <v>0</v>
      </c>
      <c r="AE351">
        <v>1</v>
      </c>
      <c r="AF351">
        <v>1</v>
      </c>
      <c r="AG351">
        <v>0</v>
      </c>
      <c r="AH351">
        <v>0</v>
      </c>
      <c r="AI351">
        <v>0</v>
      </c>
      <c r="AJ351">
        <v>0</v>
      </c>
      <c r="AK351">
        <v>0</v>
      </c>
      <c r="AL351">
        <v>0</v>
      </c>
      <c r="AM351">
        <v>1</v>
      </c>
      <c r="AN351">
        <v>0</v>
      </c>
      <c r="AO351">
        <v>0</v>
      </c>
      <c r="AP351">
        <v>0</v>
      </c>
      <c r="AQ351">
        <v>0</v>
      </c>
      <c r="AR351">
        <v>0</v>
      </c>
      <c r="AS351">
        <v>0</v>
      </c>
      <c r="AT351">
        <v>0</v>
      </c>
      <c r="AU351">
        <v>1</v>
      </c>
      <c r="AV351">
        <v>0</v>
      </c>
      <c r="AW351">
        <v>0</v>
      </c>
      <c r="AX351">
        <v>1</v>
      </c>
      <c r="AY351">
        <v>0</v>
      </c>
      <c r="AZ351">
        <v>0</v>
      </c>
      <c r="BA351">
        <v>0</v>
      </c>
      <c r="BB351">
        <v>1</v>
      </c>
      <c r="BC351">
        <v>0</v>
      </c>
      <c r="BD351">
        <v>0</v>
      </c>
      <c r="BE351">
        <v>0</v>
      </c>
      <c r="BF351">
        <v>0</v>
      </c>
      <c r="BG351">
        <v>0</v>
      </c>
      <c r="BH351">
        <v>0</v>
      </c>
      <c r="BI351">
        <v>0</v>
      </c>
      <c r="BJ351">
        <v>0</v>
      </c>
      <c r="BK351">
        <v>1</v>
      </c>
      <c r="BL351">
        <v>2</v>
      </c>
      <c r="BM351">
        <v>0</v>
      </c>
      <c r="BN351">
        <v>1</v>
      </c>
      <c r="BO351">
        <v>0</v>
      </c>
      <c r="BP351">
        <v>0</v>
      </c>
      <c r="BQ351">
        <v>0</v>
      </c>
      <c r="BR351">
        <v>0</v>
      </c>
      <c r="BS351">
        <v>0</v>
      </c>
      <c r="BT351">
        <v>0</v>
      </c>
      <c r="BU351">
        <v>0</v>
      </c>
      <c r="BV351">
        <v>0</v>
      </c>
      <c r="BW351">
        <v>0</v>
      </c>
      <c r="BX351">
        <v>0</v>
      </c>
      <c r="BY351">
        <v>0</v>
      </c>
      <c r="BZ351">
        <v>0</v>
      </c>
      <c r="CA351">
        <v>0</v>
      </c>
      <c r="CB351">
        <v>2</v>
      </c>
      <c r="CC351">
        <v>0</v>
      </c>
      <c r="CD351">
        <v>2</v>
      </c>
      <c r="CE351">
        <v>0</v>
      </c>
      <c r="CF351">
        <v>0</v>
      </c>
      <c r="CG351">
        <v>0</v>
      </c>
      <c r="CH351">
        <v>0</v>
      </c>
      <c r="CI351">
        <v>0</v>
      </c>
      <c r="CJ351">
        <v>0</v>
      </c>
      <c r="CK351">
        <v>0</v>
      </c>
      <c r="CL351">
        <v>0</v>
      </c>
      <c r="CM351">
        <v>0</v>
      </c>
    </row>
    <row r="352" spans="1:91" x14ac:dyDescent="0.15">
      <c r="A352" t="s">
        <v>1899</v>
      </c>
      <c r="B352">
        <v>1.7</v>
      </c>
      <c r="D352">
        <v>13</v>
      </c>
      <c r="E352" s="407">
        <v>0.1</v>
      </c>
      <c r="F352" s="407">
        <v>0</v>
      </c>
      <c r="G352" s="407">
        <v>0.4</v>
      </c>
      <c r="H352" s="407">
        <v>2.6047113388687079E-2</v>
      </c>
      <c r="I352" s="407">
        <v>0</v>
      </c>
      <c r="J352" s="407">
        <v>0.2</v>
      </c>
      <c r="K352">
        <v>0</v>
      </c>
      <c r="L352">
        <v>16</v>
      </c>
      <c r="M352">
        <v>0</v>
      </c>
      <c r="N352">
        <v>2</v>
      </c>
      <c r="O352">
        <v>10</v>
      </c>
      <c r="P352">
        <v>0</v>
      </c>
      <c r="Q352">
        <v>7</v>
      </c>
      <c r="R352">
        <v>0</v>
      </c>
      <c r="S352">
        <v>0</v>
      </c>
      <c r="T352">
        <v>0</v>
      </c>
      <c r="U352">
        <v>0</v>
      </c>
      <c r="V352">
        <v>0</v>
      </c>
      <c r="W352">
        <v>0</v>
      </c>
      <c r="X352">
        <v>0</v>
      </c>
      <c r="Y352">
        <v>0</v>
      </c>
      <c r="Z352">
        <v>0</v>
      </c>
      <c r="AA352" t="s">
        <v>2334</v>
      </c>
      <c r="AB352">
        <v>0</v>
      </c>
      <c r="AC352">
        <v>1</v>
      </c>
      <c r="AD352">
        <v>0</v>
      </c>
      <c r="AE352">
        <v>0</v>
      </c>
      <c r="AF352">
        <v>0</v>
      </c>
      <c r="AG352">
        <v>0</v>
      </c>
      <c r="AH352">
        <v>0</v>
      </c>
      <c r="AI352">
        <v>0</v>
      </c>
      <c r="AJ352">
        <v>0</v>
      </c>
      <c r="AK352">
        <v>0</v>
      </c>
      <c r="AL352">
        <v>0</v>
      </c>
      <c r="AM352">
        <v>0</v>
      </c>
      <c r="AN352">
        <v>0</v>
      </c>
      <c r="AO352">
        <v>0</v>
      </c>
      <c r="AP352">
        <v>0</v>
      </c>
      <c r="AQ352">
        <v>0</v>
      </c>
      <c r="AR352">
        <v>0</v>
      </c>
      <c r="AS352">
        <v>0</v>
      </c>
      <c r="AT352">
        <v>1</v>
      </c>
      <c r="AU352">
        <v>0</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1</v>
      </c>
      <c r="BO352">
        <v>0</v>
      </c>
      <c r="BP352">
        <v>0</v>
      </c>
      <c r="BQ352">
        <v>0</v>
      </c>
      <c r="BR352">
        <v>0</v>
      </c>
      <c r="BS352">
        <v>0</v>
      </c>
      <c r="BT352">
        <v>0</v>
      </c>
      <c r="BU352">
        <v>0</v>
      </c>
      <c r="BV352">
        <v>0</v>
      </c>
      <c r="BW352">
        <v>0</v>
      </c>
      <c r="BX352">
        <v>0</v>
      </c>
      <c r="BY352">
        <v>2</v>
      </c>
      <c r="BZ352">
        <v>0</v>
      </c>
      <c r="CA352">
        <v>0</v>
      </c>
      <c r="CB352">
        <v>0</v>
      </c>
      <c r="CC352">
        <v>0</v>
      </c>
      <c r="CD352">
        <v>1</v>
      </c>
      <c r="CE352">
        <v>0</v>
      </c>
      <c r="CF352">
        <v>0</v>
      </c>
      <c r="CG352">
        <v>0</v>
      </c>
      <c r="CH352">
        <v>0</v>
      </c>
      <c r="CI352">
        <v>0</v>
      </c>
      <c r="CJ352">
        <v>1</v>
      </c>
      <c r="CK352">
        <v>0</v>
      </c>
      <c r="CL352">
        <v>0</v>
      </c>
      <c r="CM352">
        <v>0</v>
      </c>
    </row>
    <row r="353" spans="1:91" x14ac:dyDescent="0.15">
      <c r="A353" t="s">
        <v>1917</v>
      </c>
      <c r="B353">
        <v>14</v>
      </c>
      <c r="C353">
        <v>0.1</v>
      </c>
      <c r="D353">
        <v>77</v>
      </c>
      <c r="E353" s="407">
        <v>0.8</v>
      </c>
      <c r="F353" s="407">
        <v>1.1024430230769232E-2</v>
      </c>
      <c r="G353" s="407">
        <v>2.4</v>
      </c>
      <c r="H353" s="407">
        <v>0.1</v>
      </c>
      <c r="I353" s="407">
        <v>9.2144519692160653E-4</v>
      </c>
      <c r="J353" s="407">
        <v>0.2</v>
      </c>
      <c r="K353">
        <v>0</v>
      </c>
      <c r="L353">
        <v>0</v>
      </c>
      <c r="M353">
        <v>0</v>
      </c>
      <c r="N353">
        <v>2</v>
      </c>
      <c r="O353">
        <v>37</v>
      </c>
      <c r="P353">
        <v>0</v>
      </c>
      <c r="Q353">
        <v>1</v>
      </c>
      <c r="R353">
        <v>0</v>
      </c>
      <c r="S353">
        <v>0</v>
      </c>
      <c r="T353">
        <v>2</v>
      </c>
      <c r="U353">
        <v>0</v>
      </c>
      <c r="V353">
        <v>0</v>
      </c>
      <c r="W353">
        <v>0</v>
      </c>
      <c r="X353">
        <v>0</v>
      </c>
      <c r="Y353">
        <v>0</v>
      </c>
      <c r="Z353">
        <v>0</v>
      </c>
      <c r="AA353" t="s">
        <v>2334</v>
      </c>
      <c r="AB353">
        <v>0</v>
      </c>
      <c r="AC353">
        <v>0</v>
      </c>
      <c r="AD353">
        <v>0</v>
      </c>
      <c r="AE353">
        <v>2</v>
      </c>
      <c r="AF353">
        <v>11</v>
      </c>
      <c r="AG353">
        <v>0</v>
      </c>
      <c r="AH353">
        <v>0</v>
      </c>
      <c r="AI353">
        <v>0</v>
      </c>
      <c r="AJ353">
        <v>0</v>
      </c>
      <c r="AK353">
        <v>0</v>
      </c>
      <c r="AL353">
        <v>0</v>
      </c>
      <c r="AM353">
        <v>0</v>
      </c>
      <c r="AN353">
        <v>0</v>
      </c>
      <c r="AO353">
        <v>0</v>
      </c>
      <c r="AP353">
        <v>0</v>
      </c>
      <c r="AQ353">
        <v>0</v>
      </c>
      <c r="AR353">
        <v>0</v>
      </c>
      <c r="AS353">
        <v>0</v>
      </c>
      <c r="AT353">
        <v>0</v>
      </c>
      <c r="AU353">
        <v>0</v>
      </c>
      <c r="AV353">
        <v>11</v>
      </c>
      <c r="AW353">
        <v>0</v>
      </c>
      <c r="AX353">
        <v>3</v>
      </c>
      <c r="AY353">
        <v>0</v>
      </c>
      <c r="AZ353">
        <v>0</v>
      </c>
      <c r="BA353">
        <v>0</v>
      </c>
      <c r="BB353">
        <v>0</v>
      </c>
      <c r="BC353">
        <v>0</v>
      </c>
      <c r="BD353">
        <v>0</v>
      </c>
      <c r="BE353">
        <v>0</v>
      </c>
      <c r="BF353">
        <v>0</v>
      </c>
      <c r="BG353">
        <v>0</v>
      </c>
      <c r="BH353">
        <v>0</v>
      </c>
      <c r="BI353">
        <v>0</v>
      </c>
      <c r="BJ353">
        <v>0</v>
      </c>
      <c r="BK353">
        <v>0</v>
      </c>
      <c r="BL353">
        <v>9</v>
      </c>
      <c r="BM353">
        <v>0</v>
      </c>
      <c r="BN353">
        <v>0</v>
      </c>
      <c r="BO353">
        <v>0</v>
      </c>
      <c r="BP353">
        <v>0</v>
      </c>
      <c r="BQ353">
        <v>0</v>
      </c>
      <c r="BR353">
        <v>0</v>
      </c>
      <c r="BS353">
        <v>0</v>
      </c>
      <c r="BT353">
        <v>0</v>
      </c>
      <c r="BU353">
        <v>0</v>
      </c>
      <c r="BV353">
        <v>0</v>
      </c>
      <c r="BW353">
        <v>0</v>
      </c>
      <c r="BX353">
        <v>0</v>
      </c>
      <c r="BY353">
        <v>0</v>
      </c>
      <c r="BZ353">
        <v>0</v>
      </c>
      <c r="CA353">
        <v>0</v>
      </c>
      <c r="CB353">
        <v>5</v>
      </c>
      <c r="CC353">
        <v>0</v>
      </c>
      <c r="CD353">
        <v>0</v>
      </c>
      <c r="CE353">
        <v>0</v>
      </c>
      <c r="CF353">
        <v>0</v>
      </c>
      <c r="CG353">
        <v>0</v>
      </c>
      <c r="CH353">
        <v>0</v>
      </c>
      <c r="CI353">
        <v>0</v>
      </c>
      <c r="CJ353">
        <v>0</v>
      </c>
      <c r="CK353">
        <v>0</v>
      </c>
      <c r="CL353">
        <v>0</v>
      </c>
      <c r="CM353">
        <v>0</v>
      </c>
    </row>
    <row r="354" spans="1:91" x14ac:dyDescent="0.15">
      <c r="A354" t="s">
        <v>2372</v>
      </c>
      <c r="B354">
        <v>1840</v>
      </c>
      <c r="C354">
        <v>60</v>
      </c>
      <c r="D354">
        <v>1020</v>
      </c>
      <c r="E354" s="407">
        <v>43.7</v>
      </c>
      <c r="F354" s="407">
        <v>1.7</v>
      </c>
      <c r="G354" s="407">
        <v>19</v>
      </c>
      <c r="H354" s="407">
        <v>1.5</v>
      </c>
      <c r="I354" s="407">
        <v>0.1</v>
      </c>
      <c r="J354" s="407">
        <v>0.7</v>
      </c>
      <c r="K354">
        <v>0</v>
      </c>
      <c r="L354">
        <v>4</v>
      </c>
      <c r="M354">
        <v>0</v>
      </c>
      <c r="N354">
        <v>1</v>
      </c>
      <c r="O354">
        <v>7</v>
      </c>
      <c r="P354">
        <v>0</v>
      </c>
      <c r="Q354">
        <v>2</v>
      </c>
      <c r="R354">
        <v>0</v>
      </c>
      <c r="S354">
        <v>2</v>
      </c>
      <c r="T354">
        <v>7</v>
      </c>
      <c r="U354">
        <v>7</v>
      </c>
      <c r="V354">
        <v>11</v>
      </c>
      <c r="W354">
        <v>0</v>
      </c>
      <c r="X354">
        <v>0</v>
      </c>
      <c r="Y354">
        <v>0</v>
      </c>
      <c r="Z354">
        <v>1</v>
      </c>
      <c r="AA354" t="s">
        <v>2334</v>
      </c>
      <c r="AB354">
        <v>0</v>
      </c>
      <c r="AC354">
        <v>0</v>
      </c>
      <c r="AD354">
        <v>0</v>
      </c>
      <c r="AE354">
        <v>0</v>
      </c>
      <c r="AF354">
        <v>0</v>
      </c>
      <c r="AG354">
        <v>0</v>
      </c>
      <c r="AH354">
        <v>0</v>
      </c>
      <c r="AI354">
        <v>0</v>
      </c>
      <c r="AJ354">
        <v>0</v>
      </c>
      <c r="AK354">
        <v>0</v>
      </c>
      <c r="AL354">
        <v>0</v>
      </c>
      <c r="AM354">
        <v>1</v>
      </c>
      <c r="AN354">
        <v>0</v>
      </c>
      <c r="AO354">
        <v>0</v>
      </c>
      <c r="AP354">
        <v>0</v>
      </c>
      <c r="AQ354">
        <v>0</v>
      </c>
      <c r="AR354">
        <v>0</v>
      </c>
      <c r="AS354">
        <v>0</v>
      </c>
      <c r="AT354">
        <v>0</v>
      </c>
      <c r="AU354">
        <v>0</v>
      </c>
      <c r="AV354">
        <v>0</v>
      </c>
      <c r="AW354">
        <v>0</v>
      </c>
      <c r="AX354">
        <v>0</v>
      </c>
      <c r="AY354">
        <v>0</v>
      </c>
      <c r="AZ354">
        <v>0</v>
      </c>
      <c r="BA354">
        <v>1</v>
      </c>
      <c r="BB354">
        <v>2</v>
      </c>
      <c r="BC354">
        <v>1</v>
      </c>
      <c r="BD354">
        <v>0</v>
      </c>
      <c r="BE354">
        <v>0</v>
      </c>
      <c r="BF354">
        <v>0</v>
      </c>
      <c r="BG354">
        <v>0</v>
      </c>
      <c r="BH354">
        <v>0</v>
      </c>
      <c r="BI354">
        <v>1</v>
      </c>
      <c r="BJ354">
        <v>0</v>
      </c>
      <c r="BK354">
        <v>1</v>
      </c>
      <c r="BL354">
        <v>1</v>
      </c>
      <c r="BM354">
        <v>0</v>
      </c>
      <c r="BN354">
        <v>1</v>
      </c>
      <c r="BO354">
        <v>0</v>
      </c>
      <c r="BP354">
        <v>0</v>
      </c>
      <c r="BQ354">
        <v>0</v>
      </c>
      <c r="BR354">
        <v>0</v>
      </c>
      <c r="BS354">
        <v>1</v>
      </c>
      <c r="BT354">
        <v>0</v>
      </c>
      <c r="BU354">
        <v>0</v>
      </c>
      <c r="BV354">
        <v>0</v>
      </c>
      <c r="BW354">
        <v>0</v>
      </c>
      <c r="BX354">
        <v>0</v>
      </c>
      <c r="BY354">
        <v>0</v>
      </c>
      <c r="BZ354">
        <v>0</v>
      </c>
      <c r="CA354">
        <v>0</v>
      </c>
      <c r="CB354">
        <v>0</v>
      </c>
      <c r="CC354">
        <v>0</v>
      </c>
      <c r="CD354">
        <v>0</v>
      </c>
      <c r="CE354">
        <v>0</v>
      </c>
      <c r="CF354">
        <v>0</v>
      </c>
      <c r="CG354">
        <v>0</v>
      </c>
      <c r="CH354">
        <v>2</v>
      </c>
      <c r="CI354">
        <v>0</v>
      </c>
      <c r="CJ354">
        <v>0</v>
      </c>
      <c r="CK354">
        <v>0</v>
      </c>
      <c r="CL354">
        <v>0</v>
      </c>
      <c r="CM354">
        <v>0</v>
      </c>
    </row>
    <row r="355" spans="1:91" x14ac:dyDescent="0.15">
      <c r="A355" t="s">
        <v>2528</v>
      </c>
      <c r="B355">
        <v>2208.3000000000002</v>
      </c>
      <c r="C355">
        <v>143.80000000000001</v>
      </c>
      <c r="D355">
        <v>123.7</v>
      </c>
      <c r="E355" s="407"/>
      <c r="F355" s="407"/>
      <c r="G355" s="407"/>
      <c r="H355" s="407"/>
      <c r="I355" s="407"/>
      <c r="J355" s="407"/>
      <c r="K355">
        <v>0</v>
      </c>
      <c r="L355">
        <v>0</v>
      </c>
      <c r="M355">
        <v>0</v>
      </c>
      <c r="N355">
        <v>7</v>
      </c>
      <c r="O355">
        <v>0</v>
      </c>
      <c r="P355">
        <v>0</v>
      </c>
      <c r="Q355">
        <v>19</v>
      </c>
      <c r="R355">
        <v>0</v>
      </c>
      <c r="S355">
        <v>1</v>
      </c>
      <c r="T355">
        <v>0</v>
      </c>
      <c r="U355">
        <v>2</v>
      </c>
      <c r="V355">
        <v>4</v>
      </c>
      <c r="W355">
        <v>0</v>
      </c>
      <c r="X355">
        <v>0</v>
      </c>
      <c r="Y355">
        <v>0</v>
      </c>
      <c r="Z355">
        <v>1</v>
      </c>
      <c r="AA355" t="s">
        <v>2334</v>
      </c>
      <c r="AB355">
        <v>0</v>
      </c>
      <c r="AC355">
        <v>0</v>
      </c>
      <c r="AD355">
        <v>0</v>
      </c>
      <c r="AE355">
        <v>0</v>
      </c>
      <c r="AF355">
        <v>0</v>
      </c>
      <c r="AG355">
        <v>0</v>
      </c>
      <c r="AH355">
        <v>0</v>
      </c>
      <c r="AI355">
        <v>0</v>
      </c>
      <c r="AJ355">
        <v>0</v>
      </c>
      <c r="AK355">
        <v>0</v>
      </c>
      <c r="AL355">
        <v>0</v>
      </c>
      <c r="AM355">
        <v>1</v>
      </c>
      <c r="AN355">
        <v>0</v>
      </c>
      <c r="AO355">
        <v>0</v>
      </c>
      <c r="AP355">
        <v>0</v>
      </c>
      <c r="AQ355">
        <v>1</v>
      </c>
      <c r="AR355">
        <v>0</v>
      </c>
      <c r="AS355">
        <v>1</v>
      </c>
      <c r="AT355">
        <v>0</v>
      </c>
      <c r="AU355">
        <v>0</v>
      </c>
      <c r="AV355">
        <v>0</v>
      </c>
      <c r="AW355">
        <v>0</v>
      </c>
      <c r="AX355">
        <v>0</v>
      </c>
      <c r="AY355">
        <v>0</v>
      </c>
      <c r="AZ355">
        <v>0</v>
      </c>
      <c r="BA355">
        <v>0</v>
      </c>
      <c r="BB355">
        <v>0</v>
      </c>
      <c r="BC355">
        <v>1</v>
      </c>
      <c r="BD355">
        <v>0</v>
      </c>
      <c r="BE355">
        <v>0</v>
      </c>
      <c r="BF355">
        <v>0</v>
      </c>
      <c r="BG355">
        <v>0</v>
      </c>
    </row>
    <row r="356" spans="1:91" x14ac:dyDescent="0.15">
      <c r="A356" t="s">
        <v>1874</v>
      </c>
      <c r="B356">
        <v>1500</v>
      </c>
      <c r="C356">
        <v>39</v>
      </c>
      <c r="D356">
        <v>1830</v>
      </c>
      <c r="E356" s="407">
        <v>2.2999999999999998</v>
      </c>
      <c r="F356" s="407">
        <v>0.1</v>
      </c>
      <c r="G356" s="407">
        <v>3.7</v>
      </c>
      <c r="H356" s="407">
        <v>0.3</v>
      </c>
      <c r="I356" s="407">
        <v>6.6602001131600974E-3</v>
      </c>
      <c r="J356" s="407">
        <v>0.4</v>
      </c>
      <c r="K356">
        <v>0</v>
      </c>
      <c r="L356">
        <v>23</v>
      </c>
      <c r="M356">
        <v>0</v>
      </c>
      <c r="N356">
        <v>17</v>
      </c>
      <c r="O356">
        <v>47</v>
      </c>
      <c r="P356">
        <v>0</v>
      </c>
      <c r="Q356">
        <v>0</v>
      </c>
      <c r="R356">
        <v>0</v>
      </c>
      <c r="S356">
        <v>40</v>
      </c>
      <c r="T356">
        <v>405</v>
      </c>
      <c r="U356">
        <v>29</v>
      </c>
      <c r="V356">
        <v>14</v>
      </c>
      <c r="W356">
        <v>0</v>
      </c>
      <c r="X356">
        <v>0</v>
      </c>
      <c r="Y356">
        <v>0</v>
      </c>
      <c r="Z356">
        <v>4</v>
      </c>
      <c r="AA356" t="s">
        <v>2334</v>
      </c>
      <c r="AB356">
        <v>0</v>
      </c>
      <c r="AC356">
        <v>0</v>
      </c>
      <c r="AD356">
        <v>0</v>
      </c>
      <c r="AE356">
        <v>0</v>
      </c>
      <c r="AF356">
        <v>12</v>
      </c>
      <c r="AG356">
        <v>0</v>
      </c>
      <c r="AH356">
        <v>0</v>
      </c>
      <c r="AI356">
        <v>0</v>
      </c>
      <c r="AJ356">
        <v>12</v>
      </c>
      <c r="AK356">
        <v>9</v>
      </c>
      <c r="AL356">
        <v>0</v>
      </c>
      <c r="AM356">
        <v>0</v>
      </c>
      <c r="AN356">
        <v>0</v>
      </c>
      <c r="AO356">
        <v>0</v>
      </c>
      <c r="AP356">
        <v>0</v>
      </c>
      <c r="AQ356">
        <v>0</v>
      </c>
      <c r="AR356">
        <v>0</v>
      </c>
      <c r="AS356">
        <v>4</v>
      </c>
      <c r="AT356">
        <v>0</v>
      </c>
      <c r="AU356">
        <v>0</v>
      </c>
      <c r="AV356">
        <v>21</v>
      </c>
      <c r="AW356">
        <v>0</v>
      </c>
      <c r="AX356">
        <v>0</v>
      </c>
      <c r="AY356">
        <v>0</v>
      </c>
      <c r="AZ356">
        <v>0</v>
      </c>
      <c r="BA356">
        <v>14</v>
      </c>
      <c r="BB356">
        <v>54</v>
      </c>
      <c r="BC356">
        <v>0</v>
      </c>
      <c r="BD356">
        <v>0</v>
      </c>
      <c r="BE356">
        <v>0</v>
      </c>
      <c r="BF356">
        <v>0</v>
      </c>
      <c r="BG356">
        <v>0</v>
      </c>
      <c r="BH356">
        <v>0</v>
      </c>
      <c r="BI356">
        <v>0</v>
      </c>
      <c r="BJ356">
        <v>0</v>
      </c>
      <c r="BK356">
        <v>0</v>
      </c>
      <c r="BL356">
        <v>1</v>
      </c>
      <c r="BM356">
        <v>0</v>
      </c>
      <c r="BN356">
        <v>0</v>
      </c>
      <c r="BO356">
        <v>0</v>
      </c>
      <c r="BP356">
        <v>0</v>
      </c>
      <c r="BQ356">
        <v>1</v>
      </c>
      <c r="BR356">
        <v>0</v>
      </c>
      <c r="BS356">
        <v>8</v>
      </c>
      <c r="BT356">
        <v>0</v>
      </c>
      <c r="BU356">
        <v>0</v>
      </c>
      <c r="BV356">
        <v>0</v>
      </c>
      <c r="BW356">
        <v>0</v>
      </c>
      <c r="BX356">
        <v>0</v>
      </c>
      <c r="BY356">
        <v>36</v>
      </c>
      <c r="BZ356">
        <v>0</v>
      </c>
      <c r="CA356">
        <v>0</v>
      </c>
      <c r="CB356">
        <v>7</v>
      </c>
      <c r="CC356">
        <v>0</v>
      </c>
      <c r="CD356">
        <v>0</v>
      </c>
      <c r="CE356">
        <v>0</v>
      </c>
      <c r="CF356">
        <v>0</v>
      </c>
      <c r="CG356">
        <v>0</v>
      </c>
      <c r="CH356">
        <v>16</v>
      </c>
      <c r="CI356">
        <v>0</v>
      </c>
      <c r="CJ356">
        <v>0</v>
      </c>
      <c r="CK356">
        <v>0</v>
      </c>
      <c r="CL356">
        <v>0</v>
      </c>
      <c r="CM356">
        <v>0</v>
      </c>
    </row>
    <row r="357" spans="1:91" x14ac:dyDescent="0.15">
      <c r="A357" t="s">
        <v>2208</v>
      </c>
      <c r="B357">
        <v>550</v>
      </c>
      <c r="C357">
        <v>29</v>
      </c>
      <c r="D357">
        <v>124</v>
      </c>
      <c r="E357" s="407">
        <v>11.7</v>
      </c>
      <c r="F357" s="407">
        <v>0.6</v>
      </c>
      <c r="G357" s="407">
        <v>3.2</v>
      </c>
      <c r="H357" s="407">
        <v>1.6</v>
      </c>
      <c r="I357" s="407">
        <v>0.1</v>
      </c>
      <c r="J357" s="407">
        <v>0.4</v>
      </c>
      <c r="K357">
        <v>0</v>
      </c>
      <c r="L357">
        <v>0</v>
      </c>
      <c r="M357">
        <v>0</v>
      </c>
      <c r="N357">
        <v>1</v>
      </c>
      <c r="O357">
        <v>0</v>
      </c>
      <c r="P357">
        <v>0</v>
      </c>
      <c r="Q357">
        <v>2</v>
      </c>
      <c r="R357">
        <v>0</v>
      </c>
      <c r="S357">
        <v>3</v>
      </c>
      <c r="T357">
        <v>1</v>
      </c>
      <c r="U357">
        <v>0</v>
      </c>
      <c r="V357">
        <v>30</v>
      </c>
      <c r="W357">
        <v>0</v>
      </c>
      <c r="X357">
        <v>0</v>
      </c>
      <c r="Y357">
        <v>0</v>
      </c>
      <c r="Z357">
        <v>0</v>
      </c>
      <c r="AA357" t="s">
        <v>2334</v>
      </c>
      <c r="AB357">
        <v>0</v>
      </c>
      <c r="AC357">
        <v>0</v>
      </c>
      <c r="AD357">
        <v>0</v>
      </c>
      <c r="AE357">
        <v>0</v>
      </c>
      <c r="AF357">
        <v>0</v>
      </c>
      <c r="AG357">
        <v>0</v>
      </c>
      <c r="AH357">
        <v>0</v>
      </c>
      <c r="AI357">
        <v>0</v>
      </c>
      <c r="AJ357">
        <v>0</v>
      </c>
      <c r="AK357">
        <v>0</v>
      </c>
      <c r="AL357">
        <v>0</v>
      </c>
      <c r="AM357">
        <v>1</v>
      </c>
      <c r="AN357">
        <v>0</v>
      </c>
      <c r="AO357">
        <v>0</v>
      </c>
      <c r="AP357">
        <v>0</v>
      </c>
      <c r="AQ357">
        <v>0</v>
      </c>
      <c r="AR357">
        <v>0</v>
      </c>
      <c r="AS357">
        <v>0</v>
      </c>
      <c r="AT357">
        <v>0</v>
      </c>
      <c r="AU357">
        <v>0</v>
      </c>
      <c r="AV357">
        <v>0</v>
      </c>
      <c r="AW357">
        <v>0</v>
      </c>
      <c r="AX357">
        <v>0</v>
      </c>
      <c r="AY357">
        <v>0</v>
      </c>
      <c r="AZ357">
        <v>0</v>
      </c>
      <c r="BA357">
        <v>0</v>
      </c>
      <c r="BB357">
        <v>0</v>
      </c>
      <c r="BC357">
        <v>0</v>
      </c>
      <c r="BD357">
        <v>0</v>
      </c>
      <c r="BE357">
        <v>0</v>
      </c>
      <c r="BF357">
        <v>0</v>
      </c>
      <c r="BG357">
        <v>0</v>
      </c>
      <c r="BH357">
        <v>0</v>
      </c>
      <c r="BI357">
        <v>0</v>
      </c>
      <c r="BJ357">
        <v>0</v>
      </c>
      <c r="BK357">
        <v>0</v>
      </c>
      <c r="BL357">
        <v>0</v>
      </c>
      <c r="BM357">
        <v>0</v>
      </c>
      <c r="BN357">
        <v>0</v>
      </c>
      <c r="BO357">
        <v>0</v>
      </c>
      <c r="BP357">
        <v>0</v>
      </c>
      <c r="BQ357">
        <v>0</v>
      </c>
      <c r="BR357">
        <v>0</v>
      </c>
      <c r="BS357">
        <v>1</v>
      </c>
      <c r="BT357">
        <v>0</v>
      </c>
      <c r="BU357">
        <v>0</v>
      </c>
      <c r="BV357">
        <v>0</v>
      </c>
      <c r="BW357">
        <v>0</v>
      </c>
      <c r="BX357">
        <v>0</v>
      </c>
      <c r="BY357">
        <v>0</v>
      </c>
      <c r="BZ357">
        <v>0</v>
      </c>
      <c r="CA357">
        <v>0</v>
      </c>
      <c r="CB357">
        <v>0</v>
      </c>
      <c r="CC357">
        <v>0</v>
      </c>
      <c r="CD357">
        <v>0</v>
      </c>
      <c r="CE357">
        <v>0</v>
      </c>
      <c r="CF357">
        <v>0</v>
      </c>
      <c r="CG357">
        <v>2</v>
      </c>
      <c r="CH357">
        <v>0</v>
      </c>
      <c r="CI357">
        <v>0</v>
      </c>
      <c r="CJ357">
        <v>0</v>
      </c>
      <c r="CK357">
        <v>0</v>
      </c>
      <c r="CL357">
        <v>0</v>
      </c>
      <c r="CM357">
        <v>20</v>
      </c>
    </row>
    <row r="358" spans="1:91" x14ac:dyDescent="0.15">
      <c r="A358" t="s">
        <v>2162</v>
      </c>
      <c r="B358">
        <v>2780</v>
      </c>
      <c r="C358">
        <v>139</v>
      </c>
      <c r="D358">
        <v>1261</v>
      </c>
      <c r="E358" s="407">
        <v>32.5</v>
      </c>
      <c r="F358" s="407">
        <v>1.6</v>
      </c>
      <c r="G358" s="407">
        <v>15</v>
      </c>
      <c r="H358" s="407">
        <v>1.6</v>
      </c>
      <c r="I358" s="407">
        <v>0.1</v>
      </c>
      <c r="J358" s="407">
        <v>0.7</v>
      </c>
      <c r="K358">
        <v>0</v>
      </c>
      <c r="L358">
        <v>16</v>
      </c>
      <c r="M358">
        <v>0</v>
      </c>
      <c r="N358">
        <v>2</v>
      </c>
      <c r="O358">
        <v>19</v>
      </c>
      <c r="P358">
        <v>2</v>
      </c>
      <c r="Q358">
        <v>6</v>
      </c>
      <c r="R358">
        <v>0</v>
      </c>
      <c r="S358">
        <v>6</v>
      </c>
      <c r="T358">
        <v>25</v>
      </c>
      <c r="U358">
        <v>10</v>
      </c>
      <c r="V358">
        <v>10</v>
      </c>
      <c r="W358">
        <v>0</v>
      </c>
      <c r="X358">
        <v>0</v>
      </c>
      <c r="Y358">
        <v>0</v>
      </c>
      <c r="Z358">
        <v>0</v>
      </c>
      <c r="AA358" t="s">
        <v>2334</v>
      </c>
      <c r="AB358">
        <v>0</v>
      </c>
      <c r="AC358">
        <v>0</v>
      </c>
      <c r="AD358">
        <v>0</v>
      </c>
      <c r="AE358">
        <v>0</v>
      </c>
      <c r="AF358">
        <v>1</v>
      </c>
      <c r="AG358">
        <v>0</v>
      </c>
      <c r="AH358">
        <v>0</v>
      </c>
      <c r="AI358">
        <v>0</v>
      </c>
      <c r="AJ358">
        <v>0</v>
      </c>
      <c r="AK358">
        <v>0</v>
      </c>
      <c r="AL358">
        <v>0</v>
      </c>
      <c r="AM358">
        <v>0</v>
      </c>
      <c r="AN358">
        <v>0</v>
      </c>
      <c r="AO358">
        <v>0</v>
      </c>
      <c r="AP358">
        <v>0</v>
      </c>
      <c r="AQ358">
        <v>0</v>
      </c>
      <c r="AR358">
        <v>0</v>
      </c>
      <c r="AS358">
        <v>0</v>
      </c>
      <c r="AT358">
        <v>0</v>
      </c>
      <c r="AU358">
        <v>0</v>
      </c>
      <c r="AV358">
        <v>1</v>
      </c>
      <c r="AW358">
        <v>0</v>
      </c>
      <c r="AX358">
        <v>0</v>
      </c>
      <c r="AY358">
        <v>0</v>
      </c>
      <c r="AZ358">
        <v>0</v>
      </c>
      <c r="BA358">
        <v>0</v>
      </c>
      <c r="BB358">
        <v>2</v>
      </c>
      <c r="BC358">
        <v>0</v>
      </c>
      <c r="BD358">
        <v>0</v>
      </c>
      <c r="BE358">
        <v>0</v>
      </c>
      <c r="BF358">
        <v>0</v>
      </c>
      <c r="BG358">
        <v>0</v>
      </c>
      <c r="BH358">
        <v>0</v>
      </c>
      <c r="BI358">
        <v>0</v>
      </c>
      <c r="BJ358">
        <v>0</v>
      </c>
      <c r="BK358">
        <v>0</v>
      </c>
      <c r="BL358">
        <v>0</v>
      </c>
      <c r="BM358">
        <v>0</v>
      </c>
      <c r="BN358">
        <v>0</v>
      </c>
      <c r="BO358">
        <v>0</v>
      </c>
      <c r="BP358">
        <v>0</v>
      </c>
      <c r="BQ358">
        <v>0</v>
      </c>
      <c r="BR358">
        <v>0</v>
      </c>
      <c r="BS358">
        <v>0</v>
      </c>
      <c r="BT358">
        <v>0</v>
      </c>
      <c r="BU358">
        <v>0</v>
      </c>
      <c r="BV358">
        <v>0</v>
      </c>
      <c r="BW358">
        <v>0</v>
      </c>
      <c r="BX358">
        <v>0</v>
      </c>
      <c r="BY358">
        <v>0</v>
      </c>
      <c r="BZ358">
        <v>0</v>
      </c>
      <c r="CA358">
        <v>0</v>
      </c>
      <c r="CB358">
        <v>0</v>
      </c>
      <c r="CC358">
        <v>0</v>
      </c>
      <c r="CD358">
        <v>0</v>
      </c>
      <c r="CE358">
        <v>0</v>
      </c>
      <c r="CF358">
        <v>0</v>
      </c>
      <c r="CG358">
        <v>0</v>
      </c>
      <c r="CH358">
        <v>0</v>
      </c>
      <c r="CI358">
        <v>0</v>
      </c>
      <c r="CJ358">
        <v>0</v>
      </c>
      <c r="CK358">
        <v>0</v>
      </c>
      <c r="CL358">
        <v>0</v>
      </c>
      <c r="CM358">
        <v>0</v>
      </c>
    </row>
    <row r="359" spans="1:91" x14ac:dyDescent="0.15">
      <c r="A359" t="s">
        <v>1806</v>
      </c>
      <c r="B359">
        <v>1025</v>
      </c>
      <c r="C359">
        <v>48</v>
      </c>
      <c r="D359">
        <v>500</v>
      </c>
      <c r="E359" s="407">
        <v>11.5</v>
      </c>
      <c r="F359" s="407">
        <v>0.3</v>
      </c>
      <c r="G359" s="407">
        <v>13.8</v>
      </c>
      <c r="H359" s="407">
        <v>0.4</v>
      </c>
      <c r="I359" s="407">
        <v>1.1981000050617537E-2</v>
      </c>
      <c r="J359" s="407">
        <v>0.5</v>
      </c>
      <c r="K359">
        <v>0</v>
      </c>
      <c r="L359">
        <v>1</v>
      </c>
      <c r="M359">
        <v>0</v>
      </c>
      <c r="N359">
        <v>0</v>
      </c>
      <c r="O359">
        <v>1</v>
      </c>
      <c r="P359">
        <v>0</v>
      </c>
      <c r="Q359">
        <v>1</v>
      </c>
      <c r="R359">
        <v>0</v>
      </c>
      <c r="S359">
        <v>3</v>
      </c>
      <c r="T359">
        <v>15</v>
      </c>
      <c r="U359">
        <v>9</v>
      </c>
      <c r="V359">
        <v>10</v>
      </c>
      <c r="W359">
        <v>0</v>
      </c>
      <c r="X359">
        <v>0</v>
      </c>
      <c r="Y359">
        <v>0</v>
      </c>
      <c r="Z359">
        <v>7</v>
      </c>
      <c r="AA359" t="s">
        <v>2334</v>
      </c>
      <c r="AB359">
        <v>0</v>
      </c>
      <c r="AC359">
        <v>0</v>
      </c>
      <c r="AD359">
        <v>0</v>
      </c>
      <c r="AE359">
        <v>0</v>
      </c>
      <c r="AF359">
        <v>0</v>
      </c>
      <c r="AG359">
        <v>0</v>
      </c>
      <c r="AH359">
        <v>1</v>
      </c>
      <c r="AI359">
        <v>0</v>
      </c>
      <c r="AJ359">
        <v>1</v>
      </c>
      <c r="AK359">
        <v>0</v>
      </c>
      <c r="AL359">
        <v>0</v>
      </c>
      <c r="AM359">
        <v>4</v>
      </c>
      <c r="AN359">
        <v>0</v>
      </c>
      <c r="AO359">
        <v>0</v>
      </c>
      <c r="AP359">
        <v>0</v>
      </c>
      <c r="AQ359">
        <v>1</v>
      </c>
      <c r="AR359">
        <v>0</v>
      </c>
      <c r="AS359">
        <v>0</v>
      </c>
      <c r="AT359">
        <v>0</v>
      </c>
      <c r="AU359">
        <v>0</v>
      </c>
      <c r="AV359">
        <v>0</v>
      </c>
      <c r="AW359">
        <v>0</v>
      </c>
      <c r="AX359">
        <v>0</v>
      </c>
      <c r="AY359">
        <v>0</v>
      </c>
      <c r="AZ359">
        <v>0</v>
      </c>
      <c r="BA359">
        <v>1</v>
      </c>
      <c r="BB359">
        <v>3</v>
      </c>
      <c r="BC359">
        <v>0</v>
      </c>
      <c r="BD359">
        <v>0</v>
      </c>
      <c r="BE359">
        <v>0</v>
      </c>
      <c r="BF359">
        <v>0</v>
      </c>
      <c r="BG359">
        <v>0</v>
      </c>
      <c r="BH359">
        <v>0</v>
      </c>
      <c r="BI359">
        <v>0</v>
      </c>
      <c r="BJ359">
        <v>0</v>
      </c>
      <c r="BK359">
        <v>0</v>
      </c>
      <c r="BL359">
        <v>0</v>
      </c>
      <c r="BM359">
        <v>0</v>
      </c>
      <c r="BN359">
        <v>0</v>
      </c>
      <c r="BO359">
        <v>0</v>
      </c>
      <c r="BP359">
        <v>0</v>
      </c>
      <c r="BQ359">
        <v>0</v>
      </c>
      <c r="BR359">
        <v>0</v>
      </c>
      <c r="BS359">
        <v>1</v>
      </c>
      <c r="BT359">
        <v>0</v>
      </c>
      <c r="BU359">
        <v>0</v>
      </c>
      <c r="BV359">
        <v>0</v>
      </c>
      <c r="BW359">
        <v>1</v>
      </c>
      <c r="BX359">
        <v>0</v>
      </c>
      <c r="BY359">
        <v>0</v>
      </c>
      <c r="BZ359">
        <v>0</v>
      </c>
      <c r="CA359">
        <v>0</v>
      </c>
      <c r="CB359">
        <v>0</v>
      </c>
      <c r="CC359">
        <v>0</v>
      </c>
      <c r="CD359">
        <v>0</v>
      </c>
      <c r="CE359">
        <v>0</v>
      </c>
      <c r="CF359">
        <v>0</v>
      </c>
      <c r="CG359">
        <v>0</v>
      </c>
      <c r="CH359">
        <v>1</v>
      </c>
      <c r="CI359">
        <v>0</v>
      </c>
      <c r="CJ359">
        <v>0</v>
      </c>
      <c r="CK359">
        <v>0</v>
      </c>
      <c r="CL359">
        <v>0</v>
      </c>
      <c r="CM359">
        <v>0</v>
      </c>
    </row>
    <row r="360" spans="1:91" x14ac:dyDescent="0.15">
      <c r="A360" t="s">
        <v>2224</v>
      </c>
      <c r="B360">
        <v>240</v>
      </c>
      <c r="C360">
        <v>10</v>
      </c>
      <c r="D360">
        <v>127</v>
      </c>
      <c r="E360" s="407">
        <v>2.2999999999999998</v>
      </c>
      <c r="F360" s="407">
        <v>0.1</v>
      </c>
      <c r="G360" s="407">
        <v>1.2</v>
      </c>
      <c r="H360" s="407">
        <v>0.4</v>
      </c>
      <c r="I360" s="407">
        <v>1.8169152551233796E-2</v>
      </c>
      <c r="J360" s="407">
        <v>0.2</v>
      </c>
      <c r="K360">
        <v>0</v>
      </c>
      <c r="L360">
        <v>68</v>
      </c>
      <c r="M360">
        <v>0</v>
      </c>
      <c r="N360">
        <v>7</v>
      </c>
      <c r="O360">
        <v>14</v>
      </c>
      <c r="P360">
        <v>0</v>
      </c>
      <c r="Q360">
        <v>3</v>
      </c>
      <c r="R360">
        <v>0</v>
      </c>
      <c r="S360">
        <v>1</v>
      </c>
      <c r="T360">
        <v>5</v>
      </c>
      <c r="U360">
        <v>0</v>
      </c>
      <c r="V360">
        <v>6</v>
      </c>
      <c r="W360">
        <v>0</v>
      </c>
      <c r="X360">
        <v>0</v>
      </c>
      <c r="Y360">
        <v>0</v>
      </c>
      <c r="Z360">
        <v>0</v>
      </c>
      <c r="AA360" t="s">
        <v>2334</v>
      </c>
      <c r="AB360">
        <v>0</v>
      </c>
      <c r="AC360">
        <v>15</v>
      </c>
      <c r="AD360">
        <v>0</v>
      </c>
      <c r="AE360">
        <v>4</v>
      </c>
      <c r="AF360">
        <v>1</v>
      </c>
      <c r="AG360">
        <v>0</v>
      </c>
      <c r="AH360">
        <v>0</v>
      </c>
      <c r="AI360">
        <v>0</v>
      </c>
      <c r="AJ360">
        <v>0</v>
      </c>
      <c r="AK360">
        <v>0</v>
      </c>
      <c r="AL360">
        <v>0</v>
      </c>
      <c r="AM360">
        <v>1</v>
      </c>
      <c r="AN360">
        <v>0</v>
      </c>
      <c r="AO360">
        <v>0</v>
      </c>
      <c r="AP360">
        <v>0</v>
      </c>
      <c r="AQ360">
        <v>0</v>
      </c>
      <c r="AR360">
        <v>0</v>
      </c>
      <c r="AS360">
        <v>13</v>
      </c>
      <c r="AT360">
        <v>0</v>
      </c>
      <c r="AU360">
        <v>3</v>
      </c>
      <c r="AV360">
        <v>1</v>
      </c>
      <c r="AW360">
        <v>0</v>
      </c>
      <c r="AX360">
        <v>2</v>
      </c>
      <c r="AY360">
        <v>0</v>
      </c>
      <c r="AZ360">
        <v>0</v>
      </c>
      <c r="BA360">
        <v>0</v>
      </c>
      <c r="BB360">
        <v>1</v>
      </c>
      <c r="BC360">
        <v>0</v>
      </c>
      <c r="BD360">
        <v>0</v>
      </c>
      <c r="BE360">
        <v>0</v>
      </c>
      <c r="BF360">
        <v>0</v>
      </c>
      <c r="BG360">
        <v>0</v>
      </c>
      <c r="BH360">
        <v>0</v>
      </c>
      <c r="BI360">
        <v>30</v>
      </c>
      <c r="BJ360">
        <v>0</v>
      </c>
      <c r="BK360">
        <v>3</v>
      </c>
      <c r="BL360">
        <v>7</v>
      </c>
      <c r="BM360">
        <v>0</v>
      </c>
      <c r="BN360">
        <v>3</v>
      </c>
      <c r="BO360">
        <v>0</v>
      </c>
      <c r="BP360">
        <v>0</v>
      </c>
      <c r="BQ360">
        <v>0</v>
      </c>
      <c r="BR360">
        <v>1</v>
      </c>
      <c r="BS360">
        <v>0</v>
      </c>
      <c r="BT360">
        <v>0</v>
      </c>
      <c r="BU360">
        <v>0</v>
      </c>
      <c r="BV360">
        <v>0</v>
      </c>
      <c r="BW360">
        <v>0</v>
      </c>
      <c r="BX360">
        <v>0</v>
      </c>
      <c r="BY360">
        <v>21</v>
      </c>
      <c r="BZ360">
        <v>0</v>
      </c>
      <c r="CA360">
        <v>2</v>
      </c>
      <c r="CB360">
        <v>2</v>
      </c>
      <c r="CC360">
        <v>0</v>
      </c>
      <c r="CD360">
        <v>3</v>
      </c>
      <c r="CE360">
        <v>0</v>
      </c>
      <c r="CF360">
        <v>0</v>
      </c>
      <c r="CG360">
        <v>0</v>
      </c>
      <c r="CH360">
        <v>0</v>
      </c>
      <c r="CI360">
        <v>1</v>
      </c>
      <c r="CJ360">
        <v>0</v>
      </c>
      <c r="CK360">
        <v>0</v>
      </c>
      <c r="CL360">
        <v>0</v>
      </c>
      <c r="CM360">
        <v>0</v>
      </c>
    </row>
    <row r="361" spans="1:91" x14ac:dyDescent="0.15">
      <c r="A361" t="s">
        <v>1883</v>
      </c>
      <c r="B361">
        <v>150</v>
      </c>
      <c r="C361">
        <v>4.5</v>
      </c>
      <c r="D361">
        <v>150</v>
      </c>
      <c r="E361" s="407">
        <v>1.6</v>
      </c>
      <c r="F361" s="407">
        <v>2.8405046831775697E-2</v>
      </c>
      <c r="G361" s="407">
        <v>1.4</v>
      </c>
      <c r="H361" s="407">
        <v>0.3</v>
      </c>
      <c r="I361" s="407">
        <v>4.5074537603886737E-3</v>
      </c>
      <c r="J361" s="407">
        <v>0.2</v>
      </c>
      <c r="K361">
        <v>0</v>
      </c>
      <c r="L361">
        <v>97</v>
      </c>
      <c r="M361">
        <v>0</v>
      </c>
      <c r="N361">
        <v>15</v>
      </c>
      <c r="O361">
        <v>14</v>
      </c>
      <c r="P361">
        <v>0</v>
      </c>
      <c r="Q361">
        <v>5</v>
      </c>
      <c r="R361">
        <v>0</v>
      </c>
      <c r="S361">
        <v>3</v>
      </c>
      <c r="T361">
        <v>6</v>
      </c>
      <c r="U361">
        <v>0</v>
      </c>
      <c r="V361">
        <v>5</v>
      </c>
      <c r="W361">
        <v>0</v>
      </c>
      <c r="X361">
        <v>0</v>
      </c>
      <c r="Y361">
        <v>0</v>
      </c>
      <c r="Z361">
        <v>0</v>
      </c>
      <c r="AA361" t="s">
        <v>2334</v>
      </c>
      <c r="AB361">
        <v>0</v>
      </c>
      <c r="AC361">
        <v>10</v>
      </c>
      <c r="AD361">
        <v>0</v>
      </c>
      <c r="AE361">
        <v>6</v>
      </c>
      <c r="AF361">
        <v>5</v>
      </c>
      <c r="AG361">
        <v>0</v>
      </c>
      <c r="AH361">
        <v>0</v>
      </c>
      <c r="AI361">
        <v>0</v>
      </c>
      <c r="AJ361">
        <v>1</v>
      </c>
      <c r="AK361">
        <v>0</v>
      </c>
      <c r="AL361">
        <v>0</v>
      </c>
      <c r="AM361">
        <v>2</v>
      </c>
      <c r="AN361">
        <v>0</v>
      </c>
      <c r="AO361">
        <v>0</v>
      </c>
      <c r="AP361">
        <v>0</v>
      </c>
      <c r="AQ361">
        <v>0</v>
      </c>
      <c r="AR361">
        <v>0</v>
      </c>
      <c r="AS361">
        <v>7</v>
      </c>
      <c r="AT361">
        <v>0</v>
      </c>
      <c r="AU361">
        <v>6</v>
      </c>
      <c r="AV361">
        <v>0</v>
      </c>
      <c r="AW361">
        <v>0</v>
      </c>
      <c r="AX361">
        <v>2</v>
      </c>
      <c r="AY361">
        <v>0</v>
      </c>
      <c r="AZ361">
        <v>0</v>
      </c>
      <c r="BA361">
        <v>1</v>
      </c>
      <c r="BB361">
        <v>2</v>
      </c>
      <c r="BC361">
        <v>0</v>
      </c>
      <c r="BD361">
        <v>0</v>
      </c>
      <c r="BE361">
        <v>0</v>
      </c>
      <c r="BF361">
        <v>0</v>
      </c>
      <c r="BG361">
        <v>0</v>
      </c>
      <c r="BH361">
        <v>0</v>
      </c>
      <c r="BI361">
        <v>56</v>
      </c>
      <c r="BJ361">
        <v>0</v>
      </c>
      <c r="BK361">
        <v>9</v>
      </c>
      <c r="BL361">
        <v>8</v>
      </c>
      <c r="BM361">
        <v>0</v>
      </c>
      <c r="BN361">
        <v>1</v>
      </c>
      <c r="BO361">
        <v>0</v>
      </c>
      <c r="BP361">
        <v>0</v>
      </c>
      <c r="BQ361">
        <v>0</v>
      </c>
      <c r="BR361">
        <v>0</v>
      </c>
      <c r="BS361">
        <v>0</v>
      </c>
      <c r="BT361">
        <v>0</v>
      </c>
      <c r="BU361">
        <v>0</v>
      </c>
      <c r="BV361">
        <v>0</v>
      </c>
      <c r="BW361">
        <v>0</v>
      </c>
      <c r="BX361">
        <v>0</v>
      </c>
      <c r="BY361">
        <v>25</v>
      </c>
      <c r="BZ361">
        <v>0</v>
      </c>
      <c r="CA361">
        <v>9</v>
      </c>
      <c r="CB361">
        <v>5</v>
      </c>
      <c r="CC361">
        <v>0</v>
      </c>
      <c r="CD361">
        <v>1</v>
      </c>
      <c r="CE361">
        <v>0</v>
      </c>
      <c r="CF361">
        <v>0</v>
      </c>
      <c r="CG361">
        <v>0</v>
      </c>
      <c r="CH361">
        <v>2</v>
      </c>
      <c r="CI361">
        <v>0</v>
      </c>
      <c r="CJ361">
        <v>0</v>
      </c>
      <c r="CK361">
        <v>0</v>
      </c>
      <c r="CL361">
        <v>0</v>
      </c>
      <c r="CM361">
        <v>0</v>
      </c>
    </row>
    <row r="362" spans="1:91" x14ac:dyDescent="0.15">
      <c r="A362" t="s">
        <v>1895</v>
      </c>
      <c r="B362">
        <v>271</v>
      </c>
      <c r="C362">
        <v>3.5</v>
      </c>
      <c r="D362">
        <v>1486</v>
      </c>
      <c r="E362" s="407">
        <v>0.4</v>
      </c>
      <c r="F362" s="407">
        <v>3.9484320142566202E-3</v>
      </c>
      <c r="G362" s="407">
        <v>2.8</v>
      </c>
      <c r="H362" s="407">
        <v>0.1</v>
      </c>
      <c r="I362" s="407">
        <v>6.7674426330568223E-4</v>
      </c>
      <c r="J362" s="407">
        <v>0.5</v>
      </c>
      <c r="K362">
        <v>0</v>
      </c>
      <c r="L362">
        <v>3</v>
      </c>
      <c r="M362">
        <v>0</v>
      </c>
      <c r="N362">
        <v>331</v>
      </c>
      <c r="O362">
        <v>22</v>
      </c>
      <c r="P362">
        <v>0</v>
      </c>
      <c r="Q362">
        <v>44</v>
      </c>
      <c r="R362">
        <v>0</v>
      </c>
      <c r="S362">
        <v>10</v>
      </c>
      <c r="T362">
        <v>149</v>
      </c>
      <c r="U362">
        <v>1</v>
      </c>
      <c r="V362">
        <v>0</v>
      </c>
      <c r="W362">
        <v>0</v>
      </c>
      <c r="X362">
        <v>0</v>
      </c>
      <c r="Y362">
        <v>0</v>
      </c>
      <c r="Z362">
        <v>0</v>
      </c>
      <c r="AA362" t="s">
        <v>2334</v>
      </c>
      <c r="AB362">
        <v>0</v>
      </c>
      <c r="AC362">
        <v>0</v>
      </c>
      <c r="AD362">
        <v>0</v>
      </c>
      <c r="AE362">
        <v>2</v>
      </c>
      <c r="AF362">
        <v>0</v>
      </c>
      <c r="AG362">
        <v>0</v>
      </c>
      <c r="AH362">
        <v>35</v>
      </c>
      <c r="AI362">
        <v>0</v>
      </c>
      <c r="AJ362">
        <v>4</v>
      </c>
      <c r="AK362">
        <v>39</v>
      </c>
      <c r="AL362">
        <v>0</v>
      </c>
      <c r="AM362">
        <v>0</v>
      </c>
      <c r="AN362">
        <v>0</v>
      </c>
      <c r="AO362">
        <v>0</v>
      </c>
      <c r="AP362">
        <v>0</v>
      </c>
      <c r="AQ362">
        <v>0</v>
      </c>
      <c r="AR362">
        <v>0</v>
      </c>
      <c r="AS362">
        <v>2</v>
      </c>
      <c r="AT362">
        <v>0</v>
      </c>
      <c r="AU362">
        <v>0</v>
      </c>
      <c r="AV362">
        <v>0</v>
      </c>
      <c r="AW362">
        <v>0</v>
      </c>
      <c r="AX362">
        <v>24</v>
      </c>
      <c r="AY362">
        <v>0</v>
      </c>
      <c r="AZ362">
        <v>0</v>
      </c>
      <c r="BA362">
        <v>0</v>
      </c>
      <c r="BB362">
        <v>1</v>
      </c>
      <c r="BC362">
        <v>0</v>
      </c>
      <c r="BD362">
        <v>0</v>
      </c>
      <c r="BE362">
        <v>0</v>
      </c>
      <c r="BF362">
        <v>0</v>
      </c>
      <c r="BG362">
        <v>0</v>
      </c>
      <c r="BH362">
        <v>0</v>
      </c>
      <c r="BJ362">
        <v>0</v>
      </c>
      <c r="BK362">
        <v>16</v>
      </c>
      <c r="BL362">
        <v>1</v>
      </c>
      <c r="BM362">
        <v>0</v>
      </c>
      <c r="BN362">
        <v>3</v>
      </c>
      <c r="BO362">
        <v>0</v>
      </c>
      <c r="BP362">
        <v>6</v>
      </c>
      <c r="BQ362">
        <v>18</v>
      </c>
      <c r="BR362">
        <v>0</v>
      </c>
      <c r="BS362">
        <v>0</v>
      </c>
      <c r="BT362">
        <v>0</v>
      </c>
      <c r="BU362">
        <v>0</v>
      </c>
      <c r="BV362">
        <v>0</v>
      </c>
      <c r="BW362">
        <v>0</v>
      </c>
      <c r="BX362">
        <v>0</v>
      </c>
      <c r="BY362">
        <v>0</v>
      </c>
      <c r="BZ362">
        <v>0</v>
      </c>
      <c r="CA362">
        <v>0</v>
      </c>
      <c r="CB362">
        <v>1</v>
      </c>
      <c r="CC362">
        <v>0</v>
      </c>
      <c r="CD362">
        <v>27</v>
      </c>
      <c r="CE362">
        <v>0</v>
      </c>
      <c r="CF362">
        <v>0</v>
      </c>
      <c r="CG362">
        <v>0</v>
      </c>
      <c r="CH362">
        <v>0</v>
      </c>
      <c r="CI362">
        <v>0</v>
      </c>
      <c r="CJ362">
        <v>0</v>
      </c>
      <c r="CK362">
        <v>0</v>
      </c>
      <c r="CL362">
        <v>0</v>
      </c>
      <c r="CM362">
        <v>0</v>
      </c>
    </row>
    <row r="363" spans="1:91" x14ac:dyDescent="0.15">
      <c r="A363" t="s">
        <v>2376</v>
      </c>
      <c r="B363">
        <v>44.9</v>
      </c>
      <c r="C363">
        <v>0.4</v>
      </c>
      <c r="D363">
        <v>258.7</v>
      </c>
      <c r="E363" s="407">
        <v>0.4</v>
      </c>
      <c r="F363" s="407">
        <v>3.675378185393258E-3</v>
      </c>
      <c r="G363" s="407">
        <v>2.5</v>
      </c>
      <c r="H363" s="407">
        <v>0.1</v>
      </c>
      <c r="I363" s="407">
        <v>7.0973183109654023E-4</v>
      </c>
      <c r="J363" s="407">
        <v>0.5</v>
      </c>
      <c r="K363">
        <v>0</v>
      </c>
      <c r="L363">
        <v>2</v>
      </c>
      <c r="M363">
        <v>0</v>
      </c>
      <c r="N363">
        <v>28</v>
      </c>
      <c r="O363">
        <v>12</v>
      </c>
      <c r="P363">
        <v>0</v>
      </c>
      <c r="Q363">
        <v>26</v>
      </c>
      <c r="R363">
        <v>0</v>
      </c>
      <c r="S363">
        <v>0</v>
      </c>
      <c r="T363">
        <v>23</v>
      </c>
      <c r="U363">
        <v>0</v>
      </c>
      <c r="V363">
        <v>0</v>
      </c>
      <c r="W363">
        <v>1</v>
      </c>
      <c r="X363">
        <v>0</v>
      </c>
      <c r="Y363">
        <v>0</v>
      </c>
      <c r="Z363">
        <v>0</v>
      </c>
      <c r="AA363" t="s">
        <v>2334</v>
      </c>
      <c r="AB363">
        <v>0</v>
      </c>
      <c r="AC363">
        <v>0</v>
      </c>
      <c r="AD363">
        <v>0</v>
      </c>
      <c r="AE363">
        <v>0</v>
      </c>
      <c r="AF363">
        <v>2</v>
      </c>
      <c r="AG363">
        <v>0</v>
      </c>
      <c r="AH363">
        <v>5</v>
      </c>
      <c r="AI363">
        <v>0</v>
      </c>
      <c r="AJ363">
        <v>0</v>
      </c>
      <c r="AK363">
        <v>0</v>
      </c>
      <c r="AL363">
        <v>0</v>
      </c>
      <c r="AM363">
        <v>0</v>
      </c>
      <c r="AN363">
        <v>0</v>
      </c>
      <c r="AO363">
        <v>0</v>
      </c>
      <c r="AP363">
        <v>0</v>
      </c>
      <c r="AQ363">
        <v>0</v>
      </c>
      <c r="AR363">
        <v>0</v>
      </c>
      <c r="AS363">
        <v>0</v>
      </c>
      <c r="AT363">
        <v>0</v>
      </c>
      <c r="AU363">
        <v>4</v>
      </c>
      <c r="AV363">
        <v>0</v>
      </c>
      <c r="AW363">
        <v>0</v>
      </c>
      <c r="AX363">
        <v>2</v>
      </c>
      <c r="AY363">
        <v>0</v>
      </c>
      <c r="AZ363">
        <v>0</v>
      </c>
      <c r="BA363">
        <v>0</v>
      </c>
      <c r="BB363">
        <v>0</v>
      </c>
      <c r="BC363">
        <v>0</v>
      </c>
      <c r="BD363">
        <v>0</v>
      </c>
      <c r="BE363">
        <v>0</v>
      </c>
      <c r="BF363">
        <v>0</v>
      </c>
      <c r="BG363">
        <v>0</v>
      </c>
      <c r="BH363">
        <v>0</v>
      </c>
      <c r="BI363">
        <v>0</v>
      </c>
      <c r="BJ363">
        <v>0</v>
      </c>
      <c r="BK363">
        <v>1</v>
      </c>
      <c r="BL363">
        <v>2</v>
      </c>
      <c r="BM363">
        <v>0</v>
      </c>
      <c r="BN363">
        <v>11</v>
      </c>
      <c r="BO363">
        <v>0</v>
      </c>
      <c r="BP363">
        <v>0</v>
      </c>
      <c r="BQ363">
        <v>5</v>
      </c>
      <c r="BR363">
        <v>0</v>
      </c>
      <c r="BS363">
        <v>0</v>
      </c>
      <c r="BT363">
        <v>0</v>
      </c>
      <c r="BU363">
        <v>0</v>
      </c>
      <c r="BV363">
        <v>0</v>
      </c>
      <c r="BW363">
        <v>0</v>
      </c>
      <c r="BX363">
        <v>0</v>
      </c>
      <c r="BY363">
        <v>0</v>
      </c>
      <c r="BZ363">
        <v>0</v>
      </c>
      <c r="CA363">
        <v>0</v>
      </c>
      <c r="CB363">
        <v>0</v>
      </c>
      <c r="CC363">
        <v>0</v>
      </c>
      <c r="CD363">
        <v>17</v>
      </c>
      <c r="CE363">
        <v>0</v>
      </c>
      <c r="CF363">
        <v>0</v>
      </c>
      <c r="CG363">
        <v>0</v>
      </c>
      <c r="CH363">
        <v>0</v>
      </c>
      <c r="CI363">
        <v>0</v>
      </c>
      <c r="CJ363">
        <v>0</v>
      </c>
      <c r="CK363">
        <v>0</v>
      </c>
      <c r="CL363">
        <v>0</v>
      </c>
      <c r="CM363">
        <v>0</v>
      </c>
    </row>
    <row r="364" spans="1:91" x14ac:dyDescent="0.15">
      <c r="A364" t="s">
        <v>2341</v>
      </c>
      <c r="B364">
        <v>45</v>
      </c>
      <c r="C364">
        <v>0.08</v>
      </c>
      <c r="D364">
        <v>280</v>
      </c>
      <c r="E364" s="407">
        <v>0.6</v>
      </c>
      <c r="F364" s="407">
        <v>1.3044202666666665E-3</v>
      </c>
      <c r="G364" s="407">
        <v>4.2</v>
      </c>
      <c r="H364" s="407">
        <v>0.1</v>
      </c>
      <c r="I364" s="407">
        <v>1.3839426158787819E-4</v>
      </c>
      <c r="J364" s="407">
        <v>0.5</v>
      </c>
      <c r="K364">
        <v>0</v>
      </c>
      <c r="L364">
        <v>1</v>
      </c>
      <c r="M364">
        <v>0</v>
      </c>
      <c r="N364">
        <v>68</v>
      </c>
      <c r="O364">
        <v>4</v>
      </c>
      <c r="P364">
        <v>0</v>
      </c>
      <c r="Q364">
        <v>1</v>
      </c>
      <c r="R364">
        <v>0</v>
      </c>
      <c r="S364">
        <v>0</v>
      </c>
      <c r="T364">
        <v>1</v>
      </c>
      <c r="U364">
        <v>0</v>
      </c>
      <c r="V364">
        <v>0</v>
      </c>
      <c r="W364">
        <v>0</v>
      </c>
      <c r="X364">
        <v>0</v>
      </c>
      <c r="Y364">
        <v>0</v>
      </c>
      <c r="Z364">
        <v>0</v>
      </c>
      <c r="AA364" t="s">
        <v>2334</v>
      </c>
      <c r="AB364">
        <v>0</v>
      </c>
      <c r="AC364">
        <v>0</v>
      </c>
      <c r="AD364">
        <v>0</v>
      </c>
      <c r="AE364">
        <v>0</v>
      </c>
      <c r="AF364">
        <v>1</v>
      </c>
      <c r="AG364">
        <v>0</v>
      </c>
      <c r="AH364">
        <v>1</v>
      </c>
      <c r="AI364">
        <v>0</v>
      </c>
      <c r="AJ364">
        <v>0</v>
      </c>
      <c r="AK364">
        <v>0</v>
      </c>
      <c r="AL364">
        <v>0</v>
      </c>
      <c r="AM364">
        <v>0</v>
      </c>
      <c r="AN364">
        <v>0</v>
      </c>
      <c r="AO364">
        <v>0</v>
      </c>
      <c r="AP364">
        <v>0</v>
      </c>
      <c r="AQ364">
        <v>0</v>
      </c>
      <c r="AR364">
        <v>0</v>
      </c>
      <c r="AS364">
        <v>1</v>
      </c>
      <c r="AT364">
        <v>0</v>
      </c>
      <c r="AU364">
        <v>9</v>
      </c>
      <c r="AV364">
        <v>3</v>
      </c>
      <c r="AW364">
        <v>0</v>
      </c>
      <c r="AX364">
        <v>0</v>
      </c>
      <c r="AY364">
        <v>0</v>
      </c>
      <c r="AZ364">
        <v>0</v>
      </c>
      <c r="BA364">
        <v>0</v>
      </c>
      <c r="BB364">
        <v>0</v>
      </c>
      <c r="BC364">
        <v>0</v>
      </c>
      <c r="BD364">
        <v>0</v>
      </c>
      <c r="BE364">
        <v>0</v>
      </c>
      <c r="BF364">
        <v>0</v>
      </c>
      <c r="BG364">
        <v>0</v>
      </c>
      <c r="BH364">
        <v>0</v>
      </c>
      <c r="BI364">
        <v>0</v>
      </c>
      <c r="BJ364">
        <v>0</v>
      </c>
      <c r="BK364">
        <v>11</v>
      </c>
      <c r="BL364">
        <v>0</v>
      </c>
      <c r="BM364">
        <v>0</v>
      </c>
      <c r="BN364">
        <v>0</v>
      </c>
      <c r="BO364">
        <v>0</v>
      </c>
      <c r="BP364">
        <v>0</v>
      </c>
      <c r="BQ364">
        <v>0</v>
      </c>
      <c r="BR364">
        <v>0</v>
      </c>
      <c r="BS364">
        <v>0</v>
      </c>
      <c r="BT364">
        <v>0</v>
      </c>
      <c r="BU364">
        <v>0</v>
      </c>
      <c r="BV364">
        <v>0</v>
      </c>
      <c r="BW364">
        <v>0</v>
      </c>
      <c r="BX364">
        <v>0</v>
      </c>
      <c r="BY364">
        <v>0</v>
      </c>
      <c r="BZ364">
        <v>0</v>
      </c>
      <c r="CA364">
        <v>0</v>
      </c>
      <c r="CB364">
        <v>0</v>
      </c>
      <c r="CC364">
        <v>0</v>
      </c>
      <c r="CD364">
        <v>0</v>
      </c>
      <c r="CE364">
        <v>0</v>
      </c>
      <c r="CF364">
        <v>0</v>
      </c>
      <c r="CG364">
        <v>0</v>
      </c>
      <c r="CH364">
        <v>0</v>
      </c>
      <c r="CI364">
        <v>0</v>
      </c>
      <c r="CJ364">
        <v>0</v>
      </c>
      <c r="CK364">
        <v>0</v>
      </c>
      <c r="CL364">
        <v>0</v>
      </c>
      <c r="CM364">
        <v>0</v>
      </c>
    </row>
    <row r="365" spans="1:91" x14ac:dyDescent="0.15">
      <c r="A365" t="s">
        <v>1815</v>
      </c>
      <c r="B365">
        <v>8</v>
      </c>
      <c r="D365">
        <v>85</v>
      </c>
      <c r="E365" s="407">
        <v>0.3</v>
      </c>
      <c r="F365" s="407">
        <v>9.4946808510638296E-4</v>
      </c>
      <c r="G365" s="407">
        <v>2.2999999999999998</v>
      </c>
      <c r="H365" s="407">
        <v>1.9835205849747631E-2</v>
      </c>
      <c r="I365" s="407">
        <v>7.0874508047532374E-5</v>
      </c>
      <c r="J365" s="407">
        <v>0.2</v>
      </c>
      <c r="K365">
        <v>0</v>
      </c>
      <c r="L365">
        <v>4</v>
      </c>
      <c r="M365">
        <v>0</v>
      </c>
      <c r="N365">
        <v>0</v>
      </c>
      <c r="O365">
        <v>29</v>
      </c>
      <c r="P365">
        <v>1</v>
      </c>
      <c r="Q365">
        <v>0</v>
      </c>
      <c r="R365">
        <v>0</v>
      </c>
      <c r="S365">
        <v>0</v>
      </c>
      <c r="T365">
        <v>1</v>
      </c>
      <c r="U365">
        <v>1</v>
      </c>
      <c r="V365">
        <v>0</v>
      </c>
      <c r="W365">
        <v>0</v>
      </c>
      <c r="X365">
        <v>0</v>
      </c>
      <c r="Y365">
        <v>0</v>
      </c>
      <c r="Z365">
        <v>0</v>
      </c>
      <c r="AA365" t="s">
        <v>2334</v>
      </c>
      <c r="AB365">
        <v>0</v>
      </c>
      <c r="AC365">
        <v>2</v>
      </c>
      <c r="AD365">
        <v>0</v>
      </c>
      <c r="AE365">
        <v>0</v>
      </c>
      <c r="AF365">
        <v>6</v>
      </c>
      <c r="AG365">
        <v>0</v>
      </c>
      <c r="AH365">
        <v>0</v>
      </c>
      <c r="AI365">
        <v>0</v>
      </c>
      <c r="AJ365">
        <v>0</v>
      </c>
      <c r="AK365">
        <v>1</v>
      </c>
      <c r="AL365">
        <v>0</v>
      </c>
      <c r="AM365">
        <v>0</v>
      </c>
      <c r="AN365">
        <v>0</v>
      </c>
      <c r="AO365">
        <v>0</v>
      </c>
      <c r="AP365">
        <v>0</v>
      </c>
      <c r="AQ365">
        <v>0</v>
      </c>
      <c r="AR365">
        <v>0</v>
      </c>
      <c r="AS365">
        <v>1</v>
      </c>
      <c r="AT365">
        <v>0</v>
      </c>
      <c r="AU365">
        <v>0</v>
      </c>
      <c r="AV365">
        <v>9</v>
      </c>
      <c r="AW365">
        <v>2</v>
      </c>
      <c r="AX365">
        <v>0</v>
      </c>
      <c r="AY365">
        <v>0</v>
      </c>
      <c r="AZ365">
        <v>0</v>
      </c>
      <c r="BA365">
        <v>0</v>
      </c>
      <c r="BB365">
        <v>0</v>
      </c>
      <c r="BC365">
        <v>0</v>
      </c>
      <c r="BD365">
        <v>0</v>
      </c>
      <c r="BE365">
        <v>0</v>
      </c>
      <c r="BF365">
        <v>0</v>
      </c>
      <c r="BG365">
        <v>0</v>
      </c>
      <c r="BH365">
        <v>0</v>
      </c>
      <c r="BI365">
        <v>0</v>
      </c>
      <c r="BJ365">
        <v>0</v>
      </c>
      <c r="BK365">
        <v>0</v>
      </c>
      <c r="BL365">
        <v>2</v>
      </c>
      <c r="BM365">
        <v>0</v>
      </c>
      <c r="BN365">
        <v>0</v>
      </c>
      <c r="BO365">
        <v>0</v>
      </c>
      <c r="BP365">
        <v>0</v>
      </c>
      <c r="BQ365">
        <v>0</v>
      </c>
      <c r="BR365">
        <v>0</v>
      </c>
      <c r="BS365">
        <v>0</v>
      </c>
      <c r="BT365">
        <v>0</v>
      </c>
      <c r="BU365">
        <v>0</v>
      </c>
      <c r="BV365">
        <v>0</v>
      </c>
      <c r="BW365">
        <v>0</v>
      </c>
      <c r="BX365">
        <v>0</v>
      </c>
      <c r="BY365">
        <v>0</v>
      </c>
      <c r="BZ365">
        <v>0</v>
      </c>
      <c r="CA365">
        <v>0</v>
      </c>
      <c r="CB365">
        <v>10</v>
      </c>
      <c r="CC365">
        <v>0</v>
      </c>
      <c r="CD365">
        <v>0</v>
      </c>
      <c r="CE365">
        <v>0</v>
      </c>
      <c r="CF365">
        <v>0</v>
      </c>
      <c r="CG365">
        <v>0</v>
      </c>
      <c r="CH365">
        <v>0</v>
      </c>
      <c r="CI365">
        <v>0</v>
      </c>
      <c r="CJ365">
        <v>0</v>
      </c>
      <c r="CK365">
        <v>0</v>
      </c>
      <c r="CL365">
        <v>0</v>
      </c>
      <c r="CM365">
        <v>0</v>
      </c>
    </row>
    <row r="366" spans="1:91" x14ac:dyDescent="0.15">
      <c r="A366" t="s">
        <v>1864</v>
      </c>
      <c r="B366">
        <v>530</v>
      </c>
      <c r="C366">
        <v>32</v>
      </c>
      <c r="D366">
        <v>300</v>
      </c>
      <c r="E366" s="407">
        <v>12.8</v>
      </c>
      <c r="F366" s="407">
        <v>0.9</v>
      </c>
      <c r="G366" s="407">
        <v>8.6</v>
      </c>
      <c r="H366" s="407">
        <v>0.8</v>
      </c>
      <c r="I366" s="407">
        <v>0.1</v>
      </c>
      <c r="J366" s="407">
        <v>0.5</v>
      </c>
      <c r="K366">
        <v>0</v>
      </c>
      <c r="L366">
        <v>4</v>
      </c>
      <c r="M366">
        <v>0</v>
      </c>
      <c r="N366">
        <v>0</v>
      </c>
      <c r="O366">
        <v>0</v>
      </c>
      <c r="P366">
        <v>0</v>
      </c>
      <c r="Q366">
        <v>0</v>
      </c>
      <c r="R366">
        <v>0</v>
      </c>
      <c r="S366">
        <v>1</v>
      </c>
      <c r="T366">
        <v>20</v>
      </c>
      <c r="U366">
        <v>1</v>
      </c>
      <c r="V366">
        <v>7</v>
      </c>
      <c r="W366">
        <v>0</v>
      </c>
      <c r="X366">
        <v>0</v>
      </c>
      <c r="Y366">
        <v>0</v>
      </c>
      <c r="Z366">
        <v>0</v>
      </c>
      <c r="AA366" t="s">
        <v>2334</v>
      </c>
      <c r="AB366">
        <v>0</v>
      </c>
      <c r="AC366">
        <v>0</v>
      </c>
      <c r="AD366">
        <v>0</v>
      </c>
      <c r="AE366">
        <v>0</v>
      </c>
      <c r="AF366">
        <v>0</v>
      </c>
      <c r="AG366">
        <v>0</v>
      </c>
      <c r="AH366">
        <v>0</v>
      </c>
      <c r="AI366">
        <v>0</v>
      </c>
      <c r="AJ366">
        <v>0</v>
      </c>
      <c r="AK366">
        <v>2</v>
      </c>
      <c r="AL366">
        <v>0</v>
      </c>
      <c r="AM366">
        <v>0</v>
      </c>
      <c r="AN366">
        <v>0</v>
      </c>
      <c r="AO366">
        <v>0</v>
      </c>
      <c r="AP366">
        <v>0</v>
      </c>
      <c r="AQ366">
        <v>0</v>
      </c>
      <c r="AR366">
        <v>0</v>
      </c>
      <c r="AS366">
        <v>1</v>
      </c>
      <c r="AT366">
        <v>0</v>
      </c>
      <c r="AU366">
        <v>0</v>
      </c>
      <c r="AV366">
        <v>0</v>
      </c>
      <c r="AW366">
        <v>0</v>
      </c>
      <c r="AX366">
        <v>1</v>
      </c>
      <c r="AY366">
        <v>0</v>
      </c>
      <c r="AZ366">
        <v>0</v>
      </c>
      <c r="BA366">
        <v>0</v>
      </c>
      <c r="BB366">
        <v>2</v>
      </c>
      <c r="BC366">
        <v>0</v>
      </c>
      <c r="BD366">
        <v>0</v>
      </c>
      <c r="BE366">
        <v>0</v>
      </c>
      <c r="BF366">
        <v>0</v>
      </c>
      <c r="BG366">
        <v>0</v>
      </c>
      <c r="BH366">
        <v>0</v>
      </c>
      <c r="BI366">
        <v>3</v>
      </c>
      <c r="BJ366">
        <v>0</v>
      </c>
      <c r="BK366">
        <v>0</v>
      </c>
      <c r="BL366">
        <v>0</v>
      </c>
      <c r="BM366">
        <v>0</v>
      </c>
      <c r="BN366">
        <v>0</v>
      </c>
      <c r="BO366">
        <v>0</v>
      </c>
      <c r="BP366">
        <v>0</v>
      </c>
      <c r="BQ366">
        <v>0</v>
      </c>
      <c r="BR366">
        <v>0</v>
      </c>
      <c r="BS366">
        <v>0</v>
      </c>
      <c r="BT366">
        <v>0</v>
      </c>
      <c r="BU366">
        <v>0</v>
      </c>
      <c r="BV366">
        <v>0</v>
      </c>
      <c r="BW366">
        <v>0</v>
      </c>
      <c r="BX366">
        <v>0</v>
      </c>
      <c r="BY366">
        <v>1</v>
      </c>
      <c r="BZ366">
        <v>0</v>
      </c>
      <c r="CA366">
        <v>0</v>
      </c>
      <c r="CB366">
        <v>0</v>
      </c>
      <c r="CC366">
        <v>0</v>
      </c>
      <c r="CD366">
        <v>0</v>
      </c>
      <c r="CE366">
        <v>0</v>
      </c>
      <c r="CF366">
        <v>0</v>
      </c>
      <c r="CH366">
        <v>0</v>
      </c>
      <c r="CI366">
        <v>0</v>
      </c>
      <c r="CJ366">
        <v>0</v>
      </c>
      <c r="CK366">
        <v>0</v>
      </c>
      <c r="CL366">
        <v>0</v>
      </c>
      <c r="CM366">
        <v>0</v>
      </c>
    </row>
    <row r="367" spans="1:91" x14ac:dyDescent="0.15">
      <c r="A367" t="s">
        <v>1915</v>
      </c>
      <c r="B367">
        <v>68.989999999999995</v>
      </c>
      <c r="D367">
        <v>806.97</v>
      </c>
      <c r="E367" s="407">
        <v>0.2</v>
      </c>
      <c r="F367" s="407">
        <v>0</v>
      </c>
      <c r="G367" s="407">
        <v>2.2000000000000002</v>
      </c>
      <c r="H367" s="407">
        <v>1.3220332453958008E-2</v>
      </c>
      <c r="I367" s="407">
        <v>0</v>
      </c>
      <c r="J367" s="407">
        <v>0.2</v>
      </c>
      <c r="K367">
        <v>0</v>
      </c>
      <c r="L367">
        <v>2</v>
      </c>
      <c r="M367">
        <v>0</v>
      </c>
      <c r="N367">
        <v>0</v>
      </c>
      <c r="O367">
        <v>213</v>
      </c>
      <c r="P367">
        <v>88</v>
      </c>
      <c r="Q367">
        <v>1</v>
      </c>
      <c r="R367">
        <v>0</v>
      </c>
      <c r="S367">
        <v>0</v>
      </c>
      <c r="T367">
        <v>0</v>
      </c>
      <c r="U367">
        <v>0</v>
      </c>
      <c r="V367">
        <v>0</v>
      </c>
      <c r="W367">
        <v>0</v>
      </c>
      <c r="X367">
        <v>0</v>
      </c>
      <c r="Y367">
        <v>0</v>
      </c>
      <c r="Z367">
        <v>0</v>
      </c>
      <c r="AA367" t="s">
        <v>2334</v>
      </c>
      <c r="AB367">
        <v>0</v>
      </c>
      <c r="AC367">
        <v>0</v>
      </c>
      <c r="AD367">
        <v>0</v>
      </c>
      <c r="AE367">
        <v>0</v>
      </c>
      <c r="AF367">
        <v>61</v>
      </c>
      <c r="AG367">
        <v>3</v>
      </c>
      <c r="AH367">
        <v>0</v>
      </c>
      <c r="AI367">
        <v>0</v>
      </c>
      <c r="AJ367">
        <v>0</v>
      </c>
      <c r="AK367">
        <v>0</v>
      </c>
      <c r="AL367">
        <v>0</v>
      </c>
      <c r="AM367">
        <v>0</v>
      </c>
      <c r="AN367">
        <v>0</v>
      </c>
      <c r="AO367">
        <v>0</v>
      </c>
      <c r="AP367">
        <v>0</v>
      </c>
      <c r="AQ367">
        <v>0</v>
      </c>
      <c r="AR367">
        <v>0</v>
      </c>
      <c r="AS367">
        <v>1</v>
      </c>
      <c r="AT367">
        <v>0</v>
      </c>
      <c r="AU367">
        <v>0</v>
      </c>
      <c r="AV367">
        <v>10</v>
      </c>
      <c r="AW367">
        <v>30</v>
      </c>
      <c r="AX367">
        <v>0</v>
      </c>
      <c r="AY367">
        <v>0</v>
      </c>
      <c r="AZ367">
        <v>0</v>
      </c>
      <c r="BA367">
        <v>0</v>
      </c>
      <c r="BB367">
        <v>0</v>
      </c>
      <c r="BC367">
        <v>0</v>
      </c>
      <c r="BD367">
        <v>0</v>
      </c>
      <c r="BE367">
        <v>0</v>
      </c>
      <c r="BF367">
        <v>0</v>
      </c>
      <c r="BG367">
        <v>0</v>
      </c>
      <c r="BH367">
        <v>0</v>
      </c>
      <c r="BI367">
        <v>0</v>
      </c>
      <c r="BJ367">
        <v>0</v>
      </c>
      <c r="BK367">
        <v>0</v>
      </c>
      <c r="BL367">
        <v>52</v>
      </c>
      <c r="BM367">
        <v>12</v>
      </c>
      <c r="BN367">
        <v>1</v>
      </c>
      <c r="BO367">
        <v>0</v>
      </c>
      <c r="BP367">
        <v>0</v>
      </c>
      <c r="BQ367">
        <v>0</v>
      </c>
      <c r="BR367">
        <v>0</v>
      </c>
      <c r="BS367">
        <v>0</v>
      </c>
      <c r="BT367">
        <v>0</v>
      </c>
      <c r="BU367">
        <v>0</v>
      </c>
      <c r="BV367">
        <v>0</v>
      </c>
      <c r="BW367">
        <v>0</v>
      </c>
      <c r="BX367">
        <v>0</v>
      </c>
      <c r="BY367">
        <v>15</v>
      </c>
      <c r="BZ367">
        <v>0</v>
      </c>
      <c r="CA367">
        <v>0</v>
      </c>
      <c r="CB367">
        <v>19</v>
      </c>
      <c r="CC367">
        <v>18</v>
      </c>
      <c r="CD367">
        <v>0</v>
      </c>
      <c r="CE367">
        <v>0</v>
      </c>
      <c r="CF367">
        <v>0</v>
      </c>
      <c r="CG367">
        <v>0</v>
      </c>
      <c r="CH367">
        <v>0</v>
      </c>
      <c r="CI367">
        <v>0</v>
      </c>
      <c r="CJ367">
        <v>0</v>
      </c>
      <c r="CK367">
        <v>0</v>
      </c>
      <c r="CL367">
        <v>0</v>
      </c>
      <c r="CM367">
        <v>0</v>
      </c>
    </row>
    <row r="368" spans="1:91" x14ac:dyDescent="0.15">
      <c r="A368" t="s">
        <v>1948</v>
      </c>
      <c r="B368">
        <v>10</v>
      </c>
      <c r="D368">
        <v>108</v>
      </c>
      <c r="E368" s="407">
        <v>0.2</v>
      </c>
      <c r="F368" s="407">
        <v>0</v>
      </c>
      <c r="G368" s="407">
        <v>1.8</v>
      </c>
      <c r="H368" s="407">
        <v>1.2974542240885035E-2</v>
      </c>
      <c r="I368" s="407">
        <v>0</v>
      </c>
      <c r="J368" s="407">
        <v>0.1</v>
      </c>
      <c r="K368">
        <v>0</v>
      </c>
      <c r="L368">
        <v>18</v>
      </c>
      <c r="M368">
        <v>0</v>
      </c>
      <c r="N368">
        <v>0</v>
      </c>
      <c r="O368">
        <v>33</v>
      </c>
      <c r="P368">
        <v>8</v>
      </c>
      <c r="Q368">
        <v>0</v>
      </c>
      <c r="R368">
        <v>0</v>
      </c>
      <c r="S368">
        <v>0</v>
      </c>
      <c r="T368">
        <v>0</v>
      </c>
      <c r="U368">
        <v>0</v>
      </c>
      <c r="V368">
        <v>0</v>
      </c>
      <c r="W368">
        <v>0</v>
      </c>
      <c r="X368">
        <v>0</v>
      </c>
      <c r="Y368">
        <v>0</v>
      </c>
      <c r="Z368">
        <v>0</v>
      </c>
      <c r="AA368" t="s">
        <v>2334</v>
      </c>
      <c r="AB368">
        <v>0</v>
      </c>
      <c r="AC368">
        <v>0</v>
      </c>
      <c r="AD368">
        <v>0</v>
      </c>
      <c r="AE368">
        <v>0</v>
      </c>
      <c r="AF368">
        <v>10</v>
      </c>
      <c r="AG368">
        <v>0</v>
      </c>
      <c r="AH368">
        <v>0</v>
      </c>
      <c r="AI368">
        <v>0</v>
      </c>
      <c r="AJ368">
        <v>0</v>
      </c>
      <c r="AK368">
        <v>0</v>
      </c>
      <c r="AL368">
        <v>0</v>
      </c>
      <c r="AM368">
        <v>0</v>
      </c>
      <c r="AN368">
        <v>0</v>
      </c>
      <c r="AO368">
        <v>0</v>
      </c>
      <c r="AP368">
        <v>0</v>
      </c>
      <c r="AQ368">
        <v>0</v>
      </c>
      <c r="AR368">
        <v>0</v>
      </c>
      <c r="AS368">
        <v>3</v>
      </c>
      <c r="AT368">
        <v>0</v>
      </c>
      <c r="AU368">
        <v>0</v>
      </c>
      <c r="AV368">
        <v>1</v>
      </c>
      <c r="AW368">
        <v>7</v>
      </c>
      <c r="AX368">
        <v>0</v>
      </c>
      <c r="AY368">
        <v>0</v>
      </c>
      <c r="AZ368">
        <v>0</v>
      </c>
      <c r="BA368">
        <v>0</v>
      </c>
      <c r="BB368">
        <v>0</v>
      </c>
      <c r="BC368">
        <v>0</v>
      </c>
      <c r="BD368">
        <v>0</v>
      </c>
      <c r="BE368">
        <v>0</v>
      </c>
      <c r="BF368">
        <v>0</v>
      </c>
      <c r="BG368">
        <v>0</v>
      </c>
      <c r="BH368">
        <v>0</v>
      </c>
      <c r="BI368">
        <v>0</v>
      </c>
      <c r="BJ368">
        <v>0</v>
      </c>
      <c r="BK368">
        <v>0</v>
      </c>
      <c r="BL368">
        <v>6</v>
      </c>
      <c r="BM368">
        <v>0</v>
      </c>
      <c r="BN368">
        <v>0</v>
      </c>
      <c r="BO368">
        <v>0</v>
      </c>
      <c r="BP368">
        <v>0</v>
      </c>
      <c r="BQ368">
        <v>0</v>
      </c>
      <c r="BR368">
        <v>0</v>
      </c>
      <c r="BS368">
        <v>0</v>
      </c>
      <c r="BT368">
        <v>0</v>
      </c>
      <c r="BU368">
        <v>0</v>
      </c>
      <c r="BV368">
        <v>0</v>
      </c>
      <c r="BW368">
        <v>0</v>
      </c>
      <c r="BX368">
        <v>0</v>
      </c>
      <c r="BY368">
        <v>5</v>
      </c>
      <c r="BZ368">
        <v>0</v>
      </c>
      <c r="CA368">
        <v>0</v>
      </c>
      <c r="CB368">
        <v>3</v>
      </c>
      <c r="CC368">
        <v>3</v>
      </c>
      <c r="CD368">
        <v>0</v>
      </c>
      <c r="CE368">
        <v>0</v>
      </c>
      <c r="CF368">
        <v>0</v>
      </c>
      <c r="CG368">
        <v>0</v>
      </c>
      <c r="CH368">
        <v>0</v>
      </c>
      <c r="CI368">
        <v>0</v>
      </c>
      <c r="CJ368">
        <v>0</v>
      </c>
      <c r="CK368">
        <v>0</v>
      </c>
      <c r="CL368">
        <v>0</v>
      </c>
      <c r="CM368">
        <v>0</v>
      </c>
    </row>
    <row r="369" spans="1:91" x14ac:dyDescent="0.15">
      <c r="A369" t="s">
        <v>2072</v>
      </c>
      <c r="B369">
        <v>40</v>
      </c>
      <c r="D369">
        <v>370</v>
      </c>
      <c r="E369" s="407">
        <v>0.4</v>
      </c>
      <c r="F369" s="407">
        <v>0</v>
      </c>
      <c r="G369" s="407">
        <v>3.4</v>
      </c>
      <c r="H369" s="407">
        <v>2.0438136833710908E-2</v>
      </c>
      <c r="I369" s="407">
        <v>0</v>
      </c>
      <c r="J369" s="407">
        <v>0.2</v>
      </c>
      <c r="K369">
        <v>0</v>
      </c>
      <c r="L369">
        <v>5</v>
      </c>
      <c r="M369">
        <v>0</v>
      </c>
      <c r="N369">
        <v>0</v>
      </c>
      <c r="O369">
        <v>84</v>
      </c>
      <c r="P369">
        <v>6</v>
      </c>
      <c r="Q369">
        <v>9</v>
      </c>
      <c r="R369">
        <v>0</v>
      </c>
      <c r="S369">
        <v>0</v>
      </c>
      <c r="T369">
        <v>0</v>
      </c>
      <c r="U369">
        <v>0</v>
      </c>
      <c r="V369">
        <v>0</v>
      </c>
      <c r="W369">
        <v>0</v>
      </c>
      <c r="X369">
        <v>0</v>
      </c>
      <c r="Y369">
        <v>0</v>
      </c>
      <c r="Z369">
        <v>0</v>
      </c>
      <c r="AA369" t="s">
        <v>2334</v>
      </c>
      <c r="AB369">
        <v>0</v>
      </c>
      <c r="AC369">
        <v>1</v>
      </c>
      <c r="AD369">
        <v>0</v>
      </c>
      <c r="AE369">
        <v>0</v>
      </c>
      <c r="AF369">
        <v>12</v>
      </c>
      <c r="AG369">
        <v>0</v>
      </c>
      <c r="AH369">
        <v>4</v>
      </c>
      <c r="AI369">
        <v>0</v>
      </c>
      <c r="AJ369">
        <v>0</v>
      </c>
      <c r="AK369">
        <v>0</v>
      </c>
      <c r="AL369">
        <v>0</v>
      </c>
      <c r="AM369">
        <v>0</v>
      </c>
      <c r="AN369">
        <v>0</v>
      </c>
      <c r="AO369">
        <v>0</v>
      </c>
      <c r="AP369">
        <v>0</v>
      </c>
      <c r="AQ369">
        <v>0</v>
      </c>
      <c r="AR369">
        <v>0</v>
      </c>
      <c r="AS369">
        <v>1</v>
      </c>
      <c r="AT369">
        <v>0</v>
      </c>
      <c r="AU369">
        <v>0</v>
      </c>
      <c r="AV369">
        <v>9</v>
      </c>
      <c r="AW369">
        <v>2</v>
      </c>
      <c r="AX369">
        <v>0</v>
      </c>
      <c r="AY369">
        <v>0</v>
      </c>
      <c r="AZ369">
        <v>0</v>
      </c>
      <c r="BA369">
        <v>0</v>
      </c>
      <c r="BB369">
        <v>0</v>
      </c>
      <c r="BC369">
        <v>0</v>
      </c>
      <c r="BD369">
        <v>0</v>
      </c>
      <c r="BE369">
        <v>0</v>
      </c>
      <c r="BF369">
        <v>0</v>
      </c>
      <c r="BG369">
        <v>0</v>
      </c>
      <c r="BH369">
        <v>0</v>
      </c>
      <c r="BI369">
        <v>1</v>
      </c>
      <c r="BJ369">
        <v>0</v>
      </c>
      <c r="BK369">
        <v>0</v>
      </c>
      <c r="BL369">
        <v>8</v>
      </c>
      <c r="BM369">
        <v>1</v>
      </c>
      <c r="BN369">
        <v>0</v>
      </c>
      <c r="BO369">
        <v>0</v>
      </c>
      <c r="BP369">
        <v>0</v>
      </c>
      <c r="BQ369">
        <v>0</v>
      </c>
      <c r="BR369">
        <v>0</v>
      </c>
      <c r="BS369">
        <v>0</v>
      </c>
      <c r="BT369">
        <v>0</v>
      </c>
      <c r="BU369">
        <v>0</v>
      </c>
      <c r="BV369">
        <v>0</v>
      </c>
      <c r="BW369">
        <v>0</v>
      </c>
      <c r="BX369">
        <v>0</v>
      </c>
      <c r="BY369">
        <v>1</v>
      </c>
      <c r="BZ369">
        <v>0</v>
      </c>
      <c r="CA369">
        <v>0</v>
      </c>
      <c r="CB369">
        <v>5</v>
      </c>
      <c r="CC369">
        <v>2</v>
      </c>
      <c r="CD369">
        <v>0</v>
      </c>
      <c r="CE369">
        <v>0</v>
      </c>
      <c r="CF369">
        <v>0</v>
      </c>
      <c r="CG369">
        <v>0</v>
      </c>
      <c r="CH369">
        <v>0</v>
      </c>
      <c r="CI369">
        <v>0</v>
      </c>
      <c r="CJ369">
        <v>0</v>
      </c>
      <c r="CK369">
        <v>0</v>
      </c>
      <c r="CL369">
        <v>0</v>
      </c>
      <c r="CM369">
        <v>0</v>
      </c>
    </row>
    <row r="370" spans="1:91" x14ac:dyDescent="0.15">
      <c r="A370" t="s">
        <v>1943</v>
      </c>
      <c r="B370">
        <v>58.38686225</v>
      </c>
      <c r="C370">
        <v>1.167990705</v>
      </c>
      <c r="D370">
        <v>483.8219752</v>
      </c>
      <c r="E370" s="407">
        <v>0.5</v>
      </c>
      <c r="F370" s="407">
        <v>7.7206194174757273E-3</v>
      </c>
      <c r="G370" s="407">
        <v>4.5999999999999996</v>
      </c>
      <c r="H370" s="407">
        <v>1.8047344478495517E-2</v>
      </c>
      <c r="I370" s="407">
        <v>2.7549625603755945E-4</v>
      </c>
      <c r="J370" s="407">
        <v>0.2</v>
      </c>
      <c r="K370">
        <v>0</v>
      </c>
      <c r="L370">
        <v>70</v>
      </c>
      <c r="M370">
        <v>0</v>
      </c>
      <c r="N370">
        <v>0</v>
      </c>
      <c r="O370">
        <v>27</v>
      </c>
      <c r="P370">
        <v>0</v>
      </c>
      <c r="Q370">
        <v>0</v>
      </c>
      <c r="R370">
        <v>0</v>
      </c>
      <c r="S370">
        <v>0</v>
      </c>
      <c r="T370">
        <v>7</v>
      </c>
      <c r="U370">
        <v>0</v>
      </c>
      <c r="V370">
        <v>0</v>
      </c>
      <c r="W370">
        <v>0</v>
      </c>
      <c r="X370">
        <v>0</v>
      </c>
      <c r="Y370">
        <v>0</v>
      </c>
      <c r="Z370">
        <v>0</v>
      </c>
      <c r="AA370" t="s">
        <v>2334</v>
      </c>
      <c r="AB370">
        <v>0</v>
      </c>
      <c r="AC370">
        <v>6</v>
      </c>
      <c r="AD370">
        <v>0</v>
      </c>
      <c r="AE370">
        <v>0</v>
      </c>
      <c r="AF370">
        <v>12</v>
      </c>
      <c r="AG370">
        <v>0</v>
      </c>
      <c r="AH370">
        <v>0</v>
      </c>
      <c r="AI370">
        <v>0</v>
      </c>
      <c r="AJ370">
        <v>0</v>
      </c>
      <c r="AK370">
        <v>1</v>
      </c>
      <c r="AL370">
        <v>0</v>
      </c>
      <c r="AM370">
        <v>0</v>
      </c>
      <c r="AN370">
        <v>0</v>
      </c>
      <c r="AO370">
        <v>0</v>
      </c>
      <c r="AP370">
        <v>0</v>
      </c>
      <c r="AQ370">
        <v>0</v>
      </c>
      <c r="AR370">
        <v>0</v>
      </c>
      <c r="AS370">
        <v>19</v>
      </c>
      <c r="AT370">
        <v>0</v>
      </c>
      <c r="AU370">
        <v>0</v>
      </c>
      <c r="AV370">
        <v>0</v>
      </c>
      <c r="AW370">
        <v>0</v>
      </c>
      <c r="AX370">
        <v>0</v>
      </c>
      <c r="AY370">
        <v>0</v>
      </c>
      <c r="AZ370">
        <v>0</v>
      </c>
      <c r="BA370">
        <v>0</v>
      </c>
      <c r="BB370">
        <v>0</v>
      </c>
      <c r="BC370">
        <v>0</v>
      </c>
      <c r="BD370">
        <v>0</v>
      </c>
      <c r="BE370">
        <v>0</v>
      </c>
      <c r="BF370">
        <v>0</v>
      </c>
      <c r="BG370">
        <v>0</v>
      </c>
      <c r="BH370">
        <v>0</v>
      </c>
      <c r="BI370">
        <v>11</v>
      </c>
      <c r="BJ370">
        <v>0</v>
      </c>
      <c r="BK370">
        <v>0</v>
      </c>
      <c r="BL370">
        <v>1</v>
      </c>
      <c r="BM370">
        <v>0</v>
      </c>
      <c r="BN370">
        <v>0</v>
      </c>
      <c r="BO370">
        <v>0</v>
      </c>
      <c r="BP370">
        <v>0</v>
      </c>
      <c r="BQ370">
        <v>1</v>
      </c>
      <c r="BR370">
        <v>0</v>
      </c>
      <c r="BS370">
        <v>0</v>
      </c>
      <c r="BT370">
        <v>0</v>
      </c>
      <c r="BU370">
        <v>0</v>
      </c>
      <c r="BV370">
        <v>0</v>
      </c>
      <c r="BW370">
        <v>0</v>
      </c>
      <c r="BX370">
        <v>0</v>
      </c>
      <c r="BY370">
        <v>11</v>
      </c>
      <c r="BZ370">
        <v>0</v>
      </c>
      <c r="CA370">
        <v>0</v>
      </c>
      <c r="CB370">
        <v>1</v>
      </c>
      <c r="CC370">
        <v>0</v>
      </c>
      <c r="CD370">
        <v>0</v>
      </c>
      <c r="CE370">
        <v>0</v>
      </c>
      <c r="CF370">
        <v>0</v>
      </c>
      <c r="CG370">
        <v>0</v>
      </c>
      <c r="CH370">
        <v>0</v>
      </c>
      <c r="CI370">
        <v>0</v>
      </c>
      <c r="CJ370">
        <v>0</v>
      </c>
      <c r="CK370">
        <v>0</v>
      </c>
      <c r="CL370">
        <v>0</v>
      </c>
      <c r="CM370">
        <v>0</v>
      </c>
    </row>
    <row r="371" spans="1:91" x14ac:dyDescent="0.15">
      <c r="A371" t="s">
        <v>2144</v>
      </c>
      <c r="B371">
        <v>22.2</v>
      </c>
      <c r="C371">
        <v>0.6</v>
      </c>
      <c r="D371">
        <v>97.8</v>
      </c>
      <c r="E371" s="407">
        <v>0.8</v>
      </c>
      <c r="F371" s="407">
        <v>2.1189555885714299E-2</v>
      </c>
      <c r="G371" s="407">
        <v>2.4</v>
      </c>
      <c r="H371" s="407">
        <v>4.52774785728422E-2</v>
      </c>
      <c r="I371" s="407">
        <v>1.2544794575000556E-3</v>
      </c>
      <c r="J371" s="407">
        <v>0.1</v>
      </c>
      <c r="K371">
        <v>0</v>
      </c>
      <c r="L371">
        <v>29</v>
      </c>
      <c r="M371">
        <v>0</v>
      </c>
      <c r="N371">
        <v>1</v>
      </c>
      <c r="O371">
        <v>5</v>
      </c>
      <c r="P371">
        <v>0</v>
      </c>
      <c r="Q371">
        <v>1</v>
      </c>
      <c r="R371">
        <v>0</v>
      </c>
      <c r="S371">
        <v>0</v>
      </c>
      <c r="T371">
        <v>5</v>
      </c>
      <c r="U371">
        <v>1</v>
      </c>
      <c r="V371">
        <v>0</v>
      </c>
      <c r="W371">
        <v>0</v>
      </c>
      <c r="X371">
        <v>0</v>
      </c>
      <c r="Y371">
        <v>0</v>
      </c>
      <c r="Z371">
        <v>0</v>
      </c>
      <c r="AA371" t="s">
        <v>2334</v>
      </c>
      <c r="AB371">
        <v>0</v>
      </c>
      <c r="AC371">
        <v>4</v>
      </c>
      <c r="AD371">
        <v>0</v>
      </c>
      <c r="AE371">
        <v>0</v>
      </c>
      <c r="AF371">
        <v>2</v>
      </c>
      <c r="AG371">
        <v>0</v>
      </c>
      <c r="AH371">
        <v>1</v>
      </c>
      <c r="AI371">
        <v>0</v>
      </c>
      <c r="AJ371">
        <v>0</v>
      </c>
      <c r="AK371">
        <v>1</v>
      </c>
      <c r="AL371">
        <v>0</v>
      </c>
      <c r="AM371">
        <v>0</v>
      </c>
      <c r="AN371">
        <v>0</v>
      </c>
      <c r="AO371">
        <v>0</v>
      </c>
      <c r="AP371">
        <v>0</v>
      </c>
      <c r="AQ371">
        <v>0</v>
      </c>
      <c r="AR371">
        <v>0</v>
      </c>
      <c r="AS371">
        <v>3</v>
      </c>
      <c r="AT371">
        <v>0</v>
      </c>
      <c r="AU371">
        <v>0</v>
      </c>
      <c r="AV371">
        <v>2</v>
      </c>
      <c r="AW371">
        <v>0</v>
      </c>
      <c r="AX371">
        <v>0</v>
      </c>
      <c r="AY371">
        <v>0</v>
      </c>
      <c r="AZ371">
        <v>0</v>
      </c>
      <c r="BA371">
        <v>0</v>
      </c>
      <c r="BB371">
        <v>1</v>
      </c>
      <c r="BC371">
        <v>0</v>
      </c>
      <c r="BD371">
        <v>0</v>
      </c>
      <c r="BE371">
        <v>0</v>
      </c>
      <c r="BF371">
        <v>0</v>
      </c>
      <c r="BG371">
        <v>0</v>
      </c>
      <c r="BH371">
        <v>0</v>
      </c>
      <c r="BI371">
        <v>8</v>
      </c>
      <c r="BJ371">
        <v>0</v>
      </c>
      <c r="BK371">
        <v>0</v>
      </c>
      <c r="BL371">
        <v>1</v>
      </c>
      <c r="BM371">
        <v>0</v>
      </c>
      <c r="BN371">
        <v>0</v>
      </c>
      <c r="BO371">
        <v>0</v>
      </c>
      <c r="BP371">
        <v>0</v>
      </c>
      <c r="BQ371">
        <v>1</v>
      </c>
      <c r="BR371">
        <v>0</v>
      </c>
      <c r="BS371">
        <v>0</v>
      </c>
      <c r="BT371">
        <v>0</v>
      </c>
      <c r="BU371">
        <v>0</v>
      </c>
      <c r="BV371">
        <v>0</v>
      </c>
      <c r="BW371">
        <v>0</v>
      </c>
      <c r="BX371">
        <v>0</v>
      </c>
      <c r="BY371">
        <v>2</v>
      </c>
      <c r="BZ371">
        <v>0</v>
      </c>
      <c r="CA371">
        <v>0</v>
      </c>
      <c r="CB371">
        <v>0</v>
      </c>
      <c r="CC371">
        <v>0</v>
      </c>
      <c r="CD371">
        <v>1</v>
      </c>
      <c r="CE371">
        <v>0</v>
      </c>
      <c r="CF371">
        <v>0</v>
      </c>
      <c r="CG371">
        <v>0</v>
      </c>
      <c r="CH371">
        <v>2</v>
      </c>
      <c r="CI371">
        <v>0</v>
      </c>
      <c r="CJ371">
        <v>0</v>
      </c>
      <c r="CK371">
        <v>0</v>
      </c>
      <c r="CL371">
        <v>0</v>
      </c>
      <c r="CM371">
        <v>0</v>
      </c>
    </row>
    <row r="372" spans="1:91" x14ac:dyDescent="0.15">
      <c r="A372" t="s">
        <v>2087</v>
      </c>
      <c r="B372">
        <v>47.9</v>
      </c>
      <c r="D372">
        <v>378.5</v>
      </c>
      <c r="E372" s="407">
        <v>0.2</v>
      </c>
      <c r="F372" s="407">
        <v>0</v>
      </c>
      <c r="G372" s="407">
        <v>1.4</v>
      </c>
      <c r="H372" s="407">
        <v>1.2499999999999976E-2</v>
      </c>
      <c r="I372" s="407">
        <v>0</v>
      </c>
      <c r="J372" s="407">
        <v>0.1</v>
      </c>
      <c r="K372">
        <v>0</v>
      </c>
      <c r="L372">
        <v>234</v>
      </c>
      <c r="M372">
        <v>0</v>
      </c>
      <c r="N372">
        <v>0</v>
      </c>
      <c r="O372">
        <v>0</v>
      </c>
      <c r="P372">
        <v>0</v>
      </c>
      <c r="Q372">
        <v>0</v>
      </c>
      <c r="R372">
        <v>0</v>
      </c>
      <c r="S372">
        <v>0</v>
      </c>
      <c r="T372">
        <v>0</v>
      </c>
      <c r="U372">
        <v>0</v>
      </c>
      <c r="V372">
        <v>0</v>
      </c>
      <c r="W372">
        <v>0</v>
      </c>
      <c r="X372">
        <v>0</v>
      </c>
      <c r="Y372">
        <v>0</v>
      </c>
      <c r="Z372">
        <v>0</v>
      </c>
      <c r="AA372" t="s">
        <v>2334</v>
      </c>
      <c r="AB372">
        <v>0</v>
      </c>
      <c r="AC372">
        <v>72</v>
      </c>
      <c r="AD372">
        <v>0</v>
      </c>
      <c r="AE372">
        <v>0</v>
      </c>
      <c r="AF372">
        <v>0</v>
      </c>
      <c r="AG372">
        <v>0</v>
      </c>
      <c r="AH372">
        <v>0</v>
      </c>
      <c r="AI372">
        <v>0</v>
      </c>
      <c r="AJ372">
        <v>0</v>
      </c>
      <c r="AK372">
        <v>0</v>
      </c>
      <c r="AL372">
        <v>0</v>
      </c>
      <c r="AM372">
        <v>0</v>
      </c>
      <c r="AN372">
        <v>0</v>
      </c>
      <c r="AO372">
        <v>0</v>
      </c>
      <c r="AP372">
        <v>0</v>
      </c>
      <c r="AQ372">
        <v>0</v>
      </c>
      <c r="AR372">
        <v>0</v>
      </c>
      <c r="AS372">
        <v>72</v>
      </c>
      <c r="AT372">
        <v>0</v>
      </c>
      <c r="AU372">
        <v>0</v>
      </c>
      <c r="AV372">
        <v>1</v>
      </c>
      <c r="AW372">
        <v>0</v>
      </c>
      <c r="AX372">
        <v>0</v>
      </c>
      <c r="AY372">
        <v>0</v>
      </c>
      <c r="AZ372">
        <v>0</v>
      </c>
      <c r="BA372">
        <v>0</v>
      </c>
      <c r="BB372">
        <v>0</v>
      </c>
      <c r="BC372">
        <v>0</v>
      </c>
      <c r="BD372">
        <v>0</v>
      </c>
      <c r="BE372">
        <v>0</v>
      </c>
      <c r="BF372">
        <v>0</v>
      </c>
      <c r="BG372">
        <v>0</v>
      </c>
      <c r="BH372">
        <v>0</v>
      </c>
      <c r="BI372">
        <v>100</v>
      </c>
      <c r="BJ372">
        <v>0</v>
      </c>
      <c r="BK372">
        <v>0</v>
      </c>
      <c r="BL372">
        <v>1</v>
      </c>
      <c r="BM372">
        <v>0</v>
      </c>
      <c r="BN372">
        <v>0</v>
      </c>
      <c r="BO372">
        <v>0</v>
      </c>
      <c r="BP372">
        <v>0</v>
      </c>
      <c r="BQ372">
        <v>0</v>
      </c>
      <c r="BR372">
        <v>0</v>
      </c>
      <c r="BS372">
        <v>0</v>
      </c>
      <c r="BT372">
        <v>0</v>
      </c>
      <c r="BU372">
        <v>0</v>
      </c>
      <c r="BV372">
        <v>0</v>
      </c>
      <c r="BW372">
        <v>0</v>
      </c>
      <c r="BX372">
        <v>0</v>
      </c>
      <c r="BY372">
        <v>109</v>
      </c>
      <c r="BZ372">
        <v>0</v>
      </c>
      <c r="CA372">
        <v>0</v>
      </c>
      <c r="CB372">
        <v>0</v>
      </c>
      <c r="CC372">
        <v>0</v>
      </c>
      <c r="CD372">
        <v>0</v>
      </c>
      <c r="CE372">
        <v>0</v>
      </c>
      <c r="CF372">
        <v>0</v>
      </c>
      <c r="CG372">
        <v>0</v>
      </c>
      <c r="CH372">
        <v>0</v>
      </c>
      <c r="CI372">
        <v>0</v>
      </c>
      <c r="CJ372">
        <v>0</v>
      </c>
      <c r="CK372">
        <v>0</v>
      </c>
      <c r="CL372">
        <v>0</v>
      </c>
      <c r="CM372">
        <v>0</v>
      </c>
    </row>
    <row r="373" spans="1:91" x14ac:dyDescent="0.15">
      <c r="A373" t="s">
        <v>2101</v>
      </c>
      <c r="B373">
        <v>350</v>
      </c>
      <c r="C373">
        <v>12</v>
      </c>
      <c r="D373">
        <v>149</v>
      </c>
      <c r="E373" s="407">
        <v>3.4</v>
      </c>
      <c r="F373" s="407">
        <v>0.1</v>
      </c>
      <c r="G373" s="407">
        <v>1.8</v>
      </c>
      <c r="H373" s="407">
        <v>0.6</v>
      </c>
      <c r="I373" s="407">
        <v>2.0268858572456656E-2</v>
      </c>
      <c r="J373" s="407">
        <v>0.3</v>
      </c>
      <c r="K373">
        <v>0</v>
      </c>
      <c r="L373">
        <v>9</v>
      </c>
      <c r="M373">
        <v>0</v>
      </c>
      <c r="N373">
        <v>9</v>
      </c>
      <c r="O373">
        <v>10</v>
      </c>
      <c r="P373">
        <v>0</v>
      </c>
      <c r="Q373">
        <v>1</v>
      </c>
      <c r="R373">
        <v>7</v>
      </c>
      <c r="S373">
        <v>6</v>
      </c>
      <c r="T373">
        <v>16</v>
      </c>
      <c r="U373">
        <v>9</v>
      </c>
      <c r="V373">
        <v>8</v>
      </c>
      <c r="W373">
        <v>0</v>
      </c>
      <c r="X373">
        <v>0</v>
      </c>
      <c r="Y373">
        <v>0</v>
      </c>
      <c r="Z373">
        <v>0</v>
      </c>
      <c r="AA373" t="s">
        <v>2334</v>
      </c>
      <c r="AB373">
        <v>0</v>
      </c>
      <c r="AC373">
        <v>1</v>
      </c>
      <c r="AD373">
        <v>0</v>
      </c>
      <c r="AE373">
        <v>0</v>
      </c>
      <c r="AF373">
        <v>0</v>
      </c>
      <c r="AG373">
        <v>0</v>
      </c>
      <c r="AH373">
        <v>0</v>
      </c>
      <c r="AI373">
        <v>3</v>
      </c>
      <c r="AJ373">
        <v>0</v>
      </c>
      <c r="AK373">
        <v>1</v>
      </c>
      <c r="AL373">
        <v>0</v>
      </c>
      <c r="AM373">
        <v>1</v>
      </c>
      <c r="AN373">
        <v>0</v>
      </c>
      <c r="AO373">
        <v>0</v>
      </c>
      <c r="AP373">
        <v>0</v>
      </c>
      <c r="AQ373">
        <v>0</v>
      </c>
      <c r="AR373">
        <v>0</v>
      </c>
      <c r="AS373">
        <v>1</v>
      </c>
      <c r="AT373">
        <v>0</v>
      </c>
      <c r="AU373">
        <v>0</v>
      </c>
      <c r="AV373">
        <v>0</v>
      </c>
      <c r="AW373">
        <v>0</v>
      </c>
      <c r="AX373">
        <v>0</v>
      </c>
      <c r="AY373">
        <v>0</v>
      </c>
      <c r="AZ373">
        <v>0</v>
      </c>
      <c r="BA373">
        <v>0</v>
      </c>
      <c r="BB373">
        <v>3</v>
      </c>
      <c r="BC373">
        <v>0</v>
      </c>
      <c r="BD373">
        <v>0</v>
      </c>
      <c r="BE373">
        <v>0</v>
      </c>
      <c r="BF373">
        <v>0</v>
      </c>
      <c r="BG373">
        <v>0</v>
      </c>
      <c r="BH373">
        <v>0</v>
      </c>
      <c r="BI373">
        <v>2</v>
      </c>
      <c r="BJ373">
        <v>0</v>
      </c>
      <c r="BK373">
        <v>0</v>
      </c>
      <c r="BL373">
        <v>1</v>
      </c>
      <c r="BM373">
        <v>0</v>
      </c>
      <c r="BN373">
        <v>0</v>
      </c>
      <c r="BO373">
        <v>2</v>
      </c>
      <c r="BP373">
        <v>0</v>
      </c>
      <c r="BQ373">
        <v>0</v>
      </c>
      <c r="BR373">
        <v>0</v>
      </c>
      <c r="BS373">
        <v>1</v>
      </c>
      <c r="BT373">
        <v>0</v>
      </c>
      <c r="BU373">
        <v>0</v>
      </c>
      <c r="BV373">
        <v>0</v>
      </c>
      <c r="BW373">
        <v>0</v>
      </c>
      <c r="BX373">
        <v>0</v>
      </c>
      <c r="BY373">
        <v>2</v>
      </c>
      <c r="BZ373">
        <v>0</v>
      </c>
      <c r="CA373">
        <v>0</v>
      </c>
      <c r="CB373">
        <v>0</v>
      </c>
      <c r="CC373">
        <v>0</v>
      </c>
      <c r="CD373">
        <v>1</v>
      </c>
      <c r="CE373">
        <v>0</v>
      </c>
      <c r="CF373">
        <v>0</v>
      </c>
      <c r="CG373">
        <v>0</v>
      </c>
      <c r="CH373">
        <v>3</v>
      </c>
      <c r="CI373">
        <v>0</v>
      </c>
      <c r="CJ373">
        <v>0</v>
      </c>
      <c r="CK373">
        <v>0</v>
      </c>
      <c r="CL373">
        <v>0</v>
      </c>
      <c r="CM373">
        <v>0</v>
      </c>
    </row>
    <row r="374" spans="1:91" x14ac:dyDescent="0.15">
      <c r="A374" t="s">
        <v>2081</v>
      </c>
      <c r="B374">
        <v>54.2</v>
      </c>
      <c r="D374">
        <v>517.5</v>
      </c>
      <c r="E374" s="407">
        <v>0.4</v>
      </c>
      <c r="F374" s="407">
        <v>4.6159024390243899E-4</v>
      </c>
      <c r="G374" s="407">
        <v>4.3</v>
      </c>
      <c r="H374" s="407">
        <v>3.0071365142621993E-2</v>
      </c>
      <c r="I374" s="407">
        <v>3.415780468259297E-5</v>
      </c>
      <c r="J374" s="407">
        <v>0.3</v>
      </c>
      <c r="K374">
        <v>0</v>
      </c>
      <c r="L374">
        <v>0</v>
      </c>
      <c r="M374">
        <v>0</v>
      </c>
      <c r="N374">
        <v>24</v>
      </c>
      <c r="O374">
        <v>60</v>
      </c>
      <c r="P374">
        <v>0</v>
      </c>
      <c r="Q374">
        <v>37</v>
      </c>
      <c r="R374">
        <v>0</v>
      </c>
      <c r="S374">
        <v>0</v>
      </c>
      <c r="T374">
        <v>1</v>
      </c>
      <c r="U374">
        <v>0</v>
      </c>
      <c r="V374">
        <v>0</v>
      </c>
      <c r="W374">
        <v>0</v>
      </c>
      <c r="X374">
        <v>0</v>
      </c>
      <c r="Y374">
        <v>0</v>
      </c>
      <c r="Z374">
        <v>0</v>
      </c>
      <c r="AA374" t="s">
        <v>2334</v>
      </c>
      <c r="AB374">
        <v>0</v>
      </c>
      <c r="AC374">
        <v>0</v>
      </c>
      <c r="AD374">
        <v>0</v>
      </c>
      <c r="AE374">
        <v>2</v>
      </c>
      <c r="AF374">
        <v>6</v>
      </c>
      <c r="AG374">
        <v>0</v>
      </c>
      <c r="AH374">
        <v>5</v>
      </c>
      <c r="AI374">
        <v>0</v>
      </c>
      <c r="AJ374">
        <v>0</v>
      </c>
      <c r="AK374">
        <v>0</v>
      </c>
      <c r="AL374">
        <v>0</v>
      </c>
      <c r="AM374">
        <v>0</v>
      </c>
      <c r="AN374">
        <v>0</v>
      </c>
      <c r="AO374">
        <v>0</v>
      </c>
      <c r="AP374">
        <v>0</v>
      </c>
      <c r="AQ374">
        <v>0</v>
      </c>
      <c r="AR374">
        <v>0</v>
      </c>
      <c r="AS374">
        <v>0</v>
      </c>
      <c r="AT374">
        <v>0</v>
      </c>
      <c r="AU374">
        <v>0</v>
      </c>
      <c r="AV374">
        <v>9</v>
      </c>
      <c r="AW374">
        <v>0</v>
      </c>
      <c r="AX374">
        <v>4</v>
      </c>
      <c r="AY374">
        <v>0</v>
      </c>
      <c r="AZ374">
        <v>0</v>
      </c>
      <c r="BA374">
        <v>0</v>
      </c>
      <c r="BB374">
        <v>0</v>
      </c>
      <c r="BC374">
        <v>0</v>
      </c>
      <c r="BD374">
        <v>1</v>
      </c>
      <c r="BE374">
        <v>0</v>
      </c>
      <c r="BF374">
        <v>0</v>
      </c>
      <c r="BG374">
        <v>0</v>
      </c>
      <c r="BH374">
        <v>0</v>
      </c>
      <c r="BI374">
        <v>0</v>
      </c>
      <c r="BJ374">
        <v>0</v>
      </c>
      <c r="BK374">
        <v>2</v>
      </c>
      <c r="BL374">
        <v>1</v>
      </c>
      <c r="BM374">
        <v>0</v>
      </c>
      <c r="BN374">
        <v>12</v>
      </c>
      <c r="BO374">
        <v>0</v>
      </c>
      <c r="BP374">
        <v>0</v>
      </c>
      <c r="BQ374">
        <v>0</v>
      </c>
      <c r="BR374">
        <v>0</v>
      </c>
      <c r="BS374">
        <v>0</v>
      </c>
      <c r="BT374">
        <v>0</v>
      </c>
      <c r="BU374">
        <v>0</v>
      </c>
      <c r="BV374">
        <v>0</v>
      </c>
      <c r="BW374">
        <v>0</v>
      </c>
      <c r="BX374">
        <v>0</v>
      </c>
      <c r="BY374">
        <v>0</v>
      </c>
      <c r="BZ374">
        <v>0</v>
      </c>
      <c r="CA374">
        <v>0</v>
      </c>
      <c r="CB374">
        <v>11</v>
      </c>
      <c r="CC374">
        <v>3</v>
      </c>
      <c r="CD374">
        <v>1</v>
      </c>
      <c r="CE374">
        <v>0</v>
      </c>
      <c r="CF374">
        <v>0</v>
      </c>
      <c r="CG374">
        <v>0</v>
      </c>
      <c r="CH374">
        <v>0</v>
      </c>
      <c r="CI374">
        <v>0</v>
      </c>
      <c r="CJ374">
        <v>0</v>
      </c>
      <c r="CK374">
        <v>0</v>
      </c>
      <c r="CL374">
        <v>0</v>
      </c>
      <c r="CM374">
        <v>0</v>
      </c>
    </row>
    <row r="375" spans="1:91" x14ac:dyDescent="0.15">
      <c r="A375" t="s">
        <v>2153</v>
      </c>
      <c r="B375">
        <v>20</v>
      </c>
      <c r="D375">
        <v>300</v>
      </c>
      <c r="E375" s="407">
        <v>0.3</v>
      </c>
      <c r="F375" s="407">
        <v>0</v>
      </c>
      <c r="G375" s="407">
        <v>3.3</v>
      </c>
      <c r="H375" s="407">
        <v>1.5783640653782779E-2</v>
      </c>
      <c r="I375" s="407">
        <v>0</v>
      </c>
      <c r="J375" s="407">
        <v>0.2</v>
      </c>
      <c r="K375">
        <v>0</v>
      </c>
      <c r="L375">
        <v>24</v>
      </c>
      <c r="M375">
        <v>0</v>
      </c>
      <c r="N375">
        <v>5</v>
      </c>
      <c r="O375">
        <v>62</v>
      </c>
      <c r="P375">
        <v>0</v>
      </c>
      <c r="Q375">
        <v>1</v>
      </c>
      <c r="R375">
        <v>0</v>
      </c>
      <c r="S375">
        <v>0</v>
      </c>
      <c r="T375">
        <v>0</v>
      </c>
      <c r="U375">
        <v>0</v>
      </c>
      <c r="V375">
        <v>0</v>
      </c>
      <c r="W375">
        <v>0</v>
      </c>
      <c r="X375">
        <v>0</v>
      </c>
      <c r="Y375">
        <v>0</v>
      </c>
      <c r="Z375">
        <v>0</v>
      </c>
      <c r="AA375" t="s">
        <v>2334</v>
      </c>
      <c r="AB375">
        <v>0</v>
      </c>
      <c r="AC375">
        <v>1</v>
      </c>
      <c r="AD375">
        <v>0</v>
      </c>
      <c r="AE375">
        <v>1</v>
      </c>
      <c r="AF375">
        <v>14</v>
      </c>
      <c r="AG375">
        <v>0</v>
      </c>
      <c r="AH375">
        <v>0</v>
      </c>
      <c r="AI375">
        <v>0</v>
      </c>
      <c r="AJ375">
        <v>0</v>
      </c>
      <c r="AK375">
        <v>0</v>
      </c>
      <c r="AL375">
        <v>0</v>
      </c>
      <c r="AM375">
        <v>0</v>
      </c>
      <c r="AN375">
        <v>0</v>
      </c>
      <c r="AO375">
        <v>0</v>
      </c>
      <c r="AP375">
        <v>0</v>
      </c>
      <c r="AQ375">
        <v>0</v>
      </c>
      <c r="AR375">
        <v>0</v>
      </c>
      <c r="AS375">
        <v>24</v>
      </c>
      <c r="AT375">
        <v>0</v>
      </c>
      <c r="AU375">
        <v>0</v>
      </c>
      <c r="AV375">
        <v>1</v>
      </c>
      <c r="AW375">
        <v>1</v>
      </c>
      <c r="AX375">
        <v>0</v>
      </c>
      <c r="AY375">
        <v>0</v>
      </c>
      <c r="AZ375">
        <v>0</v>
      </c>
      <c r="BA375">
        <v>0</v>
      </c>
      <c r="BB375">
        <v>0</v>
      </c>
      <c r="BC375">
        <v>0</v>
      </c>
      <c r="BD375">
        <v>1</v>
      </c>
      <c r="BE375">
        <v>0</v>
      </c>
      <c r="BF375">
        <v>0</v>
      </c>
      <c r="BG375">
        <v>0</v>
      </c>
      <c r="BH375">
        <v>0</v>
      </c>
      <c r="BI375">
        <v>3</v>
      </c>
      <c r="BJ375">
        <v>0</v>
      </c>
      <c r="BK375">
        <v>0</v>
      </c>
      <c r="BL375">
        <v>6</v>
      </c>
      <c r="BM375">
        <v>0</v>
      </c>
      <c r="BN375">
        <v>0</v>
      </c>
      <c r="BO375">
        <v>0</v>
      </c>
      <c r="BP375">
        <v>0</v>
      </c>
      <c r="BQ375">
        <v>0</v>
      </c>
      <c r="BR375">
        <v>0</v>
      </c>
      <c r="BS375">
        <v>0</v>
      </c>
      <c r="BT375">
        <v>0</v>
      </c>
      <c r="BU375">
        <v>0</v>
      </c>
      <c r="BV375">
        <v>0</v>
      </c>
      <c r="BW375">
        <v>0</v>
      </c>
      <c r="BX375">
        <v>0</v>
      </c>
      <c r="BY375">
        <v>10</v>
      </c>
      <c r="BZ375">
        <v>0</v>
      </c>
      <c r="CA375">
        <v>0</v>
      </c>
      <c r="CB375">
        <v>1</v>
      </c>
      <c r="CC375">
        <v>0</v>
      </c>
      <c r="CD375">
        <v>0</v>
      </c>
      <c r="CE375">
        <v>0</v>
      </c>
      <c r="CF375">
        <v>0</v>
      </c>
      <c r="CG375">
        <v>0</v>
      </c>
      <c r="CH375">
        <v>0</v>
      </c>
      <c r="CI375">
        <v>0</v>
      </c>
      <c r="CJ375">
        <v>0</v>
      </c>
      <c r="CK375">
        <v>0</v>
      </c>
      <c r="CL375">
        <v>0</v>
      </c>
      <c r="CM375">
        <v>0</v>
      </c>
    </row>
    <row r="376" spans="1:91" x14ac:dyDescent="0.15">
      <c r="A376" t="s">
        <v>2286</v>
      </c>
      <c r="B376">
        <v>2.5</v>
      </c>
      <c r="D376">
        <v>30</v>
      </c>
      <c r="E376" s="407">
        <v>0.2</v>
      </c>
      <c r="F376" s="407">
        <v>0</v>
      </c>
      <c r="G376" s="407">
        <v>1.7</v>
      </c>
      <c r="H376" s="407">
        <v>1.884547233417367E-2</v>
      </c>
      <c r="I376" s="407">
        <v>0</v>
      </c>
      <c r="J376" s="407">
        <v>0.1</v>
      </c>
      <c r="K376">
        <v>0</v>
      </c>
      <c r="L376">
        <v>3</v>
      </c>
      <c r="M376">
        <v>0</v>
      </c>
      <c r="N376">
        <v>10</v>
      </c>
      <c r="O376">
        <v>119</v>
      </c>
      <c r="P376">
        <v>0</v>
      </c>
      <c r="Q376">
        <v>0</v>
      </c>
      <c r="R376">
        <v>0</v>
      </c>
      <c r="S376">
        <v>0</v>
      </c>
      <c r="T376">
        <v>1</v>
      </c>
      <c r="U376">
        <v>0</v>
      </c>
      <c r="V376">
        <v>0</v>
      </c>
      <c r="W376">
        <v>0</v>
      </c>
      <c r="X376">
        <v>0</v>
      </c>
      <c r="Y376">
        <v>0</v>
      </c>
      <c r="Z376">
        <v>0</v>
      </c>
      <c r="AA376" t="s">
        <v>2334</v>
      </c>
      <c r="AB376">
        <v>0</v>
      </c>
      <c r="AC376">
        <v>3</v>
      </c>
      <c r="AD376">
        <v>0</v>
      </c>
      <c r="AE376">
        <v>7</v>
      </c>
      <c r="AF376">
        <v>55</v>
      </c>
      <c r="AG376">
        <v>0</v>
      </c>
      <c r="AH376">
        <v>0</v>
      </c>
      <c r="AI376">
        <v>0</v>
      </c>
      <c r="AJ376">
        <v>0</v>
      </c>
      <c r="AK376">
        <v>1</v>
      </c>
      <c r="AL376">
        <v>0</v>
      </c>
      <c r="AM376">
        <v>0</v>
      </c>
      <c r="AN376">
        <v>0</v>
      </c>
      <c r="AO376">
        <v>0</v>
      </c>
      <c r="AP376">
        <v>0</v>
      </c>
      <c r="AQ376">
        <v>0</v>
      </c>
      <c r="AR376">
        <v>0</v>
      </c>
      <c r="AS376">
        <v>5</v>
      </c>
      <c r="AT376">
        <v>0</v>
      </c>
      <c r="AU376">
        <v>3</v>
      </c>
      <c r="AV376">
        <v>58</v>
      </c>
      <c r="AW376">
        <v>0</v>
      </c>
      <c r="AX376">
        <v>2</v>
      </c>
      <c r="AY376">
        <v>0</v>
      </c>
      <c r="AZ376">
        <v>0</v>
      </c>
      <c r="BA376">
        <v>0</v>
      </c>
      <c r="BB376">
        <v>0</v>
      </c>
      <c r="BC376">
        <v>0</v>
      </c>
      <c r="BD376">
        <v>0</v>
      </c>
      <c r="BE376">
        <v>0</v>
      </c>
      <c r="BF376">
        <v>0</v>
      </c>
      <c r="BG376">
        <v>0</v>
      </c>
      <c r="BH376">
        <v>0</v>
      </c>
      <c r="BI376">
        <v>0</v>
      </c>
      <c r="BJ376">
        <v>0</v>
      </c>
      <c r="BK376">
        <v>1</v>
      </c>
      <c r="BL376">
        <v>6</v>
      </c>
      <c r="BM376">
        <v>0</v>
      </c>
      <c r="BN376">
        <v>0</v>
      </c>
      <c r="BO376">
        <v>0</v>
      </c>
      <c r="BP376">
        <v>0</v>
      </c>
      <c r="BQ376">
        <v>0</v>
      </c>
      <c r="BR376">
        <v>0</v>
      </c>
      <c r="BS376">
        <v>0</v>
      </c>
      <c r="BT376">
        <v>0</v>
      </c>
      <c r="BU376">
        <v>0</v>
      </c>
      <c r="BV376">
        <v>0</v>
      </c>
      <c r="BW376">
        <v>0</v>
      </c>
      <c r="BX376">
        <v>0</v>
      </c>
      <c r="BY376">
        <v>8</v>
      </c>
      <c r="BZ376">
        <v>0</v>
      </c>
      <c r="CA376">
        <v>0</v>
      </c>
      <c r="CB376">
        <v>5</v>
      </c>
      <c r="CC376">
        <v>0</v>
      </c>
      <c r="CD376">
        <v>0</v>
      </c>
      <c r="CE376">
        <v>0</v>
      </c>
      <c r="CF376">
        <v>0</v>
      </c>
      <c r="CG376">
        <v>0</v>
      </c>
      <c r="CH376">
        <v>0</v>
      </c>
      <c r="CI376">
        <v>0</v>
      </c>
      <c r="CJ376">
        <v>0</v>
      </c>
      <c r="CK376">
        <v>0</v>
      </c>
      <c r="CL376">
        <v>0</v>
      </c>
      <c r="CM376">
        <v>0</v>
      </c>
    </row>
    <row r="377" spans="1:91" x14ac:dyDescent="0.15">
      <c r="A377" t="s">
        <v>2082</v>
      </c>
      <c r="B377">
        <v>19</v>
      </c>
      <c r="D377">
        <v>154.19999999999999</v>
      </c>
      <c r="E377" s="407">
        <v>0.2</v>
      </c>
      <c r="F377" s="407">
        <v>0</v>
      </c>
      <c r="G377" s="407">
        <v>1.6</v>
      </c>
      <c r="H377" s="407">
        <v>1.2500000000000002E-2</v>
      </c>
      <c r="I377" s="407">
        <v>0</v>
      </c>
      <c r="J377" s="407">
        <v>0.1</v>
      </c>
      <c r="K377">
        <v>0</v>
      </c>
      <c r="L377">
        <v>101</v>
      </c>
      <c r="M377">
        <v>0</v>
      </c>
      <c r="N377">
        <v>0</v>
      </c>
      <c r="O377">
        <v>0</v>
      </c>
      <c r="P377">
        <v>0</v>
      </c>
      <c r="Q377">
        <v>0</v>
      </c>
      <c r="R377">
        <v>0</v>
      </c>
      <c r="S377">
        <v>0</v>
      </c>
      <c r="T377">
        <v>0</v>
      </c>
      <c r="U377">
        <v>0</v>
      </c>
      <c r="V377">
        <v>0</v>
      </c>
      <c r="W377">
        <v>0</v>
      </c>
      <c r="X377">
        <v>0</v>
      </c>
      <c r="Y377">
        <v>0</v>
      </c>
      <c r="Z377">
        <v>0</v>
      </c>
      <c r="AA377" t="s">
        <v>2334</v>
      </c>
      <c r="AB377">
        <v>0</v>
      </c>
      <c r="AC377">
        <v>52</v>
      </c>
      <c r="AD377">
        <v>0</v>
      </c>
      <c r="AE377">
        <v>0</v>
      </c>
      <c r="AF377">
        <v>0</v>
      </c>
      <c r="AG377">
        <v>0</v>
      </c>
      <c r="AH377">
        <v>0</v>
      </c>
      <c r="AI377">
        <v>0</v>
      </c>
      <c r="AJ377">
        <v>0</v>
      </c>
      <c r="AK377">
        <v>0</v>
      </c>
      <c r="AL377">
        <v>0</v>
      </c>
      <c r="AM377">
        <v>0</v>
      </c>
      <c r="AN377">
        <v>0</v>
      </c>
      <c r="AO377">
        <v>0</v>
      </c>
      <c r="AP377">
        <v>0</v>
      </c>
      <c r="AQ377">
        <v>0</v>
      </c>
      <c r="AR377">
        <v>0</v>
      </c>
      <c r="AS377">
        <v>39</v>
      </c>
      <c r="AT377">
        <v>0</v>
      </c>
      <c r="AU377">
        <v>0</v>
      </c>
      <c r="AV377">
        <v>0</v>
      </c>
      <c r="AW377">
        <v>0</v>
      </c>
      <c r="AX377">
        <v>0</v>
      </c>
      <c r="AY377">
        <v>0</v>
      </c>
      <c r="AZ377">
        <v>0</v>
      </c>
      <c r="BA377">
        <v>0</v>
      </c>
      <c r="BB377">
        <v>0</v>
      </c>
      <c r="BC377">
        <v>0</v>
      </c>
      <c r="BD377">
        <v>0</v>
      </c>
      <c r="BE377">
        <v>0</v>
      </c>
      <c r="BF377">
        <v>0</v>
      </c>
      <c r="BG377">
        <v>0</v>
      </c>
      <c r="BH377">
        <v>0</v>
      </c>
      <c r="BI377">
        <v>13</v>
      </c>
      <c r="BJ377">
        <v>0</v>
      </c>
      <c r="BK377">
        <v>0</v>
      </c>
      <c r="BL377">
        <v>0</v>
      </c>
      <c r="BM377">
        <v>0</v>
      </c>
      <c r="BN377">
        <v>0</v>
      </c>
      <c r="BO377">
        <v>0</v>
      </c>
      <c r="BP377">
        <v>0</v>
      </c>
      <c r="BQ377">
        <v>0</v>
      </c>
      <c r="BR377">
        <v>0</v>
      </c>
      <c r="BS377">
        <v>0</v>
      </c>
      <c r="BT377">
        <v>0</v>
      </c>
      <c r="BU377">
        <v>0</v>
      </c>
      <c r="BV377">
        <v>0</v>
      </c>
      <c r="BW377">
        <v>0</v>
      </c>
      <c r="BX377">
        <v>0</v>
      </c>
      <c r="BY377">
        <v>5</v>
      </c>
      <c r="BZ377">
        <v>0</v>
      </c>
      <c r="CA377">
        <v>0</v>
      </c>
      <c r="CB377">
        <v>0</v>
      </c>
      <c r="CC377">
        <v>0</v>
      </c>
      <c r="CD377">
        <v>0</v>
      </c>
      <c r="CE377">
        <v>0</v>
      </c>
      <c r="CF377">
        <v>0</v>
      </c>
      <c r="CG377">
        <v>0</v>
      </c>
      <c r="CH377">
        <v>0</v>
      </c>
      <c r="CI377">
        <v>0</v>
      </c>
      <c r="CJ377">
        <v>0</v>
      </c>
      <c r="CK377">
        <v>0</v>
      </c>
      <c r="CL377">
        <v>0</v>
      </c>
      <c r="CM377">
        <v>0</v>
      </c>
    </row>
    <row r="378" spans="1:91" x14ac:dyDescent="0.15">
      <c r="A378" t="s">
        <v>2219</v>
      </c>
      <c r="B378">
        <v>9.4</v>
      </c>
      <c r="D378">
        <v>183</v>
      </c>
      <c r="E378" s="407">
        <v>0.5</v>
      </c>
      <c r="F378" s="407">
        <v>0</v>
      </c>
      <c r="G378" s="407">
        <v>8.9</v>
      </c>
      <c r="H378" s="407">
        <v>1.2758183410575486E-2</v>
      </c>
      <c r="I378" s="407">
        <v>0</v>
      </c>
      <c r="J378" s="407">
        <v>0.2</v>
      </c>
      <c r="K378">
        <v>0</v>
      </c>
      <c r="L378">
        <v>3</v>
      </c>
      <c r="M378">
        <v>1</v>
      </c>
      <c r="N378">
        <v>0</v>
      </c>
      <c r="O378">
        <v>58</v>
      </c>
      <c r="P378">
        <v>0</v>
      </c>
      <c r="Q378">
        <v>0</v>
      </c>
      <c r="R378">
        <v>0</v>
      </c>
      <c r="S378">
        <v>0</v>
      </c>
      <c r="T378">
        <v>0</v>
      </c>
      <c r="U378">
        <v>0</v>
      </c>
      <c r="V378">
        <v>0</v>
      </c>
      <c r="W378">
        <v>0</v>
      </c>
      <c r="X378">
        <v>0</v>
      </c>
      <c r="Y378">
        <v>0</v>
      </c>
      <c r="Z378">
        <v>0</v>
      </c>
      <c r="AA378" t="s">
        <v>2334</v>
      </c>
      <c r="AB378">
        <v>0</v>
      </c>
      <c r="AC378">
        <v>0</v>
      </c>
      <c r="AD378">
        <v>0</v>
      </c>
      <c r="AE378">
        <v>0</v>
      </c>
      <c r="AF378">
        <v>22</v>
      </c>
      <c r="AG378">
        <v>0</v>
      </c>
      <c r="AH378">
        <v>0</v>
      </c>
      <c r="AI378">
        <v>0</v>
      </c>
      <c r="AJ378">
        <v>0</v>
      </c>
      <c r="AK378">
        <v>0</v>
      </c>
      <c r="AL378">
        <v>0</v>
      </c>
      <c r="AM378">
        <v>0</v>
      </c>
      <c r="AN378">
        <v>0</v>
      </c>
      <c r="AO378">
        <v>0</v>
      </c>
      <c r="AP378">
        <v>0</v>
      </c>
      <c r="AQ378">
        <v>0</v>
      </c>
      <c r="AR378">
        <v>0</v>
      </c>
      <c r="AS378">
        <v>5</v>
      </c>
      <c r="AT378">
        <v>0</v>
      </c>
      <c r="AU378">
        <v>0</v>
      </c>
      <c r="AV378">
        <v>4</v>
      </c>
      <c r="AW378">
        <v>0</v>
      </c>
      <c r="AX378">
        <v>0</v>
      </c>
      <c r="AY378">
        <v>0</v>
      </c>
      <c r="AZ378">
        <v>0</v>
      </c>
      <c r="BA378">
        <v>0</v>
      </c>
      <c r="BB378">
        <v>0</v>
      </c>
      <c r="BC378">
        <v>0</v>
      </c>
      <c r="BD378">
        <v>0</v>
      </c>
      <c r="BE378">
        <v>0</v>
      </c>
      <c r="BF378">
        <v>0</v>
      </c>
      <c r="BG378">
        <v>0</v>
      </c>
      <c r="BH378">
        <v>0</v>
      </c>
      <c r="BI378">
        <v>0</v>
      </c>
      <c r="BJ378">
        <v>0</v>
      </c>
      <c r="BK378">
        <v>0</v>
      </c>
      <c r="BL378">
        <v>10</v>
      </c>
      <c r="BM378">
        <v>0</v>
      </c>
      <c r="BN378">
        <v>0</v>
      </c>
      <c r="BO378">
        <v>0</v>
      </c>
      <c r="BP378">
        <v>0</v>
      </c>
      <c r="BQ378">
        <v>0</v>
      </c>
      <c r="BR378">
        <v>0</v>
      </c>
      <c r="BS378">
        <v>0</v>
      </c>
      <c r="BT378">
        <v>0</v>
      </c>
      <c r="BU378">
        <v>0</v>
      </c>
      <c r="BV378">
        <v>0</v>
      </c>
      <c r="BW378">
        <v>0</v>
      </c>
      <c r="BX378">
        <v>0</v>
      </c>
      <c r="BY378">
        <v>6</v>
      </c>
      <c r="BZ378">
        <v>0</v>
      </c>
      <c r="CA378">
        <v>0</v>
      </c>
      <c r="CB378">
        <v>1</v>
      </c>
      <c r="CC378">
        <v>0</v>
      </c>
      <c r="CD378">
        <v>0</v>
      </c>
      <c r="CE378">
        <v>0</v>
      </c>
      <c r="CF378">
        <v>0</v>
      </c>
      <c r="CG378">
        <v>0</v>
      </c>
      <c r="CH378">
        <v>0</v>
      </c>
      <c r="CI378">
        <v>0</v>
      </c>
      <c r="CJ378">
        <v>0</v>
      </c>
      <c r="CK378">
        <v>0</v>
      </c>
      <c r="CL378">
        <v>0</v>
      </c>
      <c r="CM378">
        <v>0</v>
      </c>
    </row>
    <row r="379" spans="1:91" x14ac:dyDescent="0.15">
      <c r="A379" t="s">
        <v>2050</v>
      </c>
      <c r="B379">
        <v>500</v>
      </c>
      <c r="C379">
        <v>18</v>
      </c>
      <c r="D379">
        <v>280</v>
      </c>
      <c r="E379" s="407">
        <v>4.0999999999999996</v>
      </c>
      <c r="F379" s="407">
        <v>0.2</v>
      </c>
      <c r="G379" s="407">
        <v>2.4</v>
      </c>
      <c r="H379" s="407">
        <v>0.7</v>
      </c>
      <c r="I379" s="407">
        <v>2.4224792877131071E-2</v>
      </c>
      <c r="J379" s="407">
        <v>0.4</v>
      </c>
      <c r="K379">
        <v>0</v>
      </c>
      <c r="L379">
        <v>0</v>
      </c>
      <c r="M379">
        <v>0</v>
      </c>
      <c r="N379">
        <v>10</v>
      </c>
      <c r="O379">
        <v>97</v>
      </c>
      <c r="P379">
        <v>0</v>
      </c>
      <c r="Q379">
        <v>3</v>
      </c>
      <c r="R379">
        <v>0</v>
      </c>
      <c r="S379">
        <v>18</v>
      </c>
      <c r="T379">
        <v>12</v>
      </c>
      <c r="U379">
        <v>4</v>
      </c>
      <c r="V379">
        <v>7</v>
      </c>
      <c r="W379">
        <v>0</v>
      </c>
      <c r="X379">
        <v>0</v>
      </c>
      <c r="Y379">
        <v>0</v>
      </c>
      <c r="Z379">
        <v>0</v>
      </c>
      <c r="AA379" t="s">
        <v>2334</v>
      </c>
      <c r="AB379">
        <v>0</v>
      </c>
      <c r="AC379">
        <v>0</v>
      </c>
      <c r="AD379">
        <v>0</v>
      </c>
      <c r="AE379">
        <v>1</v>
      </c>
      <c r="AF379">
        <v>73</v>
      </c>
      <c r="AG379">
        <v>0</v>
      </c>
      <c r="AH379">
        <v>0</v>
      </c>
      <c r="AI379">
        <v>0</v>
      </c>
      <c r="AJ379">
        <v>2</v>
      </c>
      <c r="AK379">
        <v>0</v>
      </c>
      <c r="AL379">
        <v>0</v>
      </c>
      <c r="AM379">
        <v>2</v>
      </c>
      <c r="AN379">
        <v>0</v>
      </c>
      <c r="AO379">
        <v>0</v>
      </c>
      <c r="AP379">
        <v>0</v>
      </c>
      <c r="AQ379">
        <v>0</v>
      </c>
      <c r="AR379">
        <v>0</v>
      </c>
      <c r="AS379">
        <v>41</v>
      </c>
      <c r="AT379">
        <v>0</v>
      </c>
      <c r="AU379">
        <v>2</v>
      </c>
      <c r="AV379">
        <v>61</v>
      </c>
      <c r="AW379">
        <v>0</v>
      </c>
      <c r="AX379">
        <v>0</v>
      </c>
      <c r="AY379">
        <v>0</v>
      </c>
      <c r="AZ379">
        <v>2</v>
      </c>
      <c r="BA379">
        <v>1</v>
      </c>
      <c r="BB379">
        <v>1</v>
      </c>
      <c r="BC379">
        <v>2</v>
      </c>
      <c r="BD379">
        <v>0</v>
      </c>
      <c r="BE379">
        <v>0</v>
      </c>
      <c r="BF379">
        <v>0</v>
      </c>
      <c r="BG379">
        <v>0</v>
      </c>
      <c r="BH379">
        <v>0</v>
      </c>
      <c r="BI379">
        <v>16</v>
      </c>
      <c r="BJ379">
        <v>0</v>
      </c>
      <c r="BK379">
        <v>4</v>
      </c>
      <c r="BL379">
        <v>53</v>
      </c>
      <c r="BM379">
        <v>0</v>
      </c>
      <c r="BN379">
        <v>0</v>
      </c>
      <c r="BO379">
        <v>0</v>
      </c>
      <c r="BP379">
        <v>1</v>
      </c>
      <c r="BQ379">
        <v>1</v>
      </c>
      <c r="BR379">
        <v>1</v>
      </c>
      <c r="BS379">
        <v>0</v>
      </c>
      <c r="BT379">
        <v>0</v>
      </c>
      <c r="BU379">
        <v>0</v>
      </c>
      <c r="BV379">
        <v>0</v>
      </c>
      <c r="BW379">
        <v>0</v>
      </c>
      <c r="BX379">
        <v>0</v>
      </c>
      <c r="BY379">
        <v>3</v>
      </c>
      <c r="BZ379">
        <v>0</v>
      </c>
      <c r="CA379">
        <v>3</v>
      </c>
      <c r="CB379">
        <v>28</v>
      </c>
      <c r="CC379">
        <v>0</v>
      </c>
      <c r="CD379">
        <v>0</v>
      </c>
      <c r="CE379">
        <v>0</v>
      </c>
      <c r="CF379">
        <v>0</v>
      </c>
      <c r="CG379">
        <v>0</v>
      </c>
      <c r="CH379">
        <v>0</v>
      </c>
      <c r="CI379">
        <v>0</v>
      </c>
      <c r="CJ379">
        <v>0</v>
      </c>
      <c r="CK379">
        <v>0</v>
      </c>
      <c r="CL379">
        <v>0</v>
      </c>
      <c r="CM379">
        <v>0</v>
      </c>
    </row>
    <row r="380" spans="1:91" x14ac:dyDescent="0.15">
      <c r="A380" t="s">
        <v>1797</v>
      </c>
      <c r="B380">
        <v>2100</v>
      </c>
      <c r="C380">
        <v>40</v>
      </c>
      <c r="D380">
        <v>1400</v>
      </c>
      <c r="E380" s="407">
        <v>2</v>
      </c>
      <c r="F380" s="407">
        <v>4.1748663046553815E-2</v>
      </c>
      <c r="G380" s="407">
        <v>2</v>
      </c>
      <c r="H380" s="407">
        <v>0.3</v>
      </c>
      <c r="I380" s="407">
        <v>5.845350994624827E-3</v>
      </c>
      <c r="J380" s="407">
        <v>0.3</v>
      </c>
      <c r="K380">
        <v>0</v>
      </c>
      <c r="L380">
        <v>3</v>
      </c>
      <c r="M380">
        <v>0</v>
      </c>
      <c r="N380">
        <v>32</v>
      </c>
      <c r="O380">
        <v>59</v>
      </c>
      <c r="P380">
        <v>0</v>
      </c>
      <c r="Q380">
        <v>9</v>
      </c>
      <c r="R380">
        <v>16</v>
      </c>
      <c r="S380">
        <v>128</v>
      </c>
      <c r="T380">
        <v>343</v>
      </c>
      <c r="U380">
        <v>84</v>
      </c>
      <c r="V380">
        <v>62</v>
      </c>
      <c r="W380">
        <v>0</v>
      </c>
      <c r="X380">
        <v>0</v>
      </c>
      <c r="Y380">
        <v>0</v>
      </c>
      <c r="Z380">
        <v>1</v>
      </c>
      <c r="AA380" t="s">
        <v>2334</v>
      </c>
      <c r="AB380">
        <v>0</v>
      </c>
      <c r="AC380">
        <v>0</v>
      </c>
      <c r="AD380">
        <v>0</v>
      </c>
      <c r="AE380">
        <v>4</v>
      </c>
      <c r="AF380">
        <v>0</v>
      </c>
      <c r="AG380">
        <v>0</v>
      </c>
      <c r="AH380">
        <v>3</v>
      </c>
      <c r="AI380">
        <v>13</v>
      </c>
      <c r="AJ380">
        <v>32</v>
      </c>
      <c r="AK380">
        <v>2</v>
      </c>
      <c r="AL380">
        <v>0</v>
      </c>
      <c r="AM380">
        <v>30</v>
      </c>
      <c r="AN380">
        <v>0</v>
      </c>
      <c r="AO380">
        <v>0</v>
      </c>
      <c r="AP380">
        <v>0</v>
      </c>
      <c r="AQ380">
        <v>1</v>
      </c>
      <c r="AR380">
        <v>0</v>
      </c>
      <c r="AS380">
        <v>0</v>
      </c>
      <c r="AT380">
        <v>0</v>
      </c>
      <c r="AU380">
        <v>1</v>
      </c>
      <c r="AV380">
        <v>14</v>
      </c>
      <c r="AW380">
        <v>0</v>
      </c>
      <c r="AX380">
        <v>1</v>
      </c>
      <c r="AY380">
        <v>0</v>
      </c>
      <c r="AZ380">
        <v>0</v>
      </c>
      <c r="BA380">
        <v>0</v>
      </c>
      <c r="BB380">
        <v>110</v>
      </c>
      <c r="BC380">
        <v>0</v>
      </c>
      <c r="BD380">
        <v>0</v>
      </c>
      <c r="BE380">
        <v>0</v>
      </c>
      <c r="BF380">
        <v>0</v>
      </c>
      <c r="BG380">
        <v>0</v>
      </c>
      <c r="BH380">
        <v>0</v>
      </c>
      <c r="BI380">
        <v>0</v>
      </c>
      <c r="BJ380">
        <v>0</v>
      </c>
      <c r="BK380">
        <v>1</v>
      </c>
      <c r="BL380">
        <v>3</v>
      </c>
      <c r="BM380">
        <v>0</v>
      </c>
      <c r="BN380">
        <v>1</v>
      </c>
      <c r="BO380">
        <v>1</v>
      </c>
      <c r="BP380">
        <v>19</v>
      </c>
      <c r="BQ380">
        <v>2</v>
      </c>
      <c r="BR380">
        <v>0</v>
      </c>
      <c r="BS380">
        <v>11</v>
      </c>
      <c r="BT380">
        <v>0</v>
      </c>
      <c r="BU380">
        <v>0</v>
      </c>
      <c r="BV380">
        <v>0</v>
      </c>
      <c r="BW380">
        <v>0</v>
      </c>
      <c r="BX380">
        <v>0</v>
      </c>
      <c r="BY380">
        <v>2</v>
      </c>
      <c r="BZ380">
        <v>0</v>
      </c>
      <c r="CA380">
        <v>0</v>
      </c>
      <c r="CB380">
        <v>6</v>
      </c>
      <c r="CC380">
        <v>0</v>
      </c>
      <c r="CD380">
        <v>0</v>
      </c>
      <c r="CE380">
        <v>0</v>
      </c>
      <c r="CF380">
        <v>0</v>
      </c>
      <c r="CG380">
        <v>2</v>
      </c>
      <c r="CH380">
        <v>77</v>
      </c>
      <c r="CI380">
        <v>0</v>
      </c>
      <c r="CJ380">
        <v>0</v>
      </c>
      <c r="CK380">
        <v>0</v>
      </c>
      <c r="CL380">
        <v>0</v>
      </c>
      <c r="CM380">
        <v>0</v>
      </c>
    </row>
    <row r="381" spans="1:91" x14ac:dyDescent="0.15">
      <c r="A381" t="s">
        <v>1988</v>
      </c>
      <c r="B381">
        <v>1620</v>
      </c>
      <c r="C381">
        <v>44.5</v>
      </c>
      <c r="D381">
        <v>755</v>
      </c>
      <c r="E381" s="407">
        <v>11.5</v>
      </c>
      <c r="F381" s="407">
        <v>0.2</v>
      </c>
      <c r="G381" s="407">
        <v>9</v>
      </c>
      <c r="H381" s="407">
        <v>0.5</v>
      </c>
      <c r="I381" s="407">
        <v>9.6348955858886337E-3</v>
      </c>
      <c r="J381" s="407">
        <v>0.4</v>
      </c>
      <c r="K381">
        <v>0</v>
      </c>
      <c r="L381">
        <v>6</v>
      </c>
      <c r="M381">
        <v>0</v>
      </c>
      <c r="N381">
        <v>4</v>
      </c>
      <c r="O381">
        <v>18</v>
      </c>
      <c r="P381">
        <v>0</v>
      </c>
      <c r="Q381">
        <v>0</v>
      </c>
      <c r="R381">
        <v>0</v>
      </c>
      <c r="S381">
        <v>3</v>
      </c>
      <c r="T381">
        <v>16</v>
      </c>
      <c r="U381">
        <v>4</v>
      </c>
      <c r="V381">
        <v>10</v>
      </c>
      <c r="W381">
        <v>0</v>
      </c>
      <c r="X381">
        <v>0</v>
      </c>
      <c r="Y381">
        <v>0</v>
      </c>
      <c r="Z381">
        <v>0</v>
      </c>
      <c r="AA381" t="s">
        <v>2334</v>
      </c>
      <c r="AB381">
        <v>0</v>
      </c>
      <c r="AC381">
        <v>0</v>
      </c>
      <c r="AD381">
        <v>0</v>
      </c>
      <c r="AE381">
        <v>0</v>
      </c>
      <c r="AF381">
        <v>1</v>
      </c>
      <c r="AG381">
        <v>0</v>
      </c>
      <c r="AH381">
        <v>0</v>
      </c>
      <c r="AI381">
        <v>0</v>
      </c>
      <c r="AJ381">
        <v>1</v>
      </c>
      <c r="AK381">
        <v>0</v>
      </c>
      <c r="AL381">
        <v>0</v>
      </c>
      <c r="AM381">
        <v>3</v>
      </c>
      <c r="AN381">
        <v>0</v>
      </c>
      <c r="AO381">
        <v>0</v>
      </c>
      <c r="AP381">
        <v>0</v>
      </c>
      <c r="AQ381">
        <v>0</v>
      </c>
      <c r="AR381">
        <v>0</v>
      </c>
      <c r="AS381">
        <v>1</v>
      </c>
      <c r="AT381">
        <v>0</v>
      </c>
      <c r="AU381">
        <v>0</v>
      </c>
      <c r="AV381">
        <v>1</v>
      </c>
      <c r="AW381">
        <v>0</v>
      </c>
      <c r="AX381">
        <v>1</v>
      </c>
      <c r="AY381">
        <v>0</v>
      </c>
      <c r="AZ381">
        <v>0</v>
      </c>
      <c r="BA381">
        <v>0</v>
      </c>
      <c r="BB381">
        <v>2</v>
      </c>
      <c r="BC381">
        <v>0</v>
      </c>
      <c r="BD381">
        <v>0</v>
      </c>
      <c r="BE381">
        <v>0</v>
      </c>
      <c r="BF381">
        <v>0</v>
      </c>
      <c r="BG381">
        <v>0</v>
      </c>
      <c r="BH381">
        <v>0</v>
      </c>
      <c r="BI381">
        <v>0</v>
      </c>
      <c r="BJ381">
        <v>0</v>
      </c>
      <c r="BK381">
        <v>2</v>
      </c>
      <c r="BL381">
        <v>1</v>
      </c>
      <c r="BM381">
        <v>0</v>
      </c>
      <c r="BN381">
        <v>0</v>
      </c>
      <c r="BO381">
        <v>0</v>
      </c>
      <c r="BP381">
        <v>0</v>
      </c>
      <c r="BQ381">
        <v>2</v>
      </c>
      <c r="BR381">
        <v>0</v>
      </c>
      <c r="BS381">
        <v>3</v>
      </c>
      <c r="BT381">
        <v>0</v>
      </c>
      <c r="BU381">
        <v>0</v>
      </c>
      <c r="BV381">
        <v>0</v>
      </c>
      <c r="BW381">
        <v>0</v>
      </c>
      <c r="BX381">
        <v>0</v>
      </c>
      <c r="BY381">
        <v>0</v>
      </c>
      <c r="BZ381">
        <v>0</v>
      </c>
      <c r="CA381">
        <v>0</v>
      </c>
      <c r="CB381">
        <v>2</v>
      </c>
      <c r="CC381">
        <v>0</v>
      </c>
      <c r="CD381">
        <v>3</v>
      </c>
      <c r="CE381">
        <v>0</v>
      </c>
      <c r="CF381">
        <v>0</v>
      </c>
      <c r="CG381">
        <v>1</v>
      </c>
      <c r="CH381">
        <v>0</v>
      </c>
      <c r="CI381">
        <v>0</v>
      </c>
      <c r="CJ381">
        <v>0</v>
      </c>
      <c r="CK381">
        <v>0</v>
      </c>
      <c r="CL381">
        <v>0</v>
      </c>
      <c r="CM381">
        <v>0</v>
      </c>
    </row>
    <row r="382" spans="1:91" x14ac:dyDescent="0.15">
      <c r="A382" t="s">
        <v>1913</v>
      </c>
      <c r="B382">
        <v>4000</v>
      </c>
      <c r="C382">
        <v>85</v>
      </c>
      <c r="D382">
        <v>4163.9399999999996</v>
      </c>
      <c r="E382" s="407">
        <v>19.100000000000001</v>
      </c>
      <c r="F382" s="407">
        <v>0.5</v>
      </c>
      <c r="G382" s="407">
        <v>21.4</v>
      </c>
      <c r="H382" s="407">
        <v>0.4</v>
      </c>
      <c r="I382" s="407">
        <v>9.0124732244855829E-3</v>
      </c>
      <c r="J382" s="407">
        <v>0.4</v>
      </c>
      <c r="K382">
        <v>0</v>
      </c>
      <c r="L382">
        <v>0</v>
      </c>
      <c r="M382">
        <v>0</v>
      </c>
      <c r="N382">
        <v>0</v>
      </c>
      <c r="O382">
        <v>0</v>
      </c>
      <c r="P382">
        <v>0</v>
      </c>
      <c r="Q382">
        <v>0</v>
      </c>
      <c r="R382">
        <v>0</v>
      </c>
      <c r="S382">
        <v>15</v>
      </c>
      <c r="T382">
        <v>136</v>
      </c>
      <c r="U382">
        <v>46</v>
      </c>
      <c r="V382">
        <v>1</v>
      </c>
      <c r="W382">
        <v>0</v>
      </c>
      <c r="X382">
        <v>0</v>
      </c>
      <c r="Y382">
        <v>0</v>
      </c>
      <c r="Z382">
        <v>0</v>
      </c>
      <c r="AA382" t="s">
        <v>2334</v>
      </c>
      <c r="AB382">
        <v>0</v>
      </c>
      <c r="AC382">
        <v>0</v>
      </c>
      <c r="AD382">
        <v>0</v>
      </c>
      <c r="AE382">
        <v>0</v>
      </c>
      <c r="AF382">
        <v>0</v>
      </c>
      <c r="AG382">
        <v>0</v>
      </c>
      <c r="AH382">
        <v>0</v>
      </c>
      <c r="AI382">
        <v>0</v>
      </c>
      <c r="AJ382">
        <v>9</v>
      </c>
      <c r="AK382">
        <v>3</v>
      </c>
      <c r="AL382">
        <v>0</v>
      </c>
      <c r="AM382">
        <v>1</v>
      </c>
      <c r="AN382">
        <v>0</v>
      </c>
      <c r="AO382">
        <v>0</v>
      </c>
      <c r="AP382">
        <v>0</v>
      </c>
      <c r="AQ382">
        <v>0</v>
      </c>
      <c r="AR382">
        <v>0</v>
      </c>
      <c r="AS382">
        <v>0</v>
      </c>
      <c r="AT382">
        <v>0</v>
      </c>
      <c r="AU382">
        <v>0</v>
      </c>
      <c r="AV382">
        <v>0</v>
      </c>
      <c r="AW382">
        <v>0</v>
      </c>
      <c r="AX382">
        <v>0</v>
      </c>
      <c r="AY382">
        <v>0</v>
      </c>
      <c r="AZ382">
        <v>0</v>
      </c>
      <c r="BA382">
        <v>0</v>
      </c>
      <c r="BB382">
        <v>17</v>
      </c>
      <c r="BC382">
        <v>0</v>
      </c>
      <c r="BD382">
        <v>0</v>
      </c>
      <c r="BE382">
        <v>0</v>
      </c>
      <c r="BF382">
        <v>0</v>
      </c>
      <c r="BG382">
        <v>0</v>
      </c>
      <c r="BH382">
        <v>0</v>
      </c>
      <c r="BI382">
        <v>0</v>
      </c>
      <c r="BJ382">
        <v>0</v>
      </c>
      <c r="BK382">
        <v>0</v>
      </c>
      <c r="BL382">
        <v>0</v>
      </c>
      <c r="BM382">
        <v>0</v>
      </c>
      <c r="BN382">
        <v>0</v>
      </c>
      <c r="BO382">
        <v>0</v>
      </c>
      <c r="BP382">
        <v>3</v>
      </c>
      <c r="BQ382">
        <v>9</v>
      </c>
      <c r="BR382">
        <v>0</v>
      </c>
      <c r="BS382">
        <v>0</v>
      </c>
      <c r="BT382">
        <v>0</v>
      </c>
      <c r="BU382">
        <v>0</v>
      </c>
      <c r="BV382">
        <v>0</v>
      </c>
      <c r="BW382">
        <v>0</v>
      </c>
      <c r="BX382">
        <v>0</v>
      </c>
      <c r="BY382">
        <v>0</v>
      </c>
      <c r="BZ382">
        <v>0</v>
      </c>
      <c r="CA382">
        <v>0</v>
      </c>
      <c r="CB382">
        <v>0</v>
      </c>
      <c r="CC382">
        <v>0</v>
      </c>
      <c r="CD382">
        <v>0</v>
      </c>
      <c r="CE382">
        <v>0</v>
      </c>
      <c r="CF382">
        <v>0</v>
      </c>
      <c r="CG382">
        <v>0</v>
      </c>
      <c r="CH382">
        <v>14</v>
      </c>
      <c r="CI382">
        <v>0</v>
      </c>
      <c r="CJ382">
        <v>0</v>
      </c>
      <c r="CK382">
        <v>0</v>
      </c>
      <c r="CL382">
        <v>0</v>
      </c>
      <c r="CM382">
        <v>0</v>
      </c>
    </row>
    <row r="383" spans="1:91" x14ac:dyDescent="0.15">
      <c r="A383" t="s">
        <v>2375</v>
      </c>
      <c r="B383">
        <v>244.7</v>
      </c>
      <c r="C383">
        <v>7.1</v>
      </c>
      <c r="D383">
        <v>597.9</v>
      </c>
      <c r="E383" s="407">
        <v>11.9</v>
      </c>
      <c r="F383" s="407">
        <v>0.3</v>
      </c>
      <c r="G383" s="407">
        <v>13.5</v>
      </c>
      <c r="H383" s="407">
        <v>0.4</v>
      </c>
      <c r="I383" s="407">
        <v>9.4068912996179473E-3</v>
      </c>
      <c r="J383" s="407">
        <v>0.4</v>
      </c>
      <c r="K383">
        <v>0</v>
      </c>
      <c r="L383">
        <v>7</v>
      </c>
      <c r="M383">
        <v>0</v>
      </c>
      <c r="N383">
        <v>0</v>
      </c>
      <c r="O383">
        <v>2</v>
      </c>
      <c r="P383">
        <v>0</v>
      </c>
      <c r="Q383">
        <v>0</v>
      </c>
      <c r="R383">
        <v>0</v>
      </c>
      <c r="S383">
        <v>7</v>
      </c>
      <c r="T383">
        <v>12</v>
      </c>
      <c r="U383">
        <v>9</v>
      </c>
      <c r="V383">
        <v>5</v>
      </c>
      <c r="W383">
        <v>0</v>
      </c>
      <c r="X383">
        <v>0</v>
      </c>
      <c r="Y383">
        <v>0</v>
      </c>
      <c r="Z383">
        <v>2</v>
      </c>
      <c r="AA383" t="s">
        <v>2334</v>
      </c>
      <c r="AB383">
        <v>0</v>
      </c>
      <c r="AC383">
        <v>0</v>
      </c>
      <c r="AD383">
        <v>0</v>
      </c>
      <c r="AE383">
        <v>0</v>
      </c>
      <c r="AF383">
        <v>0</v>
      </c>
      <c r="AG383">
        <v>0</v>
      </c>
      <c r="AH383">
        <v>0</v>
      </c>
      <c r="AI383">
        <v>0</v>
      </c>
      <c r="AJ383">
        <v>2</v>
      </c>
      <c r="AK383">
        <v>0</v>
      </c>
      <c r="AL383">
        <v>0</v>
      </c>
      <c r="AM383">
        <v>1</v>
      </c>
      <c r="AN383">
        <v>0</v>
      </c>
      <c r="AO383">
        <v>0</v>
      </c>
      <c r="AP383">
        <v>0</v>
      </c>
      <c r="AQ383">
        <v>0</v>
      </c>
      <c r="AR383">
        <v>0</v>
      </c>
      <c r="AS383">
        <v>1</v>
      </c>
      <c r="AT383">
        <v>0</v>
      </c>
      <c r="AU383">
        <v>0</v>
      </c>
      <c r="AV383">
        <v>0</v>
      </c>
      <c r="AW383">
        <v>0</v>
      </c>
      <c r="AX383">
        <v>0</v>
      </c>
      <c r="AY383">
        <v>0</v>
      </c>
      <c r="AZ383">
        <v>0</v>
      </c>
      <c r="BA383">
        <v>0</v>
      </c>
      <c r="BB383">
        <v>1</v>
      </c>
      <c r="BC383">
        <v>0</v>
      </c>
      <c r="BD383">
        <v>0</v>
      </c>
      <c r="BE383">
        <v>0</v>
      </c>
      <c r="BF383">
        <v>0</v>
      </c>
      <c r="BG383">
        <v>0</v>
      </c>
      <c r="BH383">
        <v>0</v>
      </c>
      <c r="BI383">
        <v>0</v>
      </c>
      <c r="BJ383">
        <v>0</v>
      </c>
      <c r="BK383">
        <v>0</v>
      </c>
      <c r="BL383">
        <v>0</v>
      </c>
      <c r="BM383">
        <v>0</v>
      </c>
      <c r="BN383">
        <v>0</v>
      </c>
      <c r="BO383">
        <v>0</v>
      </c>
      <c r="BP383">
        <v>1</v>
      </c>
      <c r="BQ383">
        <v>1</v>
      </c>
      <c r="BR383">
        <v>0</v>
      </c>
      <c r="BS383">
        <v>0</v>
      </c>
      <c r="BT383">
        <v>0</v>
      </c>
      <c r="BU383">
        <v>0</v>
      </c>
      <c r="BV383">
        <v>0</v>
      </c>
      <c r="BW383">
        <v>0</v>
      </c>
      <c r="BX383">
        <v>0</v>
      </c>
      <c r="BY383">
        <v>2</v>
      </c>
      <c r="BZ383">
        <v>0</v>
      </c>
      <c r="CA383">
        <v>0</v>
      </c>
      <c r="CB383">
        <v>0</v>
      </c>
      <c r="CC383">
        <v>0</v>
      </c>
      <c r="CD383">
        <v>0</v>
      </c>
      <c r="CE383">
        <v>0</v>
      </c>
      <c r="CF383">
        <v>0</v>
      </c>
      <c r="CG383">
        <v>0</v>
      </c>
      <c r="CH383">
        <v>2</v>
      </c>
      <c r="CI383">
        <v>0</v>
      </c>
      <c r="CJ383">
        <v>0</v>
      </c>
      <c r="CK383">
        <v>0</v>
      </c>
      <c r="CL383">
        <v>0</v>
      </c>
      <c r="CM383">
        <v>0</v>
      </c>
    </row>
    <row r="384" spans="1:91" x14ac:dyDescent="0.15">
      <c r="A384" t="s">
        <v>1868</v>
      </c>
      <c r="B384">
        <v>150</v>
      </c>
      <c r="C384">
        <v>5</v>
      </c>
      <c r="D384">
        <v>100</v>
      </c>
      <c r="E384" s="407">
        <v>4.8</v>
      </c>
      <c r="F384" s="407">
        <v>0.1</v>
      </c>
      <c r="G384" s="407">
        <v>3.5</v>
      </c>
      <c r="H384" s="407">
        <v>0.8</v>
      </c>
      <c r="I384" s="407">
        <v>2.0794056878949925E-2</v>
      </c>
      <c r="J384" s="407">
        <v>0.6</v>
      </c>
      <c r="K384">
        <v>0</v>
      </c>
      <c r="L384">
        <v>0</v>
      </c>
      <c r="M384">
        <v>0</v>
      </c>
      <c r="N384">
        <v>0</v>
      </c>
      <c r="O384">
        <v>4</v>
      </c>
      <c r="P384">
        <v>0</v>
      </c>
      <c r="Q384">
        <v>8</v>
      </c>
      <c r="R384">
        <v>0</v>
      </c>
      <c r="S384">
        <v>4</v>
      </c>
      <c r="T384">
        <v>5</v>
      </c>
      <c r="U384">
        <v>1</v>
      </c>
      <c r="V384">
        <v>13</v>
      </c>
      <c r="W384">
        <v>0</v>
      </c>
      <c r="X384">
        <v>0</v>
      </c>
      <c r="Y384">
        <v>0</v>
      </c>
      <c r="Z384">
        <v>0</v>
      </c>
      <c r="AA384" t="s">
        <v>2334</v>
      </c>
      <c r="AB384">
        <v>0</v>
      </c>
      <c r="AC384">
        <v>0</v>
      </c>
      <c r="AD384">
        <v>0</v>
      </c>
      <c r="AE384">
        <v>0</v>
      </c>
      <c r="AF384">
        <v>1</v>
      </c>
      <c r="AG384">
        <v>0</v>
      </c>
      <c r="AH384">
        <v>1</v>
      </c>
      <c r="AI384">
        <v>0</v>
      </c>
      <c r="AJ384">
        <v>0</v>
      </c>
      <c r="AK384">
        <v>0</v>
      </c>
      <c r="AL384">
        <v>0</v>
      </c>
      <c r="AM384">
        <v>0</v>
      </c>
      <c r="AN384">
        <v>0</v>
      </c>
      <c r="AO384">
        <v>0</v>
      </c>
      <c r="AP384">
        <v>0</v>
      </c>
      <c r="AQ384">
        <v>0</v>
      </c>
      <c r="AR384">
        <v>0</v>
      </c>
      <c r="AS384">
        <v>0</v>
      </c>
      <c r="AT384">
        <v>0</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v>0</v>
      </c>
      <c r="BR384">
        <v>0</v>
      </c>
      <c r="BS384">
        <v>0</v>
      </c>
      <c r="BT384">
        <v>0</v>
      </c>
      <c r="BU384">
        <v>0</v>
      </c>
      <c r="BV384">
        <v>0</v>
      </c>
      <c r="BW384">
        <v>0</v>
      </c>
      <c r="BX384">
        <v>0</v>
      </c>
      <c r="BY384">
        <v>0</v>
      </c>
      <c r="BZ384">
        <v>0</v>
      </c>
      <c r="CA384">
        <v>0</v>
      </c>
      <c r="CB384">
        <v>0</v>
      </c>
      <c r="CC384">
        <v>0</v>
      </c>
      <c r="CD384">
        <v>0</v>
      </c>
      <c r="CE384">
        <v>0</v>
      </c>
      <c r="CF384">
        <v>0</v>
      </c>
      <c r="CG384">
        <v>0</v>
      </c>
      <c r="CH384">
        <v>0</v>
      </c>
      <c r="CI384">
        <v>0</v>
      </c>
      <c r="CJ384">
        <v>0</v>
      </c>
      <c r="CK384">
        <v>0</v>
      </c>
      <c r="CL384">
        <v>0</v>
      </c>
      <c r="CM384">
        <v>0</v>
      </c>
    </row>
    <row r="385" spans="1:91" x14ac:dyDescent="0.15">
      <c r="A385" t="s">
        <v>2529</v>
      </c>
      <c r="B385">
        <v>3.5</v>
      </c>
      <c r="D385">
        <v>36</v>
      </c>
      <c r="K385">
        <v>0</v>
      </c>
      <c r="L385">
        <v>28</v>
      </c>
      <c r="M385">
        <v>0</v>
      </c>
      <c r="N385">
        <v>0</v>
      </c>
      <c r="O385">
        <v>5</v>
      </c>
      <c r="P385">
        <v>0</v>
      </c>
      <c r="Q385">
        <v>0</v>
      </c>
      <c r="R385">
        <v>0</v>
      </c>
      <c r="S385">
        <v>0</v>
      </c>
      <c r="T385">
        <v>0</v>
      </c>
      <c r="U385">
        <v>0</v>
      </c>
      <c r="V385">
        <v>0</v>
      </c>
      <c r="W385">
        <v>0</v>
      </c>
      <c r="X385">
        <v>0</v>
      </c>
      <c r="Y385">
        <v>0</v>
      </c>
      <c r="Z385">
        <v>0</v>
      </c>
      <c r="AA385" t="s">
        <v>2334</v>
      </c>
    </row>
    <row r="386" spans="1:91" x14ac:dyDescent="0.15">
      <c r="A386" t="s">
        <v>2205</v>
      </c>
      <c r="B386">
        <v>28</v>
      </c>
      <c r="D386">
        <v>237.6</v>
      </c>
      <c r="E386" s="407">
        <v>0.1</v>
      </c>
      <c r="F386" s="407">
        <v>1.6887371777343752E-4</v>
      </c>
      <c r="G386" s="407">
        <v>1.1000000000000001</v>
      </c>
      <c r="H386" s="407">
        <v>1.4098562729469804E-2</v>
      </c>
      <c r="I386" s="407">
        <v>2.2969121380869521E-5</v>
      </c>
      <c r="J386" s="407">
        <v>0.2</v>
      </c>
      <c r="K386">
        <v>0</v>
      </c>
      <c r="L386">
        <v>66</v>
      </c>
      <c r="M386">
        <v>0</v>
      </c>
      <c r="N386">
        <v>2</v>
      </c>
      <c r="O386">
        <v>178</v>
      </c>
      <c r="P386">
        <v>1</v>
      </c>
      <c r="Q386">
        <v>4</v>
      </c>
      <c r="R386">
        <v>0</v>
      </c>
      <c r="S386">
        <v>0</v>
      </c>
      <c r="T386">
        <v>3</v>
      </c>
      <c r="U386">
        <v>0</v>
      </c>
      <c r="V386">
        <v>1</v>
      </c>
      <c r="W386">
        <v>1</v>
      </c>
      <c r="X386">
        <v>0</v>
      </c>
      <c r="Y386">
        <v>1</v>
      </c>
      <c r="Z386">
        <v>0</v>
      </c>
      <c r="AA386" t="s">
        <v>2334</v>
      </c>
      <c r="AB386">
        <v>0</v>
      </c>
      <c r="AC386">
        <v>14</v>
      </c>
      <c r="AD386">
        <v>0</v>
      </c>
      <c r="AE386">
        <v>1</v>
      </c>
      <c r="AF386">
        <v>5</v>
      </c>
      <c r="AG386">
        <v>0</v>
      </c>
      <c r="AH386">
        <v>0</v>
      </c>
      <c r="AI386">
        <v>0</v>
      </c>
      <c r="AJ386">
        <v>0</v>
      </c>
      <c r="AK386">
        <v>0</v>
      </c>
      <c r="AL386">
        <v>0</v>
      </c>
      <c r="AM386">
        <v>0</v>
      </c>
      <c r="AN386">
        <v>0</v>
      </c>
      <c r="AO386">
        <v>0</v>
      </c>
      <c r="AP386">
        <v>1</v>
      </c>
      <c r="AQ386">
        <v>0</v>
      </c>
      <c r="AR386">
        <v>0</v>
      </c>
      <c r="AS386">
        <v>10</v>
      </c>
      <c r="AT386">
        <v>0</v>
      </c>
      <c r="AU386">
        <v>0</v>
      </c>
      <c r="AV386">
        <v>1</v>
      </c>
      <c r="AW386">
        <v>0</v>
      </c>
      <c r="AX386">
        <v>0</v>
      </c>
      <c r="AY386">
        <v>0</v>
      </c>
      <c r="AZ386">
        <v>0</v>
      </c>
      <c r="BA386">
        <v>0</v>
      </c>
      <c r="BB386">
        <v>1</v>
      </c>
      <c r="BC386">
        <v>0</v>
      </c>
      <c r="BD386">
        <v>0</v>
      </c>
      <c r="BE386">
        <v>0</v>
      </c>
      <c r="BF386">
        <v>1</v>
      </c>
      <c r="BG386">
        <v>0</v>
      </c>
      <c r="BH386">
        <v>0</v>
      </c>
      <c r="BI386">
        <v>8</v>
      </c>
      <c r="BJ386">
        <v>0</v>
      </c>
      <c r="BK386">
        <v>0</v>
      </c>
      <c r="BL386">
        <v>7</v>
      </c>
      <c r="BM386">
        <v>0</v>
      </c>
      <c r="BN386">
        <v>0</v>
      </c>
      <c r="BO386">
        <v>0</v>
      </c>
      <c r="BP386">
        <v>0</v>
      </c>
      <c r="BQ386">
        <v>0</v>
      </c>
      <c r="BR386">
        <v>0</v>
      </c>
      <c r="BS386">
        <v>0</v>
      </c>
      <c r="BT386">
        <v>0</v>
      </c>
      <c r="BU386">
        <v>0</v>
      </c>
      <c r="BV386">
        <v>0</v>
      </c>
      <c r="BW386">
        <v>0</v>
      </c>
      <c r="BX386">
        <v>0</v>
      </c>
      <c r="BY386">
        <v>21</v>
      </c>
      <c r="BZ386">
        <v>0</v>
      </c>
      <c r="CA386">
        <v>0</v>
      </c>
      <c r="CB386">
        <v>1</v>
      </c>
      <c r="CC386">
        <v>0</v>
      </c>
      <c r="CD386">
        <v>0</v>
      </c>
      <c r="CE386">
        <v>0</v>
      </c>
      <c r="CF386">
        <v>0</v>
      </c>
      <c r="CG386">
        <v>0</v>
      </c>
      <c r="CH386">
        <v>0</v>
      </c>
      <c r="CI386">
        <v>0</v>
      </c>
      <c r="CJ386">
        <v>0</v>
      </c>
      <c r="CK386">
        <v>0</v>
      </c>
      <c r="CL386">
        <v>0</v>
      </c>
      <c r="CM386">
        <v>0</v>
      </c>
    </row>
    <row r="387" spans="1:91" x14ac:dyDescent="0.15">
      <c r="A387" t="s">
        <v>2344</v>
      </c>
      <c r="B387">
        <v>210</v>
      </c>
      <c r="C387">
        <v>5</v>
      </c>
      <c r="D387">
        <v>115</v>
      </c>
      <c r="E387" s="407">
        <v>8</v>
      </c>
      <c r="F387" s="407">
        <v>0.2</v>
      </c>
      <c r="G387" s="407">
        <v>4.0999999999999996</v>
      </c>
      <c r="H387" s="407">
        <v>0.7</v>
      </c>
      <c r="I387" s="407">
        <v>1.7838425802643946E-2</v>
      </c>
      <c r="J387" s="407">
        <v>0.4</v>
      </c>
      <c r="K387">
        <v>0</v>
      </c>
      <c r="L387">
        <v>1</v>
      </c>
      <c r="M387">
        <v>0</v>
      </c>
      <c r="N387">
        <v>4</v>
      </c>
      <c r="O387">
        <v>19</v>
      </c>
      <c r="P387">
        <v>0</v>
      </c>
      <c r="Q387">
        <v>0</v>
      </c>
      <c r="R387">
        <v>0</v>
      </c>
      <c r="S387">
        <v>0</v>
      </c>
      <c r="T387">
        <v>5</v>
      </c>
      <c r="U387">
        <v>0</v>
      </c>
      <c r="V387">
        <v>4</v>
      </c>
      <c r="W387">
        <v>0</v>
      </c>
      <c r="X387">
        <v>0</v>
      </c>
      <c r="Y387">
        <v>0</v>
      </c>
      <c r="Z387">
        <v>0</v>
      </c>
      <c r="AA387" t="s">
        <v>2334</v>
      </c>
      <c r="AB387">
        <v>0</v>
      </c>
      <c r="AC387">
        <v>0</v>
      </c>
      <c r="AD387">
        <v>0</v>
      </c>
      <c r="AE387">
        <v>0</v>
      </c>
      <c r="AF387">
        <v>0</v>
      </c>
      <c r="AG387">
        <v>0</v>
      </c>
      <c r="AH387">
        <v>0</v>
      </c>
      <c r="AI387">
        <v>0</v>
      </c>
      <c r="AJ387">
        <v>0</v>
      </c>
      <c r="AK387">
        <v>0</v>
      </c>
      <c r="AL387">
        <v>0</v>
      </c>
      <c r="AM387">
        <v>0</v>
      </c>
      <c r="AN387">
        <v>0</v>
      </c>
      <c r="AO387">
        <v>0</v>
      </c>
      <c r="AP387">
        <v>0</v>
      </c>
      <c r="AQ387">
        <v>0</v>
      </c>
      <c r="AR387">
        <v>0</v>
      </c>
      <c r="AS387">
        <v>0</v>
      </c>
      <c r="AT387">
        <v>0</v>
      </c>
      <c r="AU387">
        <v>1</v>
      </c>
      <c r="AV387">
        <v>0</v>
      </c>
      <c r="AW387">
        <v>0</v>
      </c>
      <c r="AX387">
        <v>0</v>
      </c>
      <c r="AY387">
        <v>0</v>
      </c>
      <c r="AZ387">
        <v>0</v>
      </c>
      <c r="BA387">
        <v>0</v>
      </c>
      <c r="BB387">
        <v>0</v>
      </c>
      <c r="BC387">
        <v>1</v>
      </c>
      <c r="BD387">
        <v>0</v>
      </c>
      <c r="BE387">
        <v>0</v>
      </c>
      <c r="BF387">
        <v>0</v>
      </c>
      <c r="BG387">
        <v>0</v>
      </c>
      <c r="BH387">
        <v>0</v>
      </c>
      <c r="BI387">
        <v>0</v>
      </c>
      <c r="BJ387">
        <v>0</v>
      </c>
      <c r="BK387">
        <v>1</v>
      </c>
      <c r="BL387">
        <v>0</v>
      </c>
      <c r="BM387">
        <v>0</v>
      </c>
      <c r="BN387">
        <v>0</v>
      </c>
      <c r="BO387">
        <v>0</v>
      </c>
      <c r="BP387">
        <v>0</v>
      </c>
      <c r="BQ387">
        <v>1</v>
      </c>
      <c r="BR387">
        <v>0</v>
      </c>
      <c r="BS387">
        <v>0</v>
      </c>
      <c r="BT387">
        <v>0</v>
      </c>
      <c r="BU387">
        <v>0</v>
      </c>
      <c r="BV387">
        <v>0</v>
      </c>
      <c r="BW387">
        <v>0</v>
      </c>
      <c r="BX387">
        <v>0</v>
      </c>
      <c r="BY387">
        <v>0</v>
      </c>
      <c r="BZ387">
        <v>0</v>
      </c>
      <c r="CA387">
        <v>0</v>
      </c>
      <c r="CB387">
        <v>1</v>
      </c>
      <c r="CC387">
        <v>0</v>
      </c>
      <c r="CD387">
        <v>0</v>
      </c>
      <c r="CE387">
        <v>0</v>
      </c>
      <c r="CF387">
        <v>0</v>
      </c>
      <c r="CG387">
        <v>1</v>
      </c>
      <c r="CH387">
        <v>0</v>
      </c>
      <c r="CI387">
        <v>0</v>
      </c>
      <c r="CJ387">
        <v>0</v>
      </c>
      <c r="CK387">
        <v>0</v>
      </c>
      <c r="CL387">
        <v>0</v>
      </c>
      <c r="CM387">
        <v>0</v>
      </c>
    </row>
    <row r="388" spans="1:91" x14ac:dyDescent="0.15">
      <c r="A388" t="s">
        <v>1922</v>
      </c>
      <c r="B388">
        <v>110</v>
      </c>
      <c r="C388">
        <v>5</v>
      </c>
      <c r="D388">
        <v>165</v>
      </c>
      <c r="E388" s="407">
        <v>2.8</v>
      </c>
      <c r="F388" s="407">
        <v>0.1</v>
      </c>
      <c r="G388" s="407">
        <v>4.3</v>
      </c>
      <c r="H388" s="407">
        <v>0.1</v>
      </c>
      <c r="I388" s="407">
        <v>6.6301577590592575E-3</v>
      </c>
      <c r="J388" s="407">
        <v>0.2</v>
      </c>
      <c r="K388">
        <v>0</v>
      </c>
      <c r="L388">
        <v>1</v>
      </c>
      <c r="M388">
        <v>0</v>
      </c>
      <c r="N388">
        <v>0</v>
      </c>
      <c r="O388">
        <v>32</v>
      </c>
      <c r="P388">
        <v>2</v>
      </c>
      <c r="Q388">
        <v>0</v>
      </c>
      <c r="R388">
        <v>0</v>
      </c>
      <c r="S388">
        <v>0</v>
      </c>
      <c r="T388">
        <v>6</v>
      </c>
      <c r="U388">
        <v>5</v>
      </c>
      <c r="V388">
        <v>2</v>
      </c>
      <c r="W388">
        <v>0</v>
      </c>
      <c r="X388">
        <v>0</v>
      </c>
      <c r="Y388">
        <v>0</v>
      </c>
      <c r="Z388">
        <v>0</v>
      </c>
      <c r="AA388" t="s">
        <v>2334</v>
      </c>
      <c r="AB388">
        <v>0</v>
      </c>
      <c r="AC388">
        <v>0</v>
      </c>
      <c r="AD388">
        <v>0</v>
      </c>
      <c r="AE388">
        <v>0</v>
      </c>
      <c r="AF388">
        <v>5</v>
      </c>
      <c r="AG388">
        <v>0</v>
      </c>
      <c r="AH388">
        <v>0</v>
      </c>
      <c r="AI388">
        <v>0</v>
      </c>
      <c r="AJ388">
        <v>0</v>
      </c>
      <c r="AK388">
        <v>0</v>
      </c>
      <c r="AL388">
        <v>0</v>
      </c>
      <c r="AM388">
        <v>0</v>
      </c>
      <c r="AN388">
        <v>0</v>
      </c>
      <c r="AO388">
        <v>0</v>
      </c>
      <c r="AP388">
        <v>0</v>
      </c>
      <c r="AQ388">
        <v>0</v>
      </c>
      <c r="AR388">
        <v>0</v>
      </c>
      <c r="AS388">
        <v>0</v>
      </c>
      <c r="AT388">
        <v>0</v>
      </c>
      <c r="AU388">
        <v>0</v>
      </c>
      <c r="AV388">
        <v>2</v>
      </c>
      <c r="AW388">
        <v>0</v>
      </c>
      <c r="AX388">
        <v>0</v>
      </c>
      <c r="AY388">
        <v>0</v>
      </c>
      <c r="AZ388">
        <v>0</v>
      </c>
      <c r="BA388">
        <v>1</v>
      </c>
      <c r="BB388">
        <v>0</v>
      </c>
      <c r="BC388">
        <v>0</v>
      </c>
      <c r="BD388">
        <v>0</v>
      </c>
      <c r="BE388">
        <v>0</v>
      </c>
      <c r="BF388">
        <v>0</v>
      </c>
      <c r="BG388">
        <v>0</v>
      </c>
      <c r="BH388">
        <v>0</v>
      </c>
      <c r="BI388">
        <v>0</v>
      </c>
      <c r="BJ388">
        <v>0</v>
      </c>
      <c r="BK388">
        <v>0</v>
      </c>
      <c r="BL388">
        <v>1</v>
      </c>
      <c r="BM388">
        <v>0</v>
      </c>
      <c r="BN388">
        <v>0</v>
      </c>
      <c r="BO388">
        <v>0</v>
      </c>
      <c r="BP388">
        <v>0</v>
      </c>
      <c r="BQ388">
        <v>0</v>
      </c>
      <c r="BR388">
        <v>0</v>
      </c>
      <c r="BS388">
        <v>0</v>
      </c>
      <c r="BT388">
        <v>0</v>
      </c>
      <c r="BU388">
        <v>0</v>
      </c>
      <c r="BV388">
        <v>0</v>
      </c>
      <c r="BW388">
        <v>0</v>
      </c>
      <c r="BX388">
        <v>0</v>
      </c>
      <c r="BY388">
        <v>1</v>
      </c>
      <c r="BZ388">
        <v>0</v>
      </c>
      <c r="CA388">
        <v>1</v>
      </c>
      <c r="CB388">
        <v>0</v>
      </c>
      <c r="CC388">
        <v>0</v>
      </c>
      <c r="CD388">
        <v>0</v>
      </c>
      <c r="CE388">
        <v>0</v>
      </c>
      <c r="CF388">
        <v>0</v>
      </c>
      <c r="CG388">
        <v>4</v>
      </c>
      <c r="CH388">
        <v>1</v>
      </c>
      <c r="CI388">
        <v>0</v>
      </c>
      <c r="CJ388">
        <v>0</v>
      </c>
      <c r="CK388">
        <v>0</v>
      </c>
      <c r="CL388">
        <v>0</v>
      </c>
      <c r="CM388">
        <v>0</v>
      </c>
    </row>
    <row r="389" spans="1:91" x14ac:dyDescent="0.15">
      <c r="A389" t="s">
        <v>2283</v>
      </c>
      <c r="B389">
        <v>100</v>
      </c>
      <c r="C389">
        <v>1.5</v>
      </c>
      <c r="D389">
        <v>350</v>
      </c>
      <c r="E389" s="407">
        <v>1.4</v>
      </c>
      <c r="F389" s="407">
        <v>2.5847902315068491E-2</v>
      </c>
      <c r="G389" s="407">
        <v>6</v>
      </c>
      <c r="H389" s="407">
        <v>0.1</v>
      </c>
      <c r="I389" s="407">
        <v>1.3592350330102541E-3</v>
      </c>
      <c r="J389" s="407">
        <v>0.3</v>
      </c>
      <c r="K389">
        <v>0</v>
      </c>
      <c r="L389">
        <v>2</v>
      </c>
      <c r="M389">
        <v>0</v>
      </c>
      <c r="N389">
        <v>9</v>
      </c>
      <c r="O389">
        <v>43</v>
      </c>
      <c r="P389">
        <v>0</v>
      </c>
      <c r="Q389">
        <v>7</v>
      </c>
      <c r="R389">
        <v>0</v>
      </c>
      <c r="S389">
        <v>2</v>
      </c>
      <c r="T389">
        <v>7</v>
      </c>
      <c r="U389">
        <v>3</v>
      </c>
      <c r="V389">
        <v>2</v>
      </c>
      <c r="W389">
        <v>0</v>
      </c>
      <c r="X389">
        <v>0</v>
      </c>
      <c r="Y389">
        <v>0</v>
      </c>
      <c r="Z389">
        <v>0</v>
      </c>
      <c r="AA389" t="s">
        <v>2334</v>
      </c>
      <c r="AB389">
        <v>0</v>
      </c>
      <c r="AC389">
        <v>0</v>
      </c>
      <c r="AD389">
        <v>0</v>
      </c>
      <c r="AE389">
        <v>0</v>
      </c>
      <c r="AF389">
        <v>3</v>
      </c>
      <c r="AG389">
        <v>0</v>
      </c>
      <c r="AH389">
        <v>2</v>
      </c>
      <c r="AI389">
        <v>0</v>
      </c>
      <c r="AJ389">
        <v>2</v>
      </c>
      <c r="AK389">
        <v>0</v>
      </c>
      <c r="AL389">
        <v>0</v>
      </c>
      <c r="AM389">
        <v>2</v>
      </c>
      <c r="AN389">
        <v>0</v>
      </c>
      <c r="AO389">
        <v>0</v>
      </c>
      <c r="AP389">
        <v>0</v>
      </c>
      <c r="AQ389">
        <v>0</v>
      </c>
      <c r="AR389">
        <v>0</v>
      </c>
      <c r="AS389">
        <v>0</v>
      </c>
      <c r="AT389">
        <v>0</v>
      </c>
      <c r="AU389">
        <v>0</v>
      </c>
      <c r="AV389">
        <v>5</v>
      </c>
      <c r="AW389">
        <v>0</v>
      </c>
      <c r="AX389">
        <v>0</v>
      </c>
      <c r="AY389">
        <v>0</v>
      </c>
      <c r="AZ389">
        <v>1</v>
      </c>
      <c r="BA389">
        <v>0</v>
      </c>
      <c r="BB389">
        <v>5</v>
      </c>
      <c r="BC389">
        <v>0</v>
      </c>
      <c r="BD389">
        <v>0</v>
      </c>
      <c r="BE389">
        <v>0</v>
      </c>
      <c r="BF389">
        <v>0</v>
      </c>
      <c r="BG389">
        <v>0</v>
      </c>
      <c r="BH389">
        <v>0</v>
      </c>
      <c r="BI389">
        <v>0</v>
      </c>
      <c r="BJ389">
        <v>0</v>
      </c>
      <c r="BK389">
        <v>0</v>
      </c>
      <c r="BL389">
        <v>5</v>
      </c>
      <c r="BM389">
        <v>0</v>
      </c>
      <c r="BN389">
        <v>0</v>
      </c>
      <c r="BO389">
        <v>0</v>
      </c>
      <c r="BP389">
        <v>0</v>
      </c>
      <c r="BQ389">
        <v>0</v>
      </c>
      <c r="BR389">
        <v>0</v>
      </c>
      <c r="BS389">
        <v>0</v>
      </c>
      <c r="BT389">
        <v>0</v>
      </c>
      <c r="BU389">
        <v>0</v>
      </c>
      <c r="BV389">
        <v>0</v>
      </c>
      <c r="BW389">
        <v>0</v>
      </c>
      <c r="BX389">
        <v>0</v>
      </c>
      <c r="BY389">
        <v>0</v>
      </c>
      <c r="BZ389">
        <v>0</v>
      </c>
      <c r="CA389">
        <v>0</v>
      </c>
      <c r="CB389">
        <v>0</v>
      </c>
      <c r="CC389">
        <v>0</v>
      </c>
      <c r="CD389">
        <v>0</v>
      </c>
      <c r="CE389">
        <v>0</v>
      </c>
      <c r="CF389">
        <v>0</v>
      </c>
      <c r="CG389">
        <v>0</v>
      </c>
      <c r="CH389">
        <v>1</v>
      </c>
      <c r="CI389">
        <v>0</v>
      </c>
      <c r="CJ389">
        <v>0</v>
      </c>
      <c r="CK389">
        <v>0</v>
      </c>
      <c r="CL389">
        <v>0</v>
      </c>
      <c r="CM389">
        <v>0</v>
      </c>
    </row>
    <row r="390" spans="1:91" x14ac:dyDescent="0.15">
      <c r="A390" t="s">
        <v>2074</v>
      </c>
      <c r="B390">
        <v>535</v>
      </c>
      <c r="C390">
        <v>15.1</v>
      </c>
      <c r="D390">
        <v>535</v>
      </c>
      <c r="E390" s="407">
        <v>5</v>
      </c>
      <c r="F390" s="407">
        <v>0.1</v>
      </c>
      <c r="G390" s="407">
        <v>6.3</v>
      </c>
      <c r="H390" s="407">
        <v>0.5</v>
      </c>
      <c r="I390" s="407">
        <v>1.0806796258563827E-2</v>
      </c>
      <c r="J390" s="407">
        <v>0.6</v>
      </c>
      <c r="K390">
        <v>0</v>
      </c>
      <c r="L390">
        <v>0</v>
      </c>
      <c r="M390">
        <v>0</v>
      </c>
      <c r="N390">
        <v>28</v>
      </c>
      <c r="O390">
        <v>25</v>
      </c>
      <c r="P390">
        <v>0</v>
      </c>
      <c r="Q390">
        <v>1</v>
      </c>
      <c r="R390">
        <v>4</v>
      </c>
      <c r="S390">
        <v>10</v>
      </c>
      <c r="T390">
        <v>13</v>
      </c>
      <c r="U390">
        <v>7</v>
      </c>
      <c r="V390">
        <v>13</v>
      </c>
      <c r="W390">
        <v>0</v>
      </c>
      <c r="X390">
        <v>0</v>
      </c>
      <c r="Y390">
        <v>0</v>
      </c>
      <c r="Z390">
        <v>2</v>
      </c>
      <c r="AA390" t="s">
        <v>2334</v>
      </c>
      <c r="AB390">
        <v>0</v>
      </c>
      <c r="AC390">
        <v>0</v>
      </c>
      <c r="AD390">
        <v>0</v>
      </c>
      <c r="AE390">
        <v>2</v>
      </c>
      <c r="AF390">
        <v>0</v>
      </c>
      <c r="AG390">
        <v>0</v>
      </c>
      <c r="AH390">
        <v>1</v>
      </c>
      <c r="AI390">
        <v>1</v>
      </c>
      <c r="AJ390">
        <v>0</v>
      </c>
      <c r="AK390">
        <v>0</v>
      </c>
      <c r="AL390">
        <v>0</v>
      </c>
      <c r="AM390">
        <v>5</v>
      </c>
      <c r="AN390">
        <v>0</v>
      </c>
      <c r="AO390">
        <v>0</v>
      </c>
      <c r="AP390">
        <v>0</v>
      </c>
      <c r="AQ390">
        <v>1</v>
      </c>
      <c r="AR390">
        <v>0</v>
      </c>
      <c r="AS390">
        <v>0</v>
      </c>
      <c r="AT390">
        <v>0</v>
      </c>
      <c r="AU390">
        <v>0</v>
      </c>
      <c r="AV390">
        <v>0</v>
      </c>
      <c r="AW390">
        <v>0</v>
      </c>
      <c r="AX390">
        <v>1</v>
      </c>
      <c r="AY390">
        <v>0</v>
      </c>
      <c r="AZ390">
        <v>0</v>
      </c>
      <c r="BA390">
        <v>0</v>
      </c>
      <c r="BB390">
        <v>3</v>
      </c>
      <c r="BC390">
        <v>0</v>
      </c>
      <c r="BD390">
        <v>0</v>
      </c>
      <c r="BE390">
        <v>0</v>
      </c>
      <c r="BF390">
        <v>0</v>
      </c>
      <c r="BG390">
        <v>0</v>
      </c>
      <c r="BH390">
        <v>0</v>
      </c>
      <c r="BI390">
        <v>0</v>
      </c>
      <c r="BJ390">
        <v>0</v>
      </c>
      <c r="BK390">
        <v>1</v>
      </c>
      <c r="BL390">
        <v>1</v>
      </c>
      <c r="BM390">
        <v>0</v>
      </c>
      <c r="BN390">
        <v>0</v>
      </c>
      <c r="BO390">
        <v>0</v>
      </c>
      <c r="BP390">
        <v>0</v>
      </c>
      <c r="BQ390">
        <v>0</v>
      </c>
      <c r="BR390">
        <v>0</v>
      </c>
      <c r="BS390">
        <v>1</v>
      </c>
      <c r="BT390">
        <v>0</v>
      </c>
      <c r="BU390">
        <v>0</v>
      </c>
      <c r="BV390">
        <v>0</v>
      </c>
      <c r="BW390">
        <v>1</v>
      </c>
      <c r="BX390">
        <v>0</v>
      </c>
      <c r="BY390">
        <v>0</v>
      </c>
      <c r="BZ390">
        <v>0</v>
      </c>
      <c r="CA390">
        <v>1</v>
      </c>
      <c r="CB390">
        <v>3</v>
      </c>
      <c r="CC390">
        <v>0</v>
      </c>
      <c r="CD390">
        <v>0</v>
      </c>
      <c r="CE390">
        <v>0</v>
      </c>
      <c r="CF390">
        <v>0</v>
      </c>
      <c r="CG390">
        <v>0</v>
      </c>
      <c r="CH390">
        <v>2</v>
      </c>
      <c r="CI390">
        <v>0</v>
      </c>
      <c r="CJ390">
        <v>0</v>
      </c>
      <c r="CK390">
        <v>0</v>
      </c>
      <c r="CL390">
        <v>0</v>
      </c>
      <c r="CM390">
        <v>0</v>
      </c>
    </row>
    <row r="391" spans="1:91" x14ac:dyDescent="0.15">
      <c r="A391" t="s">
        <v>2379</v>
      </c>
      <c r="B391">
        <v>720</v>
      </c>
      <c r="C391">
        <v>26</v>
      </c>
      <c r="D391">
        <v>750</v>
      </c>
      <c r="E391" s="407">
        <v>3.9</v>
      </c>
      <c r="F391" s="407">
        <v>0.1</v>
      </c>
      <c r="G391" s="407">
        <v>5.3</v>
      </c>
      <c r="H391" s="407">
        <v>0.3</v>
      </c>
      <c r="I391" s="407">
        <v>8.6138660776868218E-3</v>
      </c>
      <c r="J391" s="407">
        <v>0.4</v>
      </c>
      <c r="K391">
        <v>0</v>
      </c>
      <c r="L391">
        <v>13</v>
      </c>
      <c r="M391">
        <v>0</v>
      </c>
      <c r="N391">
        <v>17</v>
      </c>
      <c r="O391">
        <v>30</v>
      </c>
      <c r="P391">
        <v>0</v>
      </c>
      <c r="Q391">
        <v>11</v>
      </c>
      <c r="R391">
        <v>1</v>
      </c>
      <c r="S391">
        <v>13</v>
      </c>
      <c r="T391">
        <v>64</v>
      </c>
      <c r="U391">
        <v>3</v>
      </c>
      <c r="V391">
        <v>26</v>
      </c>
      <c r="W391">
        <v>0</v>
      </c>
      <c r="X391">
        <v>0</v>
      </c>
      <c r="Y391">
        <v>0</v>
      </c>
      <c r="Z391">
        <v>0</v>
      </c>
      <c r="AA391" t="s">
        <v>2334</v>
      </c>
      <c r="AB391">
        <v>0</v>
      </c>
      <c r="AC391">
        <v>0</v>
      </c>
      <c r="AD391">
        <v>0</v>
      </c>
      <c r="AE391">
        <v>1</v>
      </c>
      <c r="AF391">
        <v>4</v>
      </c>
      <c r="AG391">
        <v>0</v>
      </c>
      <c r="AH391">
        <v>2</v>
      </c>
      <c r="AI391">
        <v>0</v>
      </c>
      <c r="AJ391">
        <v>2</v>
      </c>
      <c r="AK391">
        <v>1</v>
      </c>
      <c r="AL391">
        <v>0</v>
      </c>
      <c r="AM391">
        <v>5</v>
      </c>
      <c r="AN391">
        <v>0</v>
      </c>
      <c r="AO391">
        <v>0</v>
      </c>
      <c r="AP391">
        <v>0</v>
      </c>
      <c r="AQ391">
        <v>0</v>
      </c>
      <c r="AR391">
        <v>0</v>
      </c>
      <c r="AS391">
        <v>1</v>
      </c>
      <c r="AT391">
        <v>0</v>
      </c>
      <c r="AU391">
        <v>1</v>
      </c>
      <c r="AV391">
        <v>0</v>
      </c>
      <c r="AW391">
        <v>0</v>
      </c>
      <c r="AX391">
        <v>2</v>
      </c>
      <c r="AY391">
        <v>0</v>
      </c>
      <c r="AZ391">
        <v>0</v>
      </c>
      <c r="BA391">
        <v>0</v>
      </c>
      <c r="BB391">
        <v>3</v>
      </c>
      <c r="BC391">
        <v>0</v>
      </c>
      <c r="BD391">
        <v>1</v>
      </c>
      <c r="BE391">
        <v>0</v>
      </c>
      <c r="BF391">
        <v>0</v>
      </c>
      <c r="BG391">
        <v>0</v>
      </c>
      <c r="BH391">
        <v>0</v>
      </c>
      <c r="BI391">
        <v>0</v>
      </c>
      <c r="BJ391">
        <v>0</v>
      </c>
      <c r="BK391">
        <v>0</v>
      </c>
      <c r="BL391">
        <v>0</v>
      </c>
      <c r="BM391">
        <v>0</v>
      </c>
      <c r="BN391">
        <v>0</v>
      </c>
      <c r="BO391">
        <v>0</v>
      </c>
      <c r="BP391">
        <v>0</v>
      </c>
      <c r="BQ391">
        <v>0</v>
      </c>
      <c r="BR391">
        <v>0</v>
      </c>
      <c r="BS391">
        <v>4</v>
      </c>
      <c r="BT391">
        <v>0</v>
      </c>
      <c r="BU391">
        <v>0</v>
      </c>
      <c r="BV391">
        <v>0</v>
      </c>
      <c r="BW391">
        <v>0</v>
      </c>
      <c r="BX391">
        <v>0</v>
      </c>
      <c r="BY391">
        <v>0</v>
      </c>
      <c r="BZ391">
        <v>0</v>
      </c>
      <c r="CA391">
        <v>0</v>
      </c>
      <c r="CB391">
        <v>0</v>
      </c>
      <c r="CC391">
        <v>0</v>
      </c>
      <c r="CD391">
        <v>0</v>
      </c>
      <c r="CE391">
        <v>0</v>
      </c>
      <c r="CF391">
        <v>0</v>
      </c>
      <c r="CG391">
        <v>0</v>
      </c>
      <c r="CH391">
        <v>0</v>
      </c>
      <c r="CI391">
        <v>0</v>
      </c>
      <c r="CJ391">
        <v>0</v>
      </c>
      <c r="CK391">
        <v>0</v>
      </c>
      <c r="CL391">
        <v>0</v>
      </c>
      <c r="CM391">
        <v>0</v>
      </c>
    </row>
    <row r="392" spans="1:91" x14ac:dyDescent="0.15">
      <c r="A392" t="s">
        <v>2030</v>
      </c>
      <c r="B392">
        <v>8</v>
      </c>
      <c r="D392">
        <v>93</v>
      </c>
      <c r="E392" s="407">
        <v>0.1</v>
      </c>
      <c r="F392" s="407">
        <v>2.9906752000000006E-4</v>
      </c>
      <c r="G392" s="407">
        <v>1.3</v>
      </c>
      <c r="H392" s="407">
        <v>1.5290473122979766E-2</v>
      </c>
      <c r="I392" s="407">
        <v>4.3002588200108133E-5</v>
      </c>
      <c r="J392" s="407">
        <v>0.2</v>
      </c>
      <c r="K392">
        <v>0</v>
      </c>
      <c r="L392">
        <v>4</v>
      </c>
      <c r="M392">
        <v>0</v>
      </c>
      <c r="N392">
        <v>1</v>
      </c>
      <c r="O392">
        <v>81</v>
      </c>
      <c r="P392">
        <v>2</v>
      </c>
      <c r="Q392">
        <v>1</v>
      </c>
      <c r="R392">
        <v>0</v>
      </c>
      <c r="S392">
        <v>2</v>
      </c>
      <c r="T392">
        <v>0</v>
      </c>
      <c r="U392">
        <v>0</v>
      </c>
      <c r="V392">
        <v>1</v>
      </c>
      <c r="W392">
        <v>0</v>
      </c>
      <c r="X392">
        <v>0</v>
      </c>
      <c r="Y392">
        <v>0</v>
      </c>
      <c r="Z392">
        <v>0</v>
      </c>
      <c r="AA392" t="s">
        <v>2334</v>
      </c>
      <c r="AB392">
        <v>0</v>
      </c>
      <c r="AC392">
        <v>0</v>
      </c>
      <c r="AD392">
        <v>0</v>
      </c>
      <c r="AE392">
        <v>0</v>
      </c>
      <c r="AF392">
        <v>5</v>
      </c>
      <c r="AG392">
        <v>0</v>
      </c>
      <c r="AH392">
        <v>0</v>
      </c>
      <c r="AI392">
        <v>0</v>
      </c>
      <c r="AJ392">
        <v>0</v>
      </c>
      <c r="AK392">
        <v>0</v>
      </c>
      <c r="AL392">
        <v>0</v>
      </c>
      <c r="AM392">
        <v>0</v>
      </c>
      <c r="AN392">
        <v>0</v>
      </c>
      <c r="AO392">
        <v>0</v>
      </c>
      <c r="AP392">
        <v>0</v>
      </c>
      <c r="AQ392">
        <v>0</v>
      </c>
      <c r="AR392">
        <v>0</v>
      </c>
      <c r="AS392">
        <v>0</v>
      </c>
      <c r="AT392">
        <v>0</v>
      </c>
      <c r="AU392">
        <v>0</v>
      </c>
      <c r="AV392">
        <v>0</v>
      </c>
      <c r="AW392">
        <v>0</v>
      </c>
      <c r="AX392">
        <v>0</v>
      </c>
      <c r="AY392">
        <v>0</v>
      </c>
      <c r="AZ392">
        <v>0</v>
      </c>
      <c r="BA392">
        <v>0</v>
      </c>
      <c r="BB392">
        <v>0</v>
      </c>
      <c r="BC392">
        <v>0</v>
      </c>
      <c r="BD392">
        <v>1</v>
      </c>
      <c r="BE392">
        <v>0</v>
      </c>
      <c r="BF392">
        <v>1</v>
      </c>
      <c r="BG392">
        <v>0</v>
      </c>
      <c r="BH392">
        <v>0</v>
      </c>
      <c r="BI392">
        <v>0</v>
      </c>
      <c r="BJ392">
        <v>0</v>
      </c>
      <c r="BK392">
        <v>0</v>
      </c>
      <c r="BL392">
        <v>15</v>
      </c>
      <c r="BM392">
        <v>0</v>
      </c>
      <c r="BN392">
        <v>1</v>
      </c>
      <c r="BO392">
        <v>0</v>
      </c>
      <c r="BP392">
        <v>1</v>
      </c>
      <c r="BQ392">
        <v>0</v>
      </c>
      <c r="BR392">
        <v>0</v>
      </c>
      <c r="BS392">
        <v>1</v>
      </c>
      <c r="BT392">
        <v>0</v>
      </c>
      <c r="BU392">
        <v>0</v>
      </c>
      <c r="BV392">
        <v>0</v>
      </c>
      <c r="BW392">
        <v>0</v>
      </c>
      <c r="BX392">
        <v>0</v>
      </c>
      <c r="BY392">
        <v>1</v>
      </c>
      <c r="BZ392">
        <v>0</v>
      </c>
      <c r="CA392">
        <v>0</v>
      </c>
      <c r="CB392">
        <v>0</v>
      </c>
      <c r="CC392">
        <v>0</v>
      </c>
      <c r="CD392">
        <v>1</v>
      </c>
      <c r="CE392">
        <v>0</v>
      </c>
      <c r="CF392">
        <v>0</v>
      </c>
      <c r="CG392">
        <v>0</v>
      </c>
      <c r="CH392">
        <v>2</v>
      </c>
      <c r="CI392">
        <v>0</v>
      </c>
      <c r="CJ392">
        <v>0</v>
      </c>
      <c r="CK392">
        <v>0</v>
      </c>
      <c r="CL392">
        <v>0</v>
      </c>
      <c r="CM392">
        <v>0</v>
      </c>
    </row>
    <row r="393" spans="1:91" x14ac:dyDescent="0.15">
      <c r="A393" t="s">
        <v>1912</v>
      </c>
      <c r="B393">
        <v>500</v>
      </c>
      <c r="C393">
        <v>20</v>
      </c>
      <c r="D393">
        <v>300</v>
      </c>
      <c r="E393" s="407">
        <v>13</v>
      </c>
      <c r="F393" s="407">
        <v>0.4</v>
      </c>
      <c r="G393" s="407">
        <v>9.5</v>
      </c>
      <c r="H393" s="407">
        <v>0.7</v>
      </c>
      <c r="I393" s="407">
        <v>2.3589216874649769E-2</v>
      </c>
      <c r="J393" s="407">
        <v>0.5</v>
      </c>
      <c r="K393">
        <v>0</v>
      </c>
      <c r="L393">
        <v>0</v>
      </c>
      <c r="M393">
        <v>0</v>
      </c>
      <c r="N393">
        <v>0</v>
      </c>
      <c r="O393">
        <v>0</v>
      </c>
      <c r="P393">
        <v>0</v>
      </c>
      <c r="Q393">
        <v>0</v>
      </c>
      <c r="R393">
        <v>0</v>
      </c>
      <c r="S393">
        <v>9</v>
      </c>
      <c r="T393">
        <v>14</v>
      </c>
      <c r="U393">
        <v>5</v>
      </c>
      <c r="V393">
        <v>13</v>
      </c>
      <c r="W393">
        <v>0</v>
      </c>
      <c r="X393">
        <v>0</v>
      </c>
      <c r="Y393">
        <v>0</v>
      </c>
      <c r="Z393">
        <v>10</v>
      </c>
      <c r="AA393" t="s">
        <v>2334</v>
      </c>
      <c r="AB393">
        <v>0</v>
      </c>
      <c r="AC393">
        <v>0</v>
      </c>
      <c r="AD393">
        <v>0</v>
      </c>
      <c r="AE393">
        <v>0</v>
      </c>
      <c r="AF393">
        <v>0</v>
      </c>
      <c r="AG393">
        <v>0</v>
      </c>
      <c r="AH393">
        <v>0</v>
      </c>
      <c r="AI393">
        <v>0</v>
      </c>
      <c r="AJ393">
        <v>2</v>
      </c>
      <c r="AK393">
        <v>0</v>
      </c>
      <c r="AL393">
        <v>0</v>
      </c>
      <c r="AM393">
        <v>2</v>
      </c>
      <c r="AN393">
        <v>0</v>
      </c>
      <c r="AO393">
        <v>0</v>
      </c>
      <c r="AP393">
        <v>0</v>
      </c>
      <c r="AQ393">
        <v>2</v>
      </c>
      <c r="AR393">
        <v>0</v>
      </c>
      <c r="AS393">
        <v>0</v>
      </c>
      <c r="AT393">
        <v>0</v>
      </c>
      <c r="AU393">
        <v>0</v>
      </c>
      <c r="AV393">
        <v>0</v>
      </c>
      <c r="AW393">
        <v>0</v>
      </c>
      <c r="AX393">
        <v>0</v>
      </c>
      <c r="AY393">
        <v>0</v>
      </c>
      <c r="AZ393">
        <v>0</v>
      </c>
      <c r="BA393">
        <v>0</v>
      </c>
      <c r="BB393">
        <v>3</v>
      </c>
      <c r="BC393">
        <v>0</v>
      </c>
      <c r="BD393">
        <v>0</v>
      </c>
      <c r="BE393">
        <v>0</v>
      </c>
      <c r="BF393">
        <v>0</v>
      </c>
      <c r="BG393">
        <v>0</v>
      </c>
      <c r="BH393">
        <v>0</v>
      </c>
      <c r="BI393">
        <v>0</v>
      </c>
      <c r="BJ393">
        <v>0</v>
      </c>
      <c r="BK393">
        <v>0</v>
      </c>
      <c r="BL393">
        <v>0</v>
      </c>
      <c r="BM393">
        <v>0</v>
      </c>
      <c r="BN393">
        <v>0</v>
      </c>
      <c r="BO393">
        <v>0</v>
      </c>
      <c r="BP393">
        <v>1</v>
      </c>
      <c r="BQ393">
        <v>0</v>
      </c>
      <c r="BR393">
        <v>0</v>
      </c>
      <c r="BS393">
        <v>3</v>
      </c>
      <c r="BT393">
        <v>0</v>
      </c>
      <c r="BU393">
        <v>0</v>
      </c>
      <c r="BV393">
        <v>0</v>
      </c>
      <c r="BW393">
        <v>2</v>
      </c>
      <c r="BX393">
        <v>0</v>
      </c>
      <c r="BY393">
        <v>0</v>
      </c>
      <c r="BZ393">
        <v>0</v>
      </c>
      <c r="CA393">
        <v>0</v>
      </c>
      <c r="CB393">
        <v>0</v>
      </c>
      <c r="CC393">
        <v>0</v>
      </c>
      <c r="CD393">
        <v>0</v>
      </c>
      <c r="CE393">
        <v>0</v>
      </c>
      <c r="CF393">
        <v>0</v>
      </c>
      <c r="CG393">
        <v>0</v>
      </c>
      <c r="CH393">
        <v>3</v>
      </c>
      <c r="CI393">
        <v>0</v>
      </c>
      <c r="CJ393">
        <v>0</v>
      </c>
      <c r="CK393">
        <v>0</v>
      </c>
      <c r="CL393">
        <v>0</v>
      </c>
      <c r="CM393">
        <v>0</v>
      </c>
    </row>
    <row r="394" spans="1:91" x14ac:dyDescent="0.15">
      <c r="A394" t="s">
        <v>2032</v>
      </c>
      <c r="B394">
        <v>188.3</v>
      </c>
      <c r="C394">
        <v>9</v>
      </c>
      <c r="D394">
        <v>219.3</v>
      </c>
      <c r="E394" s="407">
        <v>0.5</v>
      </c>
      <c r="F394" s="407">
        <v>2.6396528030150752E-2</v>
      </c>
      <c r="G394" s="407">
        <v>0.4</v>
      </c>
      <c r="H394" s="407">
        <v>0.2</v>
      </c>
      <c r="I394" s="407">
        <v>1.2060321196272324E-2</v>
      </c>
      <c r="J394" s="407">
        <v>0.2</v>
      </c>
      <c r="K394">
        <v>0</v>
      </c>
      <c r="L394">
        <v>41</v>
      </c>
      <c r="M394">
        <v>0</v>
      </c>
      <c r="N394">
        <v>63</v>
      </c>
      <c r="O394">
        <v>99</v>
      </c>
      <c r="P394">
        <v>0</v>
      </c>
      <c r="Q394">
        <v>29</v>
      </c>
      <c r="R394">
        <v>0</v>
      </c>
      <c r="S394">
        <v>1</v>
      </c>
      <c r="T394">
        <v>4</v>
      </c>
      <c r="U394">
        <v>0</v>
      </c>
      <c r="V394">
        <v>8</v>
      </c>
      <c r="W394">
        <v>0</v>
      </c>
      <c r="X394">
        <v>0</v>
      </c>
      <c r="Y394">
        <v>0</v>
      </c>
      <c r="Z394">
        <v>1</v>
      </c>
      <c r="AA394" t="s">
        <v>2334</v>
      </c>
      <c r="AB394">
        <v>0</v>
      </c>
      <c r="AC394">
        <v>24</v>
      </c>
      <c r="AD394">
        <v>0</v>
      </c>
      <c r="AE394">
        <v>39</v>
      </c>
      <c r="AF394">
        <v>69</v>
      </c>
      <c r="AG394">
        <v>0</v>
      </c>
      <c r="AH394">
        <v>6</v>
      </c>
      <c r="AI394">
        <v>0</v>
      </c>
      <c r="AJ394">
        <v>0</v>
      </c>
      <c r="AK394">
        <v>0</v>
      </c>
      <c r="AL394">
        <v>0</v>
      </c>
      <c r="AM394">
        <v>2</v>
      </c>
      <c r="AN394">
        <v>0</v>
      </c>
      <c r="AO394">
        <v>0</v>
      </c>
      <c r="AP394">
        <v>0</v>
      </c>
      <c r="AQ394">
        <v>0</v>
      </c>
      <c r="AR394">
        <v>0</v>
      </c>
      <c r="AS394">
        <v>41</v>
      </c>
      <c r="AT394">
        <v>0</v>
      </c>
      <c r="AU394">
        <v>39</v>
      </c>
      <c r="AV394">
        <v>16</v>
      </c>
      <c r="AW394">
        <v>0</v>
      </c>
      <c r="AX394">
        <v>23</v>
      </c>
      <c r="AY394">
        <v>0</v>
      </c>
      <c r="AZ394">
        <v>0</v>
      </c>
      <c r="BA394">
        <v>0</v>
      </c>
      <c r="BB394">
        <v>0</v>
      </c>
      <c r="BC394">
        <v>0</v>
      </c>
      <c r="BD394">
        <v>0</v>
      </c>
      <c r="BE394">
        <v>0</v>
      </c>
      <c r="BF394">
        <v>0</v>
      </c>
      <c r="BG394">
        <v>0</v>
      </c>
      <c r="BH394">
        <v>0</v>
      </c>
      <c r="BI394">
        <v>26</v>
      </c>
      <c r="BJ394">
        <v>0</v>
      </c>
      <c r="BK394">
        <v>15</v>
      </c>
      <c r="BL394">
        <v>22</v>
      </c>
      <c r="BM394">
        <v>0</v>
      </c>
      <c r="BN394">
        <v>21</v>
      </c>
      <c r="BO394">
        <v>0</v>
      </c>
      <c r="BP394">
        <v>0</v>
      </c>
      <c r="BQ394">
        <v>0</v>
      </c>
      <c r="BR394">
        <v>0</v>
      </c>
      <c r="BS394">
        <v>1</v>
      </c>
      <c r="BT394">
        <v>0</v>
      </c>
      <c r="BU394">
        <v>0</v>
      </c>
      <c r="BV394">
        <v>0</v>
      </c>
      <c r="BW394">
        <v>0</v>
      </c>
      <c r="BX394">
        <v>0</v>
      </c>
      <c r="BY394">
        <v>40</v>
      </c>
      <c r="BZ394">
        <v>0</v>
      </c>
      <c r="CA394">
        <v>6</v>
      </c>
      <c r="CB394">
        <v>8</v>
      </c>
      <c r="CC394">
        <v>0</v>
      </c>
      <c r="CD394">
        <v>6</v>
      </c>
      <c r="CE394">
        <v>0</v>
      </c>
      <c r="CF394">
        <v>0</v>
      </c>
      <c r="CG394">
        <v>0</v>
      </c>
      <c r="CH394">
        <v>0</v>
      </c>
      <c r="CI394">
        <v>0</v>
      </c>
      <c r="CJ394">
        <v>0</v>
      </c>
      <c r="CK394">
        <v>0</v>
      </c>
      <c r="CL394">
        <v>0</v>
      </c>
      <c r="CM394">
        <v>0</v>
      </c>
    </row>
    <row r="395" spans="1:91" x14ac:dyDescent="0.15">
      <c r="A395" t="s">
        <v>2204</v>
      </c>
      <c r="B395">
        <v>77</v>
      </c>
      <c r="C395">
        <v>1</v>
      </c>
      <c r="D395">
        <v>198</v>
      </c>
      <c r="E395" s="407">
        <v>1.4</v>
      </c>
      <c r="F395" s="407">
        <v>1.0114152840000001E-2</v>
      </c>
      <c r="G395" s="407">
        <v>3.5</v>
      </c>
      <c r="H395" s="407">
        <v>0.1</v>
      </c>
      <c r="I395" s="407">
        <v>5.4302193745409577E-4</v>
      </c>
      <c r="J395" s="407">
        <v>0.2</v>
      </c>
      <c r="K395">
        <v>0</v>
      </c>
      <c r="L395">
        <v>0</v>
      </c>
      <c r="M395">
        <v>0</v>
      </c>
      <c r="N395">
        <v>5</v>
      </c>
      <c r="O395">
        <v>31</v>
      </c>
      <c r="P395">
        <v>0</v>
      </c>
      <c r="Q395">
        <v>2</v>
      </c>
      <c r="R395">
        <v>0</v>
      </c>
      <c r="S395">
        <v>1</v>
      </c>
      <c r="T395">
        <v>2</v>
      </c>
      <c r="U395">
        <v>0</v>
      </c>
      <c r="V395">
        <v>1</v>
      </c>
      <c r="W395">
        <v>1</v>
      </c>
      <c r="X395">
        <v>0</v>
      </c>
      <c r="Y395">
        <v>0</v>
      </c>
      <c r="Z395">
        <v>0</v>
      </c>
      <c r="AA395" t="s">
        <v>2334</v>
      </c>
      <c r="AB395">
        <v>0</v>
      </c>
      <c r="AC395">
        <v>0</v>
      </c>
      <c r="AD395">
        <v>0</v>
      </c>
      <c r="AE395">
        <v>1</v>
      </c>
      <c r="AF395">
        <v>2</v>
      </c>
      <c r="AG395">
        <v>0</v>
      </c>
      <c r="AH395">
        <v>0</v>
      </c>
      <c r="AI395">
        <v>0</v>
      </c>
      <c r="AJ395">
        <v>0</v>
      </c>
      <c r="AK395">
        <v>0</v>
      </c>
      <c r="AL395">
        <v>0</v>
      </c>
      <c r="AM395">
        <v>0</v>
      </c>
      <c r="AN395">
        <v>1</v>
      </c>
      <c r="AO395">
        <v>0</v>
      </c>
      <c r="AP395">
        <v>0</v>
      </c>
      <c r="AQ395">
        <v>0</v>
      </c>
      <c r="AR395">
        <v>0</v>
      </c>
      <c r="AS395">
        <v>0</v>
      </c>
      <c r="AT395">
        <v>0</v>
      </c>
      <c r="AU395">
        <v>0</v>
      </c>
      <c r="AV395">
        <v>0</v>
      </c>
      <c r="AW395">
        <v>0</v>
      </c>
      <c r="AX395">
        <v>0</v>
      </c>
      <c r="AY395">
        <v>0</v>
      </c>
      <c r="AZ395">
        <v>0</v>
      </c>
      <c r="BA395">
        <v>0</v>
      </c>
      <c r="BB395">
        <v>0</v>
      </c>
      <c r="BC395">
        <v>0</v>
      </c>
      <c r="BD395">
        <v>0</v>
      </c>
      <c r="BE395">
        <v>0</v>
      </c>
      <c r="BF395">
        <v>0</v>
      </c>
      <c r="BG395">
        <v>0</v>
      </c>
      <c r="BH395">
        <v>0</v>
      </c>
      <c r="BI395">
        <v>0</v>
      </c>
      <c r="BJ395">
        <v>0</v>
      </c>
      <c r="BK395">
        <v>1</v>
      </c>
      <c r="BL395">
        <v>5</v>
      </c>
      <c r="BM395">
        <v>0</v>
      </c>
      <c r="BN395">
        <v>0</v>
      </c>
      <c r="BO395">
        <v>0</v>
      </c>
      <c r="BP395">
        <v>1</v>
      </c>
      <c r="BQ395">
        <v>0</v>
      </c>
      <c r="BR395">
        <v>0</v>
      </c>
      <c r="BS395">
        <v>0</v>
      </c>
      <c r="BT395">
        <v>0</v>
      </c>
      <c r="BU395">
        <v>0</v>
      </c>
      <c r="BV395">
        <v>0</v>
      </c>
      <c r="BW395">
        <v>0</v>
      </c>
      <c r="BX395">
        <v>0</v>
      </c>
      <c r="BY395">
        <v>0</v>
      </c>
      <c r="BZ395">
        <v>0</v>
      </c>
      <c r="CA395">
        <v>0</v>
      </c>
      <c r="CB395">
        <v>17</v>
      </c>
      <c r="CC395">
        <v>0</v>
      </c>
      <c r="CD395">
        <v>1</v>
      </c>
      <c r="CE395">
        <v>0</v>
      </c>
      <c r="CF395">
        <v>0</v>
      </c>
      <c r="CG395">
        <v>0</v>
      </c>
      <c r="CH395">
        <v>0</v>
      </c>
      <c r="CI395">
        <v>0</v>
      </c>
      <c r="CJ395">
        <v>0</v>
      </c>
      <c r="CK395">
        <v>0</v>
      </c>
      <c r="CL395">
        <v>0</v>
      </c>
      <c r="CM395">
        <v>0</v>
      </c>
    </row>
    <row r="396" spans="1:91" x14ac:dyDescent="0.15">
      <c r="A396" t="s">
        <v>2348</v>
      </c>
      <c r="B396">
        <v>300</v>
      </c>
      <c r="C396">
        <v>5.9</v>
      </c>
      <c r="D396">
        <v>600</v>
      </c>
      <c r="E396" s="407">
        <v>0.3</v>
      </c>
      <c r="F396" s="407">
        <v>5.8324910396825407E-3</v>
      </c>
      <c r="G396" s="407">
        <v>1</v>
      </c>
      <c r="H396" s="407">
        <v>0.1</v>
      </c>
      <c r="I396" s="407">
        <v>1.548470304344695E-3</v>
      </c>
      <c r="J396" s="407">
        <v>0.3</v>
      </c>
      <c r="K396">
        <v>0</v>
      </c>
      <c r="L396">
        <v>278</v>
      </c>
      <c r="M396">
        <v>50</v>
      </c>
      <c r="N396">
        <v>12</v>
      </c>
      <c r="O396">
        <v>100</v>
      </c>
      <c r="P396">
        <v>16</v>
      </c>
      <c r="Q396">
        <v>63</v>
      </c>
      <c r="R396">
        <v>0</v>
      </c>
      <c r="S396">
        <v>3</v>
      </c>
      <c r="T396">
        <v>74</v>
      </c>
      <c r="U396">
        <v>14</v>
      </c>
      <c r="V396">
        <v>0</v>
      </c>
      <c r="W396">
        <v>0</v>
      </c>
      <c r="X396">
        <v>0</v>
      </c>
      <c r="Y396">
        <v>3</v>
      </c>
      <c r="Z396">
        <v>0</v>
      </c>
      <c r="AA396" t="s">
        <v>2334</v>
      </c>
      <c r="AB396">
        <v>0</v>
      </c>
      <c r="AC396">
        <v>156</v>
      </c>
      <c r="AD396">
        <v>40</v>
      </c>
      <c r="AE396">
        <v>7</v>
      </c>
      <c r="AF396">
        <v>55</v>
      </c>
      <c r="AG396">
        <v>9</v>
      </c>
      <c r="AH396">
        <v>50</v>
      </c>
      <c r="AI396">
        <v>0</v>
      </c>
      <c r="AJ396">
        <v>0</v>
      </c>
      <c r="AK396">
        <v>31</v>
      </c>
      <c r="AL396">
        <v>7</v>
      </c>
      <c r="AM396">
        <v>0</v>
      </c>
      <c r="AN396">
        <v>0</v>
      </c>
      <c r="AO396">
        <v>0</v>
      </c>
      <c r="AP396">
        <v>0</v>
      </c>
      <c r="AQ396">
        <v>0</v>
      </c>
      <c r="AR396">
        <v>0</v>
      </c>
      <c r="AS396">
        <v>152</v>
      </c>
      <c r="AT396">
        <v>45</v>
      </c>
      <c r="AU396">
        <v>0</v>
      </c>
      <c r="AV396">
        <v>17</v>
      </c>
      <c r="AW396">
        <v>22</v>
      </c>
      <c r="AX396">
        <v>42</v>
      </c>
      <c r="AY396">
        <v>0</v>
      </c>
      <c r="AZ396">
        <v>0</v>
      </c>
      <c r="BA396">
        <v>0</v>
      </c>
      <c r="BB396">
        <v>10</v>
      </c>
      <c r="BC396">
        <v>0</v>
      </c>
      <c r="BD396">
        <v>2</v>
      </c>
      <c r="BE396">
        <v>0</v>
      </c>
      <c r="BF396">
        <v>1</v>
      </c>
      <c r="BG396">
        <v>0</v>
      </c>
      <c r="BH396">
        <v>0</v>
      </c>
      <c r="BI396">
        <v>105</v>
      </c>
      <c r="BJ396">
        <v>12</v>
      </c>
      <c r="BK396">
        <v>4</v>
      </c>
      <c r="BL396">
        <v>42</v>
      </c>
      <c r="BM396">
        <v>5</v>
      </c>
      <c r="BN396">
        <v>13</v>
      </c>
      <c r="BO396">
        <v>0</v>
      </c>
      <c r="BP396">
        <v>2</v>
      </c>
      <c r="BQ396">
        <v>2</v>
      </c>
      <c r="BR396">
        <v>3</v>
      </c>
      <c r="BS396">
        <v>0</v>
      </c>
      <c r="BT396">
        <v>0</v>
      </c>
      <c r="BU396">
        <v>0</v>
      </c>
      <c r="BV396">
        <v>3</v>
      </c>
      <c r="BW396">
        <v>0</v>
      </c>
      <c r="BX396">
        <v>0</v>
      </c>
      <c r="BY396">
        <v>257</v>
      </c>
      <c r="BZ396">
        <v>2</v>
      </c>
      <c r="CA396">
        <v>0</v>
      </c>
      <c r="CB396">
        <v>50</v>
      </c>
      <c r="CC396">
        <v>5</v>
      </c>
      <c r="CD396">
        <v>10</v>
      </c>
      <c r="CE396">
        <v>0</v>
      </c>
      <c r="CF396">
        <v>0</v>
      </c>
      <c r="CG396">
        <v>5</v>
      </c>
      <c r="CH396">
        <v>0</v>
      </c>
      <c r="CI396">
        <v>0</v>
      </c>
      <c r="CJ396">
        <v>3</v>
      </c>
      <c r="CK396">
        <v>0</v>
      </c>
      <c r="CL396">
        <v>3</v>
      </c>
      <c r="CM396">
        <v>0</v>
      </c>
    </row>
    <row r="397" spans="1:91" x14ac:dyDescent="0.15">
      <c r="A397" t="s">
        <v>2337</v>
      </c>
      <c r="B397">
        <v>226</v>
      </c>
      <c r="C397">
        <v>4.8</v>
      </c>
      <c r="D397">
        <v>501</v>
      </c>
      <c r="E397" s="407">
        <v>0.7</v>
      </c>
      <c r="F397" s="407">
        <v>1.2533889891696756E-2</v>
      </c>
      <c r="G397" s="407">
        <v>1.3</v>
      </c>
      <c r="H397" s="407">
        <v>0.1</v>
      </c>
      <c r="I397" s="407">
        <v>2.0422867647058832E-3</v>
      </c>
      <c r="J397" s="407">
        <v>0.2</v>
      </c>
      <c r="K397">
        <v>0</v>
      </c>
      <c r="L397">
        <v>118</v>
      </c>
      <c r="M397">
        <v>2</v>
      </c>
      <c r="N397">
        <v>35</v>
      </c>
      <c r="O397">
        <v>178</v>
      </c>
      <c r="P397">
        <v>2</v>
      </c>
      <c r="Q397">
        <v>5</v>
      </c>
      <c r="R397">
        <v>0</v>
      </c>
      <c r="S397">
        <v>3</v>
      </c>
      <c r="T397">
        <v>39</v>
      </c>
      <c r="U397">
        <v>2</v>
      </c>
      <c r="V397">
        <v>4</v>
      </c>
      <c r="W397">
        <v>0</v>
      </c>
      <c r="X397">
        <v>0</v>
      </c>
      <c r="Y397">
        <v>0</v>
      </c>
      <c r="Z397">
        <v>0</v>
      </c>
      <c r="AA397" t="s">
        <v>2334</v>
      </c>
      <c r="AB397">
        <v>0</v>
      </c>
      <c r="AC397">
        <v>80</v>
      </c>
      <c r="AD397">
        <v>0</v>
      </c>
      <c r="AE397">
        <v>9</v>
      </c>
      <c r="AF397">
        <v>108</v>
      </c>
      <c r="AG397">
        <v>2</v>
      </c>
      <c r="AH397">
        <v>3</v>
      </c>
      <c r="AI397">
        <v>0</v>
      </c>
      <c r="AJ397">
        <v>0</v>
      </c>
      <c r="AK397">
        <v>2</v>
      </c>
      <c r="AL397">
        <v>0</v>
      </c>
      <c r="AM397">
        <v>0</v>
      </c>
      <c r="AN397">
        <v>0</v>
      </c>
      <c r="AO397">
        <v>0</v>
      </c>
      <c r="AP397">
        <v>0</v>
      </c>
      <c r="AQ397">
        <v>0</v>
      </c>
      <c r="AR397">
        <v>0</v>
      </c>
      <c r="AS397">
        <v>30</v>
      </c>
      <c r="AT397">
        <v>0</v>
      </c>
      <c r="AU397">
        <v>0</v>
      </c>
      <c r="AV397">
        <v>30</v>
      </c>
      <c r="AW397">
        <v>0</v>
      </c>
      <c r="AX397">
        <v>6</v>
      </c>
      <c r="AY397">
        <v>0</v>
      </c>
      <c r="AZ397">
        <v>0</v>
      </c>
      <c r="BA397">
        <v>0</v>
      </c>
      <c r="BB397">
        <v>0</v>
      </c>
      <c r="BC397">
        <v>0</v>
      </c>
      <c r="BD397">
        <v>0</v>
      </c>
      <c r="BE397">
        <v>0</v>
      </c>
      <c r="BF397">
        <v>0</v>
      </c>
      <c r="BG397">
        <v>0</v>
      </c>
      <c r="BH397">
        <v>0</v>
      </c>
      <c r="BI397">
        <v>16</v>
      </c>
      <c r="BJ397">
        <v>0</v>
      </c>
      <c r="BK397">
        <v>2</v>
      </c>
      <c r="BL397">
        <v>28</v>
      </c>
      <c r="BM397">
        <v>0</v>
      </c>
      <c r="BN397">
        <v>4</v>
      </c>
      <c r="BO397">
        <v>0</v>
      </c>
      <c r="BP397">
        <v>0</v>
      </c>
      <c r="BQ397">
        <v>3</v>
      </c>
      <c r="BR397">
        <v>0</v>
      </c>
      <c r="BS397">
        <v>1</v>
      </c>
      <c r="BT397">
        <v>0</v>
      </c>
      <c r="BU397">
        <v>0</v>
      </c>
      <c r="BV397">
        <v>0</v>
      </c>
      <c r="BW397">
        <v>0</v>
      </c>
      <c r="BX397">
        <v>0</v>
      </c>
      <c r="BY397">
        <v>31</v>
      </c>
      <c r="BZ397">
        <v>2</v>
      </c>
      <c r="CA397">
        <v>1</v>
      </c>
      <c r="CB397">
        <v>38</v>
      </c>
      <c r="CC397">
        <v>2</v>
      </c>
      <c r="CD397">
        <v>5</v>
      </c>
      <c r="CE397">
        <v>0</v>
      </c>
      <c r="CF397">
        <v>0</v>
      </c>
      <c r="CG397">
        <v>1</v>
      </c>
      <c r="CH397">
        <v>1</v>
      </c>
      <c r="CI397">
        <v>0</v>
      </c>
      <c r="CJ397">
        <v>0</v>
      </c>
      <c r="CK397">
        <v>0</v>
      </c>
      <c r="CL397">
        <v>0</v>
      </c>
      <c r="CM397">
        <v>0</v>
      </c>
    </row>
    <row r="398" spans="1:91" x14ac:dyDescent="0.15">
      <c r="A398" t="s">
        <v>1940</v>
      </c>
      <c r="B398">
        <v>160</v>
      </c>
      <c r="C398">
        <v>8</v>
      </c>
      <c r="D398">
        <v>75</v>
      </c>
      <c r="E398" s="407">
        <v>3.4</v>
      </c>
      <c r="F398" s="407">
        <v>0.2</v>
      </c>
      <c r="G398" s="407">
        <v>1.7</v>
      </c>
      <c r="H398" s="407">
        <v>0.5</v>
      </c>
      <c r="I398" s="407">
        <v>2.6160244562805156E-2</v>
      </c>
      <c r="J398" s="407">
        <v>0.2</v>
      </c>
      <c r="K398">
        <v>0</v>
      </c>
      <c r="L398">
        <v>4</v>
      </c>
      <c r="M398">
        <v>0</v>
      </c>
      <c r="N398">
        <v>2</v>
      </c>
      <c r="O398">
        <v>11</v>
      </c>
      <c r="P398">
        <v>0</v>
      </c>
      <c r="Q398">
        <v>0</v>
      </c>
      <c r="R398">
        <v>0</v>
      </c>
      <c r="S398">
        <v>1</v>
      </c>
      <c r="T398">
        <v>6</v>
      </c>
      <c r="U398">
        <v>0</v>
      </c>
      <c r="V398">
        <v>16</v>
      </c>
      <c r="W398">
        <v>8</v>
      </c>
      <c r="X398">
        <v>0</v>
      </c>
      <c r="Y398">
        <v>0</v>
      </c>
      <c r="Z398">
        <v>0</v>
      </c>
      <c r="AA398" t="s">
        <v>2334</v>
      </c>
      <c r="AB398">
        <v>0</v>
      </c>
      <c r="AC398">
        <v>1</v>
      </c>
      <c r="AD398">
        <v>0</v>
      </c>
      <c r="AE398">
        <v>1</v>
      </c>
      <c r="AF398">
        <v>7</v>
      </c>
      <c r="AG398">
        <v>0</v>
      </c>
      <c r="AH398">
        <v>0</v>
      </c>
      <c r="AI398">
        <v>0</v>
      </c>
      <c r="AJ398">
        <v>0</v>
      </c>
      <c r="AK398">
        <v>0</v>
      </c>
      <c r="AL398">
        <v>0</v>
      </c>
      <c r="AM398">
        <v>0</v>
      </c>
      <c r="AN398">
        <v>7</v>
      </c>
      <c r="AO398">
        <v>0</v>
      </c>
      <c r="AP398">
        <v>0</v>
      </c>
      <c r="AQ398">
        <v>0</v>
      </c>
      <c r="AR398">
        <v>0</v>
      </c>
      <c r="AS398">
        <v>5</v>
      </c>
      <c r="AT398">
        <v>0</v>
      </c>
      <c r="AU398">
        <v>0</v>
      </c>
      <c r="AV398">
        <v>10</v>
      </c>
      <c r="AW398">
        <v>0</v>
      </c>
      <c r="AX398">
        <v>0</v>
      </c>
      <c r="AY398">
        <v>0</v>
      </c>
      <c r="AZ398">
        <v>0</v>
      </c>
      <c r="BA398">
        <v>0</v>
      </c>
      <c r="BB398">
        <v>0</v>
      </c>
      <c r="BC398">
        <v>0</v>
      </c>
      <c r="BD398">
        <v>0</v>
      </c>
      <c r="BE398">
        <v>0</v>
      </c>
      <c r="BF398">
        <v>0</v>
      </c>
      <c r="BG398">
        <v>0</v>
      </c>
      <c r="BH398">
        <v>0</v>
      </c>
      <c r="BI398">
        <v>7</v>
      </c>
      <c r="BJ398">
        <v>0</v>
      </c>
      <c r="BK398">
        <v>0</v>
      </c>
      <c r="BL398">
        <v>6</v>
      </c>
      <c r="BM398">
        <v>0</v>
      </c>
      <c r="BN398">
        <v>0</v>
      </c>
      <c r="BO398">
        <v>0</v>
      </c>
      <c r="BP398">
        <v>0</v>
      </c>
      <c r="BQ398">
        <v>0</v>
      </c>
      <c r="BR398">
        <v>0</v>
      </c>
      <c r="BS398">
        <v>0</v>
      </c>
      <c r="BT398">
        <v>1</v>
      </c>
      <c r="BU398">
        <v>0</v>
      </c>
      <c r="BV398">
        <v>0</v>
      </c>
      <c r="BW398">
        <v>0</v>
      </c>
      <c r="BX398">
        <v>0</v>
      </c>
      <c r="BY398">
        <v>5</v>
      </c>
      <c r="BZ398">
        <v>0</v>
      </c>
      <c r="CA398">
        <v>0</v>
      </c>
      <c r="CB398">
        <v>6</v>
      </c>
      <c r="CC398">
        <v>0</v>
      </c>
      <c r="CD398">
        <v>1</v>
      </c>
      <c r="CE398">
        <v>0</v>
      </c>
      <c r="CF398">
        <v>0</v>
      </c>
      <c r="CG398">
        <v>0</v>
      </c>
      <c r="CH398">
        <v>0</v>
      </c>
      <c r="CI398">
        <v>0</v>
      </c>
      <c r="CJ398">
        <v>1</v>
      </c>
      <c r="CK398">
        <v>0</v>
      </c>
      <c r="CL398">
        <v>0</v>
      </c>
      <c r="CM398">
        <v>0</v>
      </c>
    </row>
    <row r="399" spans="1:91" x14ac:dyDescent="0.15">
      <c r="A399" t="s">
        <v>2216</v>
      </c>
      <c r="B399">
        <v>274</v>
      </c>
      <c r="C399">
        <v>10</v>
      </c>
      <c r="D399">
        <v>379</v>
      </c>
      <c r="E399" s="407">
        <v>1.1000000000000001</v>
      </c>
      <c r="F399" s="407">
        <v>3.6805831119337988E-2</v>
      </c>
      <c r="G399" s="407">
        <v>1.7</v>
      </c>
      <c r="H399" s="407">
        <v>0.2</v>
      </c>
      <c r="I399" s="407">
        <v>5.0304416612695088E-3</v>
      </c>
      <c r="J399" s="407">
        <v>0.2</v>
      </c>
      <c r="K399">
        <v>0</v>
      </c>
      <c r="L399">
        <v>27</v>
      </c>
      <c r="M399">
        <v>0</v>
      </c>
      <c r="N399">
        <v>0</v>
      </c>
      <c r="O399">
        <v>95</v>
      </c>
      <c r="P399">
        <v>131</v>
      </c>
      <c r="Q399">
        <v>0</v>
      </c>
      <c r="R399">
        <v>0</v>
      </c>
      <c r="S399">
        <v>1</v>
      </c>
      <c r="T399">
        <v>19</v>
      </c>
      <c r="U399">
        <v>11</v>
      </c>
      <c r="V399">
        <v>6</v>
      </c>
      <c r="W399">
        <v>0</v>
      </c>
      <c r="X399">
        <v>0</v>
      </c>
      <c r="Y399">
        <v>0</v>
      </c>
      <c r="Z399">
        <v>0</v>
      </c>
      <c r="AA399" t="s">
        <v>2334</v>
      </c>
      <c r="AB399">
        <v>0</v>
      </c>
      <c r="AC399">
        <v>1</v>
      </c>
      <c r="AD399">
        <v>0</v>
      </c>
      <c r="AE399">
        <v>0</v>
      </c>
      <c r="AF399">
        <v>0</v>
      </c>
      <c r="AG399">
        <v>0</v>
      </c>
      <c r="AH399">
        <v>0</v>
      </c>
      <c r="AI399">
        <v>0</v>
      </c>
      <c r="AJ399">
        <v>0</v>
      </c>
      <c r="AK399">
        <v>0</v>
      </c>
      <c r="AL399">
        <v>2</v>
      </c>
      <c r="AM399">
        <v>0</v>
      </c>
      <c r="AN399">
        <v>0</v>
      </c>
      <c r="AO399">
        <v>0</v>
      </c>
      <c r="AP399">
        <v>0</v>
      </c>
      <c r="AQ399">
        <v>0</v>
      </c>
      <c r="AR399">
        <v>0</v>
      </c>
      <c r="AS399">
        <v>2</v>
      </c>
      <c r="AT399">
        <v>0</v>
      </c>
      <c r="AU399">
        <v>0</v>
      </c>
      <c r="AV399">
        <v>0</v>
      </c>
      <c r="AW399">
        <v>1</v>
      </c>
      <c r="AX399">
        <v>0</v>
      </c>
      <c r="AY399">
        <v>0</v>
      </c>
      <c r="AZ399">
        <v>0</v>
      </c>
      <c r="BA399">
        <v>0</v>
      </c>
      <c r="BB399">
        <v>0</v>
      </c>
      <c r="BC399">
        <v>0</v>
      </c>
      <c r="BD399">
        <v>0</v>
      </c>
      <c r="BE399">
        <v>0</v>
      </c>
      <c r="BF399">
        <v>0</v>
      </c>
      <c r="BG399">
        <v>0</v>
      </c>
      <c r="BH399">
        <v>0</v>
      </c>
      <c r="BI399">
        <v>2</v>
      </c>
      <c r="BJ399">
        <v>0</v>
      </c>
      <c r="BK399">
        <v>0</v>
      </c>
      <c r="BL399">
        <v>2</v>
      </c>
      <c r="BM399">
        <v>3</v>
      </c>
      <c r="BN399">
        <v>0</v>
      </c>
      <c r="BO399">
        <v>0</v>
      </c>
      <c r="BP399">
        <v>0</v>
      </c>
      <c r="BQ399">
        <v>0</v>
      </c>
      <c r="BR399">
        <v>0</v>
      </c>
      <c r="BS399">
        <v>0</v>
      </c>
      <c r="BT399">
        <v>0</v>
      </c>
      <c r="BU399">
        <v>0</v>
      </c>
      <c r="BV399">
        <v>0</v>
      </c>
      <c r="BW399">
        <v>0</v>
      </c>
      <c r="BX399">
        <v>0</v>
      </c>
      <c r="BY399">
        <v>0</v>
      </c>
      <c r="BZ399">
        <v>0</v>
      </c>
      <c r="CA399">
        <v>0</v>
      </c>
      <c r="CB399">
        <v>0</v>
      </c>
      <c r="CC399">
        <v>0</v>
      </c>
      <c r="CD399">
        <v>0</v>
      </c>
      <c r="CE399">
        <v>0</v>
      </c>
      <c r="CF399">
        <v>0</v>
      </c>
      <c r="CG399">
        <v>0</v>
      </c>
      <c r="CH399">
        <v>4</v>
      </c>
      <c r="CI399">
        <v>0</v>
      </c>
      <c r="CJ399">
        <v>0</v>
      </c>
      <c r="CK399">
        <v>0</v>
      </c>
      <c r="CL399">
        <v>0</v>
      </c>
      <c r="CM399">
        <v>0</v>
      </c>
    </row>
    <row r="400" spans="1:91" x14ac:dyDescent="0.15">
      <c r="A400" t="s">
        <v>2046</v>
      </c>
      <c r="B400">
        <v>150</v>
      </c>
      <c r="C400">
        <v>8.4</v>
      </c>
      <c r="D400">
        <v>63.6</v>
      </c>
      <c r="E400" s="407">
        <v>2</v>
      </c>
      <c r="F400" s="407">
        <v>0.1</v>
      </c>
      <c r="G400" s="407">
        <v>1.1000000000000001</v>
      </c>
      <c r="H400" s="407">
        <v>0.4</v>
      </c>
      <c r="I400" s="407">
        <v>1.9725460782932358E-2</v>
      </c>
      <c r="J400" s="407">
        <v>0.2</v>
      </c>
      <c r="K400">
        <v>0</v>
      </c>
      <c r="L400">
        <v>4</v>
      </c>
      <c r="M400">
        <v>27</v>
      </c>
      <c r="N400">
        <v>0</v>
      </c>
      <c r="O400">
        <v>8</v>
      </c>
      <c r="P400">
        <v>0</v>
      </c>
      <c r="Q400">
        <v>0</v>
      </c>
      <c r="R400">
        <v>1</v>
      </c>
      <c r="S400">
        <v>2</v>
      </c>
      <c r="T400">
        <v>1</v>
      </c>
      <c r="U400">
        <v>12</v>
      </c>
      <c r="V400">
        <v>11</v>
      </c>
      <c r="W400">
        <v>1</v>
      </c>
      <c r="X400">
        <v>0</v>
      </c>
      <c r="Y400">
        <v>0</v>
      </c>
      <c r="Z400">
        <v>4</v>
      </c>
      <c r="AA400" t="s">
        <v>2334</v>
      </c>
      <c r="AB400">
        <v>0</v>
      </c>
      <c r="AC400">
        <v>1</v>
      </c>
      <c r="AD400">
        <v>13</v>
      </c>
      <c r="AE400">
        <v>0</v>
      </c>
      <c r="AF400">
        <v>3</v>
      </c>
      <c r="AG400">
        <v>0</v>
      </c>
      <c r="AH400">
        <v>0</v>
      </c>
      <c r="AI400">
        <v>1</v>
      </c>
      <c r="AJ400">
        <v>0</v>
      </c>
      <c r="AK400">
        <v>0</v>
      </c>
      <c r="AL400">
        <v>9</v>
      </c>
      <c r="AM400">
        <v>2</v>
      </c>
      <c r="AN400">
        <v>0</v>
      </c>
      <c r="AO400">
        <v>0</v>
      </c>
      <c r="AP400">
        <v>0</v>
      </c>
      <c r="AQ400">
        <v>1</v>
      </c>
      <c r="AR400">
        <v>0</v>
      </c>
      <c r="AS400">
        <v>0</v>
      </c>
      <c r="AT400">
        <v>11</v>
      </c>
      <c r="AU400">
        <v>1</v>
      </c>
      <c r="AV400">
        <v>1</v>
      </c>
      <c r="AW400">
        <v>0</v>
      </c>
      <c r="AX400">
        <v>0</v>
      </c>
      <c r="AY400">
        <v>0</v>
      </c>
      <c r="AZ400">
        <v>0</v>
      </c>
      <c r="BA400">
        <v>0</v>
      </c>
      <c r="BB400">
        <v>12</v>
      </c>
      <c r="BC400">
        <v>1</v>
      </c>
      <c r="BD400">
        <v>0</v>
      </c>
      <c r="BE400">
        <v>0</v>
      </c>
      <c r="BF400">
        <v>0</v>
      </c>
      <c r="BG400">
        <v>0</v>
      </c>
      <c r="BH400">
        <v>0</v>
      </c>
      <c r="BI400">
        <v>0</v>
      </c>
      <c r="BJ400">
        <v>5</v>
      </c>
      <c r="BK400">
        <v>0</v>
      </c>
      <c r="BL400">
        <v>4</v>
      </c>
      <c r="BM400">
        <v>0</v>
      </c>
      <c r="BN400">
        <v>0</v>
      </c>
      <c r="BO400">
        <v>0</v>
      </c>
      <c r="BP400">
        <v>0</v>
      </c>
      <c r="BQ400">
        <v>0</v>
      </c>
      <c r="BR400">
        <v>2</v>
      </c>
      <c r="BS400">
        <v>2</v>
      </c>
      <c r="BT400">
        <v>0</v>
      </c>
      <c r="BU400">
        <v>0</v>
      </c>
      <c r="BV400">
        <v>0</v>
      </c>
      <c r="BW400">
        <v>1</v>
      </c>
      <c r="BX400">
        <v>0</v>
      </c>
      <c r="BY400">
        <v>1</v>
      </c>
      <c r="BZ400">
        <v>11</v>
      </c>
      <c r="CA400">
        <v>0</v>
      </c>
      <c r="CB400">
        <v>3</v>
      </c>
      <c r="CC400">
        <v>0</v>
      </c>
      <c r="CD400">
        <v>0</v>
      </c>
      <c r="CE400">
        <v>0</v>
      </c>
      <c r="CF400">
        <v>0</v>
      </c>
      <c r="CG400">
        <v>0</v>
      </c>
      <c r="CH400">
        <v>1</v>
      </c>
      <c r="CI400">
        <v>1</v>
      </c>
      <c r="CJ400">
        <v>0</v>
      </c>
      <c r="CK400">
        <v>0</v>
      </c>
      <c r="CL400">
        <v>0</v>
      </c>
      <c r="CM400">
        <v>0</v>
      </c>
    </row>
    <row r="401" spans="1:91" x14ac:dyDescent="0.15">
      <c r="A401" t="s">
        <v>2369</v>
      </c>
      <c r="B401">
        <v>166.7</v>
      </c>
      <c r="C401">
        <v>10.199999999999999</v>
      </c>
      <c r="D401">
        <v>53.4</v>
      </c>
      <c r="E401" s="407">
        <v>2.4</v>
      </c>
      <c r="F401" s="407">
        <v>0.1</v>
      </c>
      <c r="G401" s="407">
        <v>1</v>
      </c>
      <c r="H401" s="407">
        <v>0.6</v>
      </c>
      <c r="I401" s="407">
        <v>3.4160401075059119E-2</v>
      </c>
      <c r="J401" s="407">
        <v>0.3</v>
      </c>
      <c r="K401">
        <v>0</v>
      </c>
      <c r="L401">
        <v>8</v>
      </c>
      <c r="M401">
        <v>13</v>
      </c>
      <c r="N401">
        <v>0</v>
      </c>
      <c r="O401">
        <v>7</v>
      </c>
      <c r="P401">
        <v>0</v>
      </c>
      <c r="Q401">
        <v>0</v>
      </c>
      <c r="R401">
        <v>0</v>
      </c>
      <c r="S401">
        <v>1</v>
      </c>
      <c r="T401">
        <v>1</v>
      </c>
      <c r="U401">
        <v>7</v>
      </c>
      <c r="V401">
        <v>7</v>
      </c>
      <c r="W401">
        <v>0</v>
      </c>
      <c r="X401">
        <v>0</v>
      </c>
      <c r="Y401">
        <v>0</v>
      </c>
      <c r="Z401">
        <v>0</v>
      </c>
      <c r="AA401" t="s">
        <v>2334</v>
      </c>
      <c r="AB401">
        <v>0</v>
      </c>
      <c r="AC401">
        <v>0</v>
      </c>
      <c r="AD401">
        <v>7</v>
      </c>
      <c r="AE401">
        <v>0</v>
      </c>
      <c r="AF401">
        <v>3</v>
      </c>
      <c r="AG401">
        <v>0</v>
      </c>
      <c r="AH401">
        <v>0</v>
      </c>
      <c r="AI401">
        <v>0</v>
      </c>
      <c r="AJ401">
        <v>0</v>
      </c>
      <c r="AK401">
        <v>0</v>
      </c>
      <c r="AL401">
        <v>1</v>
      </c>
      <c r="AM401">
        <v>2</v>
      </c>
      <c r="AN401">
        <v>0</v>
      </c>
      <c r="AO401">
        <v>0</v>
      </c>
      <c r="AP401">
        <v>0</v>
      </c>
      <c r="AQ401">
        <v>0</v>
      </c>
      <c r="AR401">
        <v>0</v>
      </c>
      <c r="AS401">
        <v>0</v>
      </c>
      <c r="AT401">
        <v>6</v>
      </c>
      <c r="AU401">
        <v>0</v>
      </c>
      <c r="AV401">
        <v>2</v>
      </c>
      <c r="AW401">
        <v>0</v>
      </c>
      <c r="AX401">
        <v>0</v>
      </c>
      <c r="AY401">
        <v>0</v>
      </c>
      <c r="AZ401">
        <v>0</v>
      </c>
      <c r="BA401">
        <v>0</v>
      </c>
      <c r="BB401">
        <v>0</v>
      </c>
      <c r="BC401">
        <v>1</v>
      </c>
      <c r="BD401">
        <v>0</v>
      </c>
      <c r="BE401">
        <v>0</v>
      </c>
      <c r="BF401">
        <v>0</v>
      </c>
      <c r="BG401">
        <v>0</v>
      </c>
      <c r="BH401">
        <v>0</v>
      </c>
      <c r="BI401">
        <v>0</v>
      </c>
      <c r="BJ401">
        <v>0</v>
      </c>
      <c r="BK401">
        <v>0</v>
      </c>
      <c r="BL401">
        <v>2</v>
      </c>
      <c r="BM401">
        <v>0</v>
      </c>
      <c r="BN401">
        <v>0</v>
      </c>
      <c r="BO401">
        <v>0</v>
      </c>
      <c r="BP401">
        <v>1</v>
      </c>
      <c r="BQ401">
        <v>0</v>
      </c>
      <c r="BR401">
        <v>3</v>
      </c>
      <c r="BS401">
        <v>0</v>
      </c>
      <c r="BT401">
        <v>0</v>
      </c>
      <c r="BU401">
        <v>0</v>
      </c>
      <c r="BV401">
        <v>0</v>
      </c>
      <c r="BW401">
        <v>0</v>
      </c>
      <c r="BX401">
        <v>0</v>
      </c>
      <c r="BY401">
        <v>0</v>
      </c>
      <c r="BZ401">
        <v>0</v>
      </c>
      <c r="CA401">
        <v>0</v>
      </c>
      <c r="CB401">
        <v>2</v>
      </c>
      <c r="CC401">
        <v>0</v>
      </c>
      <c r="CD401">
        <v>1</v>
      </c>
      <c r="CE401">
        <v>0</v>
      </c>
      <c r="CF401">
        <v>1</v>
      </c>
      <c r="CG401">
        <v>0</v>
      </c>
      <c r="CH401">
        <v>3</v>
      </c>
      <c r="CI401">
        <v>0</v>
      </c>
      <c r="CJ401">
        <v>0</v>
      </c>
      <c r="CK401">
        <v>0</v>
      </c>
      <c r="CL401">
        <v>0</v>
      </c>
      <c r="CM401">
        <v>0</v>
      </c>
    </row>
    <row r="402" spans="1:91" x14ac:dyDescent="0.15">
      <c r="A402" t="s">
        <v>2270</v>
      </c>
      <c r="B402">
        <v>35</v>
      </c>
      <c r="C402">
        <v>1.5</v>
      </c>
      <c r="D402">
        <v>55</v>
      </c>
      <c r="E402" s="407">
        <v>0.5</v>
      </c>
      <c r="F402" s="407">
        <v>2.244196796551725E-2</v>
      </c>
      <c r="G402" s="407">
        <v>1.3</v>
      </c>
      <c r="H402" s="407">
        <v>0.2</v>
      </c>
      <c r="I402" s="407">
        <v>9.3022371808157128E-3</v>
      </c>
      <c r="J402" s="407">
        <v>0.5</v>
      </c>
      <c r="K402">
        <v>0</v>
      </c>
      <c r="L402">
        <v>1</v>
      </c>
      <c r="M402">
        <v>0</v>
      </c>
      <c r="N402">
        <v>15</v>
      </c>
      <c r="O402">
        <v>1</v>
      </c>
      <c r="P402">
        <v>0</v>
      </c>
      <c r="Q402">
        <v>12</v>
      </c>
      <c r="R402">
        <v>0</v>
      </c>
      <c r="S402">
        <v>6</v>
      </c>
      <c r="T402">
        <v>16</v>
      </c>
      <c r="U402">
        <v>0</v>
      </c>
      <c r="V402">
        <v>7</v>
      </c>
      <c r="W402">
        <v>0</v>
      </c>
      <c r="X402">
        <v>0</v>
      </c>
      <c r="Y402">
        <v>0</v>
      </c>
      <c r="Z402">
        <v>1</v>
      </c>
      <c r="AA402" t="s">
        <v>2334</v>
      </c>
      <c r="AB402">
        <v>0</v>
      </c>
      <c r="AC402">
        <v>0</v>
      </c>
      <c r="AD402">
        <v>0</v>
      </c>
      <c r="AE402">
        <v>0</v>
      </c>
      <c r="AF402">
        <v>0</v>
      </c>
      <c r="AG402">
        <v>0</v>
      </c>
      <c r="AH402">
        <v>0</v>
      </c>
      <c r="AI402">
        <v>0</v>
      </c>
      <c r="AJ402">
        <v>0</v>
      </c>
      <c r="AK402">
        <v>0</v>
      </c>
      <c r="AL402">
        <v>0</v>
      </c>
      <c r="AM402">
        <v>1</v>
      </c>
      <c r="AN402">
        <v>0</v>
      </c>
      <c r="AO402">
        <v>0</v>
      </c>
      <c r="AP402">
        <v>0</v>
      </c>
      <c r="AQ402">
        <v>0</v>
      </c>
      <c r="AR402">
        <v>0</v>
      </c>
      <c r="AS402">
        <v>0</v>
      </c>
      <c r="AT402">
        <v>0</v>
      </c>
      <c r="AU402">
        <v>0</v>
      </c>
      <c r="AV402">
        <v>0</v>
      </c>
      <c r="AW402">
        <v>0</v>
      </c>
      <c r="AX402">
        <v>0</v>
      </c>
      <c r="AY402">
        <v>0</v>
      </c>
      <c r="AZ402">
        <v>0</v>
      </c>
      <c r="BA402">
        <v>0</v>
      </c>
      <c r="BB402">
        <v>1</v>
      </c>
      <c r="BC402">
        <v>0</v>
      </c>
      <c r="BD402">
        <v>0</v>
      </c>
      <c r="BE402">
        <v>0</v>
      </c>
      <c r="BF402">
        <v>0</v>
      </c>
      <c r="BG402">
        <v>0</v>
      </c>
      <c r="BH402">
        <v>0</v>
      </c>
      <c r="BI402">
        <v>0</v>
      </c>
      <c r="BJ402">
        <v>0</v>
      </c>
      <c r="BK402">
        <v>0</v>
      </c>
      <c r="BL402">
        <v>0</v>
      </c>
      <c r="BM402">
        <v>0</v>
      </c>
      <c r="BN402">
        <v>0</v>
      </c>
      <c r="BO402">
        <v>0</v>
      </c>
      <c r="BP402">
        <v>0</v>
      </c>
      <c r="BQ402">
        <v>0</v>
      </c>
      <c r="BR402">
        <v>0</v>
      </c>
      <c r="BS402">
        <v>0</v>
      </c>
      <c r="BT402">
        <v>0</v>
      </c>
      <c r="BU402">
        <v>0</v>
      </c>
      <c r="BV402">
        <v>0</v>
      </c>
      <c r="BW402">
        <v>0</v>
      </c>
      <c r="BX402">
        <v>0</v>
      </c>
      <c r="BY402">
        <v>0</v>
      </c>
      <c r="BZ402">
        <v>0</v>
      </c>
      <c r="CA402">
        <v>0</v>
      </c>
      <c r="CB402">
        <v>0</v>
      </c>
      <c r="CC402">
        <v>0</v>
      </c>
      <c r="CD402">
        <v>0</v>
      </c>
      <c r="CE402">
        <v>0</v>
      </c>
      <c r="CF402">
        <v>0</v>
      </c>
      <c r="CG402">
        <v>0</v>
      </c>
      <c r="CH402">
        <v>0</v>
      </c>
      <c r="CI402">
        <v>0</v>
      </c>
      <c r="CJ402">
        <v>0</v>
      </c>
      <c r="CK402">
        <v>0</v>
      </c>
      <c r="CL402">
        <v>0</v>
      </c>
      <c r="CM402">
        <v>0</v>
      </c>
    </row>
    <row r="403" spans="1:91" x14ac:dyDescent="0.15">
      <c r="A403" t="s">
        <v>2361</v>
      </c>
      <c r="B403">
        <v>85.6</v>
      </c>
      <c r="C403">
        <v>2.3199999999999998</v>
      </c>
      <c r="D403">
        <v>197.1</v>
      </c>
      <c r="E403" s="407">
        <v>0.7</v>
      </c>
      <c r="F403" s="407">
        <v>1.3922649040960449E-2</v>
      </c>
      <c r="G403" s="407">
        <v>1.5</v>
      </c>
      <c r="H403" s="407">
        <v>0.2</v>
      </c>
      <c r="I403" s="407">
        <v>4.3293796626353194E-3</v>
      </c>
      <c r="J403" s="407">
        <v>0.5</v>
      </c>
      <c r="K403">
        <v>0</v>
      </c>
      <c r="L403">
        <v>2</v>
      </c>
      <c r="M403">
        <v>0</v>
      </c>
      <c r="N403">
        <v>52</v>
      </c>
      <c r="O403">
        <v>18</v>
      </c>
      <c r="P403">
        <v>0</v>
      </c>
      <c r="Q403">
        <v>53</v>
      </c>
      <c r="R403">
        <v>2</v>
      </c>
      <c r="S403">
        <v>4</v>
      </c>
      <c r="T403">
        <v>23</v>
      </c>
      <c r="U403">
        <v>6</v>
      </c>
      <c r="V403">
        <v>19</v>
      </c>
      <c r="W403">
        <v>0</v>
      </c>
      <c r="X403">
        <v>0</v>
      </c>
      <c r="Y403">
        <v>0</v>
      </c>
      <c r="Z403">
        <v>3</v>
      </c>
      <c r="AA403" t="s">
        <v>2334</v>
      </c>
      <c r="AB403">
        <v>0</v>
      </c>
      <c r="AC403">
        <v>0</v>
      </c>
      <c r="AD403">
        <v>0</v>
      </c>
      <c r="AE403">
        <v>2</v>
      </c>
      <c r="AF403">
        <v>0</v>
      </c>
      <c r="AG403">
        <v>0</v>
      </c>
      <c r="AH403">
        <v>0</v>
      </c>
      <c r="AI403">
        <v>0</v>
      </c>
      <c r="AJ403">
        <v>0</v>
      </c>
      <c r="AK403">
        <v>0</v>
      </c>
      <c r="AL403">
        <v>0</v>
      </c>
      <c r="AM403">
        <v>2</v>
      </c>
      <c r="AN403">
        <v>0</v>
      </c>
      <c r="AO403">
        <v>0</v>
      </c>
      <c r="AP403">
        <v>0</v>
      </c>
      <c r="AQ403">
        <v>0</v>
      </c>
      <c r="AR403">
        <v>0</v>
      </c>
      <c r="AS403">
        <v>0</v>
      </c>
      <c r="AT403">
        <v>0</v>
      </c>
      <c r="AU403">
        <v>1</v>
      </c>
      <c r="AV403">
        <v>0</v>
      </c>
      <c r="AW403">
        <v>0</v>
      </c>
      <c r="AX403">
        <v>0</v>
      </c>
      <c r="AY403">
        <v>0</v>
      </c>
      <c r="AZ403">
        <v>0</v>
      </c>
      <c r="BA403">
        <v>1</v>
      </c>
      <c r="BB403">
        <v>1</v>
      </c>
      <c r="BC403">
        <v>0</v>
      </c>
      <c r="BD403">
        <v>0</v>
      </c>
      <c r="BE403">
        <v>0</v>
      </c>
      <c r="BF403">
        <v>0</v>
      </c>
      <c r="BG403">
        <v>0</v>
      </c>
      <c r="BH403">
        <v>0</v>
      </c>
      <c r="BI403">
        <v>0</v>
      </c>
      <c r="BJ403">
        <v>0</v>
      </c>
      <c r="BK403">
        <v>1</v>
      </c>
      <c r="BL403">
        <v>0</v>
      </c>
      <c r="BM403">
        <v>0</v>
      </c>
      <c r="BN403">
        <v>5</v>
      </c>
      <c r="BO403">
        <v>0</v>
      </c>
      <c r="BP403">
        <v>0</v>
      </c>
      <c r="BQ403">
        <v>0</v>
      </c>
      <c r="BR403">
        <v>0</v>
      </c>
      <c r="BS403">
        <v>2</v>
      </c>
      <c r="BT403">
        <v>0</v>
      </c>
      <c r="BU403">
        <v>0</v>
      </c>
      <c r="BV403">
        <v>0</v>
      </c>
      <c r="BW403">
        <v>0</v>
      </c>
      <c r="BX403">
        <v>0</v>
      </c>
      <c r="BY403">
        <v>0</v>
      </c>
      <c r="BZ403">
        <v>0</v>
      </c>
      <c r="CA403">
        <v>0</v>
      </c>
      <c r="CB403">
        <v>1</v>
      </c>
      <c r="CC403">
        <v>0</v>
      </c>
      <c r="CD403">
        <v>5</v>
      </c>
      <c r="CE403">
        <v>0</v>
      </c>
      <c r="CF403">
        <v>0</v>
      </c>
      <c r="CG403">
        <v>0</v>
      </c>
      <c r="CH403">
        <v>1</v>
      </c>
      <c r="CI403">
        <v>0</v>
      </c>
      <c r="CJ403">
        <v>0</v>
      </c>
      <c r="CK403">
        <v>0</v>
      </c>
      <c r="CL403">
        <v>0</v>
      </c>
      <c r="CM403">
        <v>0</v>
      </c>
    </row>
    <row r="404" spans="1:91" x14ac:dyDescent="0.15">
      <c r="A404" t="s">
        <v>2019</v>
      </c>
      <c r="B404">
        <v>16</v>
      </c>
      <c r="D404">
        <v>280</v>
      </c>
      <c r="E404" s="407">
        <v>0.4</v>
      </c>
      <c r="F404" s="407">
        <v>1.5218750000000001E-4</v>
      </c>
      <c r="G404" s="407">
        <v>6.4</v>
      </c>
      <c r="H404" s="407">
        <v>2.2179995196926035E-2</v>
      </c>
      <c r="I404" s="407">
        <v>8.7716138328530259E-6</v>
      </c>
      <c r="J404" s="407">
        <v>0.4</v>
      </c>
      <c r="K404">
        <v>0</v>
      </c>
      <c r="L404">
        <v>3</v>
      </c>
      <c r="M404">
        <v>0</v>
      </c>
      <c r="N404">
        <v>15</v>
      </c>
      <c r="O404">
        <v>28</v>
      </c>
      <c r="P404">
        <v>0</v>
      </c>
      <c r="Q404">
        <v>0</v>
      </c>
      <c r="R404">
        <v>0</v>
      </c>
      <c r="S404">
        <v>0</v>
      </c>
      <c r="T404">
        <v>1</v>
      </c>
      <c r="U404">
        <v>0</v>
      </c>
      <c r="V404">
        <v>0</v>
      </c>
      <c r="W404">
        <v>1</v>
      </c>
      <c r="X404">
        <v>0</v>
      </c>
      <c r="Y404">
        <v>0</v>
      </c>
      <c r="Z404">
        <v>0</v>
      </c>
      <c r="AA404" t="s">
        <v>2334</v>
      </c>
      <c r="AB404">
        <v>0</v>
      </c>
      <c r="AC404">
        <v>0</v>
      </c>
      <c r="AD404">
        <v>0</v>
      </c>
      <c r="AE404">
        <v>1</v>
      </c>
      <c r="AF404">
        <v>0</v>
      </c>
      <c r="AG404">
        <v>0</v>
      </c>
      <c r="AH404">
        <v>0</v>
      </c>
      <c r="AI404">
        <v>0</v>
      </c>
      <c r="AJ404">
        <v>0</v>
      </c>
      <c r="AK404">
        <v>0</v>
      </c>
      <c r="AL404">
        <v>0</v>
      </c>
      <c r="AM404">
        <v>0</v>
      </c>
      <c r="AN404">
        <v>1</v>
      </c>
      <c r="AO404">
        <v>0</v>
      </c>
      <c r="AP404">
        <v>0</v>
      </c>
      <c r="AQ404">
        <v>0</v>
      </c>
      <c r="AR404">
        <v>0</v>
      </c>
      <c r="AS404">
        <v>0</v>
      </c>
      <c r="AT404">
        <v>0</v>
      </c>
      <c r="AU404">
        <v>0</v>
      </c>
      <c r="AV404">
        <v>1</v>
      </c>
      <c r="AW404">
        <v>0</v>
      </c>
      <c r="AX404">
        <v>1</v>
      </c>
      <c r="AY404">
        <v>0</v>
      </c>
      <c r="AZ404">
        <v>0</v>
      </c>
      <c r="BA404">
        <v>0</v>
      </c>
      <c r="BB404">
        <v>0</v>
      </c>
      <c r="BC404">
        <v>0</v>
      </c>
      <c r="BD404">
        <v>0</v>
      </c>
      <c r="BE404">
        <v>0</v>
      </c>
      <c r="BF404">
        <v>0</v>
      </c>
      <c r="BG404">
        <v>0</v>
      </c>
      <c r="BH404">
        <v>0</v>
      </c>
      <c r="BI404">
        <v>0</v>
      </c>
      <c r="BJ404">
        <v>0</v>
      </c>
      <c r="BK404">
        <v>0</v>
      </c>
      <c r="BL404">
        <v>0</v>
      </c>
      <c r="BM404">
        <v>0</v>
      </c>
      <c r="BN404">
        <v>0</v>
      </c>
      <c r="BO404">
        <v>0</v>
      </c>
      <c r="BP404">
        <v>0</v>
      </c>
      <c r="BQ404">
        <v>0</v>
      </c>
      <c r="BR404">
        <v>0</v>
      </c>
      <c r="BS404">
        <v>0</v>
      </c>
      <c r="BT404">
        <v>0</v>
      </c>
      <c r="BU404">
        <v>0</v>
      </c>
      <c r="BV404">
        <v>0</v>
      </c>
      <c r="BW404">
        <v>0</v>
      </c>
      <c r="BX404">
        <v>0</v>
      </c>
      <c r="BY404">
        <v>0</v>
      </c>
      <c r="BZ404">
        <v>0</v>
      </c>
      <c r="CA404">
        <v>0</v>
      </c>
      <c r="CB404">
        <v>0</v>
      </c>
      <c r="CC404">
        <v>0</v>
      </c>
      <c r="CD404">
        <v>0</v>
      </c>
      <c r="CE404">
        <v>0</v>
      </c>
      <c r="CF404">
        <v>0</v>
      </c>
      <c r="CG404">
        <v>0</v>
      </c>
      <c r="CH404">
        <v>0</v>
      </c>
      <c r="CI404">
        <v>0</v>
      </c>
      <c r="CJ404">
        <v>0</v>
      </c>
      <c r="CK404">
        <v>0</v>
      </c>
      <c r="CL404">
        <v>0</v>
      </c>
      <c r="CM404">
        <v>0</v>
      </c>
    </row>
    <row r="405" spans="1:91" x14ac:dyDescent="0.15">
      <c r="A405" t="s">
        <v>2013</v>
      </c>
      <c r="B405">
        <v>15.5</v>
      </c>
      <c r="C405">
        <v>0</v>
      </c>
      <c r="D405">
        <v>145</v>
      </c>
      <c r="E405" s="407">
        <v>0.3</v>
      </c>
      <c r="F405" s="407">
        <v>0</v>
      </c>
      <c r="G405" s="407">
        <v>3</v>
      </c>
      <c r="H405" s="407">
        <v>2.2352246633876215E-2</v>
      </c>
      <c r="I405" s="407">
        <v>0</v>
      </c>
      <c r="J405" s="407">
        <v>0.2</v>
      </c>
      <c r="K405">
        <v>0</v>
      </c>
      <c r="L405">
        <v>0</v>
      </c>
      <c r="M405">
        <v>0</v>
      </c>
      <c r="N405">
        <v>10</v>
      </c>
      <c r="O405">
        <v>41</v>
      </c>
      <c r="P405">
        <v>0</v>
      </c>
      <c r="Q405">
        <v>0</v>
      </c>
      <c r="R405">
        <v>0</v>
      </c>
      <c r="S405">
        <v>0</v>
      </c>
      <c r="T405">
        <v>0</v>
      </c>
      <c r="U405">
        <v>0</v>
      </c>
      <c r="V405">
        <v>0</v>
      </c>
      <c r="W405">
        <v>0</v>
      </c>
      <c r="X405">
        <v>0</v>
      </c>
      <c r="Y405">
        <v>0</v>
      </c>
      <c r="Z405">
        <v>0</v>
      </c>
      <c r="AA405" t="s">
        <v>2334</v>
      </c>
      <c r="AB405">
        <v>0</v>
      </c>
      <c r="AC405">
        <v>0</v>
      </c>
      <c r="AD405">
        <v>0</v>
      </c>
      <c r="AE405">
        <v>0</v>
      </c>
      <c r="AF405">
        <v>2</v>
      </c>
      <c r="AG405">
        <v>0</v>
      </c>
      <c r="AH405">
        <v>0</v>
      </c>
      <c r="AI405">
        <v>0</v>
      </c>
      <c r="AJ405">
        <v>0</v>
      </c>
      <c r="AK405">
        <v>0</v>
      </c>
      <c r="AL405">
        <v>0</v>
      </c>
      <c r="AM405">
        <v>0</v>
      </c>
      <c r="AN405">
        <v>0</v>
      </c>
      <c r="AO405">
        <v>0</v>
      </c>
      <c r="AP405">
        <v>0</v>
      </c>
      <c r="AQ405">
        <v>0</v>
      </c>
      <c r="AR405">
        <v>0</v>
      </c>
      <c r="AS405">
        <v>0</v>
      </c>
      <c r="AT405">
        <v>0</v>
      </c>
      <c r="AU405">
        <v>0</v>
      </c>
      <c r="AV405">
        <v>3</v>
      </c>
      <c r="AW405">
        <v>0</v>
      </c>
      <c r="AX405">
        <v>0</v>
      </c>
      <c r="AY405">
        <v>0</v>
      </c>
      <c r="AZ405">
        <v>0</v>
      </c>
      <c r="BA405">
        <v>0</v>
      </c>
      <c r="BB405">
        <v>0</v>
      </c>
      <c r="BC405">
        <v>0</v>
      </c>
      <c r="BD405">
        <v>0</v>
      </c>
      <c r="BE405">
        <v>0</v>
      </c>
      <c r="BF405">
        <v>0</v>
      </c>
      <c r="BG405">
        <v>0</v>
      </c>
      <c r="BL405">
        <v>1</v>
      </c>
      <c r="CB405">
        <v>1</v>
      </c>
    </row>
    <row r="406" spans="1:91" x14ac:dyDescent="0.15">
      <c r="A406" t="s">
        <v>1945</v>
      </c>
      <c r="B406">
        <v>290</v>
      </c>
      <c r="C406">
        <v>12</v>
      </c>
      <c r="D406">
        <v>132</v>
      </c>
      <c r="E406" s="407">
        <v>8.6999999999999993</v>
      </c>
      <c r="F406" s="407">
        <v>0.3</v>
      </c>
      <c r="G406" s="407">
        <v>4.7</v>
      </c>
      <c r="H406" s="407">
        <v>1.4</v>
      </c>
      <c r="I406" s="407">
        <v>4.6230019021324245E-2</v>
      </c>
      <c r="J406" s="407">
        <v>0.7</v>
      </c>
      <c r="K406">
        <v>0</v>
      </c>
      <c r="L406">
        <v>2</v>
      </c>
      <c r="M406">
        <v>0</v>
      </c>
      <c r="N406">
        <v>5</v>
      </c>
      <c r="O406">
        <v>1</v>
      </c>
      <c r="P406">
        <v>0</v>
      </c>
      <c r="Q406">
        <v>3</v>
      </c>
      <c r="R406">
        <v>0</v>
      </c>
      <c r="S406">
        <v>8</v>
      </c>
      <c r="T406">
        <v>9</v>
      </c>
      <c r="U406">
        <v>4</v>
      </c>
      <c r="V406">
        <v>26</v>
      </c>
      <c r="W406">
        <v>2</v>
      </c>
      <c r="X406">
        <v>0</v>
      </c>
      <c r="Y406">
        <v>0</v>
      </c>
      <c r="Z406">
        <v>1</v>
      </c>
      <c r="AA406" t="s">
        <v>2334</v>
      </c>
      <c r="AB406">
        <v>0</v>
      </c>
      <c r="AC406">
        <v>0</v>
      </c>
      <c r="AD406">
        <v>0</v>
      </c>
      <c r="AE406">
        <v>0</v>
      </c>
      <c r="AF406">
        <v>0</v>
      </c>
      <c r="AG406">
        <v>0</v>
      </c>
      <c r="AH406">
        <v>2</v>
      </c>
      <c r="AI406">
        <v>0</v>
      </c>
      <c r="AJ406">
        <v>3</v>
      </c>
      <c r="AK406">
        <v>0</v>
      </c>
      <c r="AL406">
        <v>0</v>
      </c>
      <c r="AM406">
        <v>15</v>
      </c>
      <c r="AN406">
        <v>0</v>
      </c>
      <c r="AO406">
        <v>0</v>
      </c>
      <c r="AP406">
        <v>0</v>
      </c>
      <c r="AQ406">
        <v>1</v>
      </c>
      <c r="AR406">
        <v>0</v>
      </c>
      <c r="AS406">
        <v>1</v>
      </c>
      <c r="AT406">
        <v>0</v>
      </c>
      <c r="AU406">
        <v>2</v>
      </c>
      <c r="AV406">
        <v>4</v>
      </c>
      <c r="AW406">
        <v>0</v>
      </c>
      <c r="AX406">
        <v>1</v>
      </c>
      <c r="AY406">
        <v>0</v>
      </c>
      <c r="AZ406">
        <v>0</v>
      </c>
      <c r="BA406">
        <v>0</v>
      </c>
      <c r="BB406">
        <v>0</v>
      </c>
      <c r="BC406">
        <v>0</v>
      </c>
      <c r="BD406">
        <v>0</v>
      </c>
      <c r="BE406">
        <v>0</v>
      </c>
      <c r="BF406">
        <v>0</v>
      </c>
      <c r="BG406">
        <v>0</v>
      </c>
      <c r="BH406">
        <v>0</v>
      </c>
      <c r="BI406">
        <v>0</v>
      </c>
      <c r="BJ406">
        <v>0</v>
      </c>
      <c r="BK406">
        <v>1</v>
      </c>
      <c r="BL406">
        <v>1</v>
      </c>
      <c r="BM406">
        <v>0</v>
      </c>
      <c r="BN406">
        <v>0</v>
      </c>
      <c r="BO406">
        <v>0</v>
      </c>
      <c r="BP406">
        <v>1</v>
      </c>
      <c r="BQ406">
        <v>0</v>
      </c>
      <c r="BR406">
        <v>0</v>
      </c>
      <c r="BS406">
        <v>0</v>
      </c>
      <c r="BT406">
        <v>0</v>
      </c>
      <c r="BU406">
        <v>0</v>
      </c>
      <c r="BV406">
        <v>0</v>
      </c>
      <c r="BW406">
        <v>0</v>
      </c>
      <c r="BX406">
        <v>0</v>
      </c>
      <c r="BY406">
        <v>0</v>
      </c>
      <c r="BZ406">
        <v>0</v>
      </c>
      <c r="CA406">
        <v>0</v>
      </c>
      <c r="CB406">
        <v>0</v>
      </c>
      <c r="CC406">
        <v>0</v>
      </c>
      <c r="CD406">
        <v>0</v>
      </c>
      <c r="CE406">
        <v>0</v>
      </c>
      <c r="CF406">
        <v>0</v>
      </c>
      <c r="CG406">
        <v>1</v>
      </c>
      <c r="CH406">
        <v>0</v>
      </c>
      <c r="CI406">
        <v>1</v>
      </c>
      <c r="CJ406">
        <v>0</v>
      </c>
      <c r="CK406">
        <v>0</v>
      </c>
      <c r="CL406">
        <v>0</v>
      </c>
      <c r="CM406">
        <v>0</v>
      </c>
    </row>
    <row r="407" spans="1:91" x14ac:dyDescent="0.15">
      <c r="A407" t="s">
        <v>2025</v>
      </c>
      <c r="B407">
        <v>100</v>
      </c>
      <c r="C407">
        <v>4</v>
      </c>
      <c r="D407">
        <v>200</v>
      </c>
      <c r="E407" s="407">
        <v>2.2000000000000002</v>
      </c>
      <c r="F407" s="407">
        <v>0.1</v>
      </c>
      <c r="G407" s="407">
        <v>2.5</v>
      </c>
      <c r="H407" s="407">
        <v>0.3</v>
      </c>
      <c r="I407" s="407">
        <v>1.8889159111273195E-2</v>
      </c>
      <c r="J407" s="407">
        <v>0.4</v>
      </c>
      <c r="K407">
        <v>0</v>
      </c>
      <c r="L407">
        <v>2</v>
      </c>
      <c r="M407">
        <v>0</v>
      </c>
      <c r="N407">
        <v>9</v>
      </c>
      <c r="O407">
        <v>20</v>
      </c>
      <c r="P407">
        <v>0</v>
      </c>
      <c r="Q407">
        <v>10</v>
      </c>
      <c r="R407">
        <v>0</v>
      </c>
      <c r="S407">
        <v>1</v>
      </c>
      <c r="T407">
        <v>0</v>
      </c>
      <c r="U407">
        <v>2</v>
      </c>
      <c r="V407">
        <v>2</v>
      </c>
      <c r="W407">
        <v>0</v>
      </c>
      <c r="X407">
        <v>0</v>
      </c>
      <c r="Y407">
        <v>0</v>
      </c>
      <c r="Z407">
        <v>0</v>
      </c>
      <c r="AA407" t="s">
        <v>2334</v>
      </c>
      <c r="AB407">
        <v>0</v>
      </c>
      <c r="AC407">
        <v>1</v>
      </c>
      <c r="AD407">
        <v>0</v>
      </c>
      <c r="AE407">
        <v>3</v>
      </c>
      <c r="AF407">
        <v>6</v>
      </c>
      <c r="AG407">
        <v>0</v>
      </c>
      <c r="AH407">
        <v>0</v>
      </c>
      <c r="AI407">
        <v>0</v>
      </c>
      <c r="AJ407">
        <v>0</v>
      </c>
      <c r="AK407">
        <v>0</v>
      </c>
      <c r="AL407">
        <v>0</v>
      </c>
      <c r="AM407">
        <v>1</v>
      </c>
      <c r="AN407">
        <v>0</v>
      </c>
      <c r="AO407">
        <v>0</v>
      </c>
      <c r="AP407">
        <v>0</v>
      </c>
      <c r="AQ407">
        <v>0</v>
      </c>
      <c r="AR407">
        <v>0</v>
      </c>
      <c r="AS407">
        <v>0</v>
      </c>
      <c r="AT407">
        <v>0</v>
      </c>
      <c r="AU407">
        <v>0</v>
      </c>
      <c r="AV407">
        <v>15</v>
      </c>
      <c r="AW407">
        <v>0</v>
      </c>
      <c r="AX407">
        <v>0</v>
      </c>
      <c r="AY407">
        <v>0</v>
      </c>
      <c r="AZ407">
        <v>0</v>
      </c>
      <c r="BA407">
        <v>0</v>
      </c>
      <c r="BB407">
        <v>0</v>
      </c>
      <c r="BC407">
        <v>0</v>
      </c>
      <c r="BD407">
        <v>0</v>
      </c>
      <c r="BE407">
        <v>0</v>
      </c>
      <c r="BF407">
        <v>0</v>
      </c>
      <c r="BG407">
        <v>0</v>
      </c>
      <c r="BH407">
        <v>0</v>
      </c>
      <c r="BI407">
        <v>0</v>
      </c>
      <c r="BJ407">
        <v>0</v>
      </c>
      <c r="BK407">
        <v>1</v>
      </c>
      <c r="BL407">
        <v>1</v>
      </c>
      <c r="BM407">
        <v>0</v>
      </c>
      <c r="BN407">
        <v>5</v>
      </c>
      <c r="BO407">
        <v>0</v>
      </c>
      <c r="BP407">
        <v>0</v>
      </c>
      <c r="BQ407">
        <v>0</v>
      </c>
      <c r="BR407">
        <v>0</v>
      </c>
      <c r="BS407">
        <v>0</v>
      </c>
      <c r="BT407">
        <v>0</v>
      </c>
      <c r="BU407">
        <v>0</v>
      </c>
      <c r="BV407">
        <v>0</v>
      </c>
      <c r="BW407">
        <v>0</v>
      </c>
      <c r="BX407">
        <v>0</v>
      </c>
      <c r="BY407">
        <v>0</v>
      </c>
      <c r="BZ407">
        <v>0</v>
      </c>
      <c r="CA407">
        <v>2</v>
      </c>
      <c r="CB407">
        <v>20</v>
      </c>
      <c r="CC407">
        <v>0</v>
      </c>
      <c r="CD407">
        <v>0</v>
      </c>
      <c r="CE407">
        <v>0</v>
      </c>
      <c r="CF407">
        <v>0</v>
      </c>
      <c r="CG407">
        <v>0</v>
      </c>
      <c r="CH407">
        <v>0</v>
      </c>
      <c r="CI407">
        <v>0</v>
      </c>
      <c r="CJ407">
        <v>0</v>
      </c>
      <c r="CK407">
        <v>0</v>
      </c>
      <c r="CL407">
        <v>0</v>
      </c>
      <c r="CM407">
        <v>0</v>
      </c>
    </row>
    <row r="408" spans="1:91" x14ac:dyDescent="0.15">
      <c r="A408" t="s">
        <v>2189</v>
      </c>
      <c r="B408">
        <v>580</v>
      </c>
      <c r="C408">
        <v>14</v>
      </c>
      <c r="D408">
        <v>760</v>
      </c>
      <c r="E408" s="407">
        <v>2.1</v>
      </c>
      <c r="F408" s="407">
        <v>0.1</v>
      </c>
      <c r="G408" s="407">
        <v>3.8</v>
      </c>
      <c r="H408" s="407">
        <v>0.3</v>
      </c>
      <c r="I408" s="407">
        <v>6.5391151683991114E-3</v>
      </c>
      <c r="J408" s="407">
        <v>0.5</v>
      </c>
      <c r="K408">
        <v>0</v>
      </c>
      <c r="L408">
        <v>4</v>
      </c>
      <c r="M408">
        <v>0</v>
      </c>
      <c r="N408">
        <v>0</v>
      </c>
      <c r="O408">
        <v>15</v>
      </c>
      <c r="P408">
        <v>0</v>
      </c>
      <c r="Q408">
        <v>1</v>
      </c>
      <c r="R408">
        <v>0</v>
      </c>
      <c r="S408">
        <v>50</v>
      </c>
      <c r="T408">
        <v>87</v>
      </c>
      <c r="U408">
        <v>30</v>
      </c>
      <c r="V408">
        <v>11</v>
      </c>
      <c r="W408">
        <v>0</v>
      </c>
      <c r="X408">
        <v>0</v>
      </c>
      <c r="Y408">
        <v>0</v>
      </c>
      <c r="Z408">
        <v>5</v>
      </c>
      <c r="AA408" t="s">
        <v>2334</v>
      </c>
      <c r="AB408">
        <v>0</v>
      </c>
      <c r="AC408">
        <v>0</v>
      </c>
      <c r="AD408">
        <v>0</v>
      </c>
      <c r="AE408">
        <v>0</v>
      </c>
      <c r="AF408">
        <v>3</v>
      </c>
      <c r="AG408">
        <v>0</v>
      </c>
      <c r="AH408">
        <v>1</v>
      </c>
      <c r="AI408">
        <v>0</v>
      </c>
      <c r="AJ408">
        <v>8</v>
      </c>
      <c r="AK408">
        <v>0</v>
      </c>
      <c r="AL408">
        <v>0</v>
      </c>
      <c r="AM408">
        <v>0</v>
      </c>
      <c r="AN408">
        <v>0</v>
      </c>
      <c r="AO408">
        <v>0</v>
      </c>
      <c r="AP408">
        <v>0</v>
      </c>
      <c r="AQ408">
        <v>0</v>
      </c>
      <c r="AR408">
        <v>0</v>
      </c>
      <c r="AS408">
        <v>2</v>
      </c>
      <c r="AT408">
        <v>0</v>
      </c>
      <c r="AU408">
        <v>0</v>
      </c>
      <c r="AV408">
        <v>5</v>
      </c>
      <c r="AW408">
        <v>1</v>
      </c>
      <c r="AX408">
        <v>0</v>
      </c>
      <c r="AY408">
        <v>0</v>
      </c>
      <c r="AZ408">
        <v>0</v>
      </c>
      <c r="BA408">
        <v>2</v>
      </c>
      <c r="BB408">
        <v>6</v>
      </c>
      <c r="BC408">
        <v>0</v>
      </c>
      <c r="BD408">
        <v>1</v>
      </c>
      <c r="BE408">
        <v>0</v>
      </c>
      <c r="BF408">
        <v>0</v>
      </c>
      <c r="BG408">
        <v>0</v>
      </c>
      <c r="BH408">
        <v>0</v>
      </c>
      <c r="BI408">
        <v>0</v>
      </c>
      <c r="BJ408">
        <v>0</v>
      </c>
      <c r="BK408">
        <v>0</v>
      </c>
      <c r="BL408">
        <v>1</v>
      </c>
      <c r="BM408">
        <v>0</v>
      </c>
      <c r="BN408">
        <v>0</v>
      </c>
      <c r="BO408">
        <v>0</v>
      </c>
      <c r="BP408">
        <v>4</v>
      </c>
      <c r="BQ408">
        <v>3</v>
      </c>
      <c r="BR408">
        <v>1</v>
      </c>
      <c r="BS408">
        <v>1</v>
      </c>
      <c r="BT408">
        <v>0</v>
      </c>
      <c r="BU408">
        <v>0</v>
      </c>
      <c r="BV408">
        <v>0</v>
      </c>
      <c r="BW408">
        <v>0</v>
      </c>
      <c r="BX408">
        <v>0</v>
      </c>
      <c r="BY408">
        <v>2</v>
      </c>
      <c r="BZ408">
        <v>0</v>
      </c>
      <c r="CA408">
        <v>0</v>
      </c>
      <c r="CB408">
        <v>0</v>
      </c>
      <c r="CC408">
        <v>0</v>
      </c>
      <c r="CD408">
        <v>0</v>
      </c>
      <c r="CE408">
        <v>0</v>
      </c>
      <c r="CF408">
        <v>1</v>
      </c>
      <c r="CG408">
        <v>0</v>
      </c>
      <c r="CH408">
        <v>6</v>
      </c>
      <c r="CI408">
        <v>0</v>
      </c>
      <c r="CJ408">
        <v>0</v>
      </c>
      <c r="CK408">
        <v>0</v>
      </c>
      <c r="CL408">
        <v>0</v>
      </c>
      <c r="CM408">
        <v>0</v>
      </c>
    </row>
    <row r="409" spans="1:91" x14ac:dyDescent="0.15">
      <c r="A409" t="s">
        <v>2029</v>
      </c>
      <c r="B409">
        <v>1050</v>
      </c>
      <c r="C409">
        <v>21</v>
      </c>
      <c r="D409">
        <v>450</v>
      </c>
      <c r="E409" s="407">
        <v>28.4</v>
      </c>
      <c r="F409" s="407">
        <v>0.5</v>
      </c>
      <c r="G409" s="407">
        <v>14.4</v>
      </c>
      <c r="H409" s="407">
        <v>0.8</v>
      </c>
      <c r="I409" s="407">
        <v>1.567033690197174E-2</v>
      </c>
      <c r="J409" s="407">
        <v>0.4</v>
      </c>
      <c r="K409">
        <v>0</v>
      </c>
      <c r="L409">
        <v>4</v>
      </c>
      <c r="M409">
        <v>1</v>
      </c>
      <c r="N409">
        <v>1</v>
      </c>
      <c r="O409">
        <v>1</v>
      </c>
      <c r="P409">
        <v>0</v>
      </c>
      <c r="Q409">
        <v>1</v>
      </c>
      <c r="R409">
        <v>0</v>
      </c>
      <c r="S409">
        <v>4</v>
      </c>
      <c r="T409">
        <v>14</v>
      </c>
      <c r="U409">
        <v>8</v>
      </c>
      <c r="V409">
        <v>5</v>
      </c>
      <c r="W409">
        <v>0</v>
      </c>
      <c r="X409">
        <v>0</v>
      </c>
      <c r="Y409">
        <v>0</v>
      </c>
      <c r="Z409">
        <v>0</v>
      </c>
      <c r="AA409" t="s">
        <v>2334</v>
      </c>
      <c r="AB409">
        <v>0</v>
      </c>
      <c r="AC409">
        <v>0</v>
      </c>
      <c r="AD409">
        <v>1</v>
      </c>
      <c r="AE409">
        <v>0</v>
      </c>
      <c r="AF409">
        <v>0</v>
      </c>
      <c r="AG409">
        <v>0</v>
      </c>
      <c r="AH409">
        <v>0</v>
      </c>
      <c r="AI409">
        <v>0</v>
      </c>
      <c r="AJ409">
        <v>0</v>
      </c>
      <c r="AK409">
        <v>1</v>
      </c>
      <c r="AL409">
        <v>0</v>
      </c>
      <c r="AM409">
        <v>1</v>
      </c>
      <c r="AN409">
        <v>0</v>
      </c>
      <c r="AO409">
        <v>0</v>
      </c>
      <c r="AP409">
        <v>0</v>
      </c>
      <c r="AQ409">
        <v>0</v>
      </c>
      <c r="AR409">
        <v>0</v>
      </c>
      <c r="AS409">
        <v>0</v>
      </c>
      <c r="AT409">
        <v>0</v>
      </c>
      <c r="AU409">
        <v>0</v>
      </c>
      <c r="AV409">
        <v>0</v>
      </c>
      <c r="AW409">
        <v>0</v>
      </c>
      <c r="AX409">
        <v>0</v>
      </c>
      <c r="AY409">
        <v>0</v>
      </c>
      <c r="AZ409">
        <v>0</v>
      </c>
      <c r="BA409">
        <v>0</v>
      </c>
      <c r="BB409">
        <v>0</v>
      </c>
      <c r="BC409">
        <v>0</v>
      </c>
      <c r="BD409">
        <v>0</v>
      </c>
      <c r="BE409">
        <v>0</v>
      </c>
      <c r="BF409">
        <v>0</v>
      </c>
      <c r="BG409">
        <v>0</v>
      </c>
      <c r="BH409">
        <v>0</v>
      </c>
      <c r="BI409">
        <v>0</v>
      </c>
      <c r="BJ409">
        <v>0</v>
      </c>
      <c r="BK409">
        <v>0</v>
      </c>
      <c r="BL409">
        <v>0</v>
      </c>
      <c r="BM409">
        <v>0</v>
      </c>
      <c r="BN409">
        <v>0</v>
      </c>
      <c r="BO409">
        <v>0</v>
      </c>
      <c r="BP409">
        <v>1</v>
      </c>
      <c r="BQ409">
        <v>0</v>
      </c>
      <c r="BR409">
        <v>0</v>
      </c>
      <c r="BS409">
        <v>0</v>
      </c>
      <c r="BT409">
        <v>0</v>
      </c>
      <c r="BU409">
        <v>0</v>
      </c>
      <c r="BV409">
        <v>0</v>
      </c>
      <c r="BW409">
        <v>0</v>
      </c>
      <c r="BX409">
        <v>0</v>
      </c>
      <c r="BY409">
        <v>2</v>
      </c>
      <c r="BZ409">
        <v>3</v>
      </c>
      <c r="CA409">
        <v>0</v>
      </c>
      <c r="CB409">
        <v>0</v>
      </c>
      <c r="CC409">
        <v>0</v>
      </c>
      <c r="CD409">
        <v>0</v>
      </c>
      <c r="CE409">
        <v>0</v>
      </c>
      <c r="CF409">
        <v>0</v>
      </c>
      <c r="CG409">
        <v>0</v>
      </c>
      <c r="CH409">
        <v>2</v>
      </c>
      <c r="CI409">
        <v>0</v>
      </c>
      <c r="CJ409">
        <v>0</v>
      </c>
      <c r="CK409">
        <v>0</v>
      </c>
      <c r="CL409">
        <v>0</v>
      </c>
      <c r="CM409">
        <v>0</v>
      </c>
    </row>
    <row r="410" spans="1:91" x14ac:dyDescent="0.15">
      <c r="A410" t="s">
        <v>1924</v>
      </c>
      <c r="B410">
        <v>8</v>
      </c>
      <c r="D410">
        <v>80</v>
      </c>
      <c r="E410" s="407">
        <v>0.3</v>
      </c>
      <c r="F410" s="407">
        <v>2.1870894230769235E-3</v>
      </c>
      <c r="G410" s="407">
        <v>2.6</v>
      </c>
      <c r="H410" s="407">
        <v>1.9779217490911331E-2</v>
      </c>
      <c r="I410" s="407">
        <v>1.5089646006740204E-4</v>
      </c>
      <c r="J410" s="407">
        <v>0.2</v>
      </c>
      <c r="K410">
        <v>0</v>
      </c>
      <c r="L410">
        <v>0</v>
      </c>
      <c r="M410">
        <v>0</v>
      </c>
      <c r="N410">
        <v>0</v>
      </c>
      <c r="O410">
        <v>28</v>
      </c>
      <c r="P410">
        <v>0</v>
      </c>
      <c r="Q410">
        <v>1</v>
      </c>
      <c r="R410">
        <v>0</v>
      </c>
      <c r="S410">
        <v>0</v>
      </c>
      <c r="T410">
        <v>1</v>
      </c>
      <c r="U410">
        <v>0</v>
      </c>
      <c r="V410">
        <v>0</v>
      </c>
      <c r="W410">
        <v>0</v>
      </c>
      <c r="X410">
        <v>0</v>
      </c>
      <c r="Y410">
        <v>0</v>
      </c>
      <c r="Z410">
        <v>0</v>
      </c>
      <c r="AA410" t="s">
        <v>2334</v>
      </c>
      <c r="AB410">
        <v>0</v>
      </c>
      <c r="AC410">
        <v>0</v>
      </c>
      <c r="AD410">
        <v>0</v>
      </c>
      <c r="AE410">
        <v>0</v>
      </c>
      <c r="AF410">
        <v>1</v>
      </c>
      <c r="AG410">
        <v>0</v>
      </c>
      <c r="AH410">
        <v>0</v>
      </c>
      <c r="AI410">
        <v>0</v>
      </c>
      <c r="AJ410">
        <v>0</v>
      </c>
      <c r="AK410">
        <v>0</v>
      </c>
      <c r="AL410">
        <v>0</v>
      </c>
      <c r="AM410">
        <v>0</v>
      </c>
      <c r="AN410">
        <v>0</v>
      </c>
      <c r="AO410">
        <v>0</v>
      </c>
      <c r="AP410">
        <v>0</v>
      </c>
      <c r="AQ410">
        <v>0</v>
      </c>
      <c r="AR410">
        <v>0</v>
      </c>
      <c r="AS410">
        <v>3</v>
      </c>
      <c r="AT410">
        <v>0</v>
      </c>
      <c r="AU410">
        <v>0</v>
      </c>
      <c r="AV410">
        <v>6</v>
      </c>
      <c r="AW410">
        <v>0</v>
      </c>
      <c r="AX410">
        <v>0</v>
      </c>
      <c r="AY410">
        <v>0</v>
      </c>
      <c r="AZ410">
        <v>0</v>
      </c>
      <c r="BA410">
        <v>0</v>
      </c>
      <c r="BB410">
        <v>0</v>
      </c>
      <c r="BC410">
        <v>0</v>
      </c>
      <c r="BD410">
        <v>0</v>
      </c>
      <c r="BE410">
        <v>0</v>
      </c>
      <c r="BF410">
        <v>0</v>
      </c>
      <c r="BG410">
        <v>0</v>
      </c>
      <c r="BH410">
        <v>0</v>
      </c>
      <c r="BI410">
        <v>0</v>
      </c>
      <c r="BJ410">
        <v>0</v>
      </c>
      <c r="BK410">
        <v>0</v>
      </c>
      <c r="BL410">
        <v>2</v>
      </c>
      <c r="BM410">
        <v>0</v>
      </c>
      <c r="BN410">
        <v>1</v>
      </c>
      <c r="BO410">
        <v>0</v>
      </c>
      <c r="BP410">
        <v>0</v>
      </c>
      <c r="BQ410">
        <v>0</v>
      </c>
      <c r="BR410">
        <v>0</v>
      </c>
      <c r="BS410">
        <v>0</v>
      </c>
      <c r="BT410">
        <v>0</v>
      </c>
      <c r="BU410">
        <v>0</v>
      </c>
      <c r="BV410">
        <v>0</v>
      </c>
      <c r="BW410">
        <v>0</v>
      </c>
      <c r="BX410">
        <v>0</v>
      </c>
      <c r="BY410">
        <v>3</v>
      </c>
      <c r="BZ410">
        <v>0</v>
      </c>
      <c r="CA410">
        <v>0</v>
      </c>
      <c r="CB410">
        <v>1</v>
      </c>
      <c r="CC410">
        <v>0</v>
      </c>
      <c r="CD410">
        <v>0</v>
      </c>
      <c r="CE410">
        <v>0</v>
      </c>
      <c r="CF410">
        <v>0</v>
      </c>
      <c r="CG410">
        <v>0</v>
      </c>
      <c r="CH410">
        <v>0</v>
      </c>
      <c r="CI410">
        <v>0</v>
      </c>
      <c r="CJ410">
        <v>0</v>
      </c>
      <c r="CK410">
        <v>0</v>
      </c>
      <c r="CL410">
        <v>0</v>
      </c>
      <c r="CM410">
        <v>0</v>
      </c>
    </row>
    <row r="411" spans="1:91" x14ac:dyDescent="0.15">
      <c r="A411" t="s">
        <v>1990</v>
      </c>
      <c r="B411">
        <v>11.5</v>
      </c>
      <c r="D411">
        <v>81</v>
      </c>
      <c r="E411" s="407">
        <v>0.1</v>
      </c>
      <c r="F411" s="407">
        <v>0</v>
      </c>
      <c r="G411" s="407">
        <v>0.7</v>
      </c>
      <c r="H411" s="407">
        <v>1.846852891992206E-2</v>
      </c>
      <c r="I411" s="407">
        <v>0</v>
      </c>
      <c r="J411" s="407">
        <v>0.1</v>
      </c>
      <c r="K411">
        <v>0</v>
      </c>
      <c r="L411">
        <v>7</v>
      </c>
      <c r="M411">
        <v>4</v>
      </c>
      <c r="N411">
        <v>0</v>
      </c>
      <c r="O411">
        <v>115</v>
      </c>
      <c r="P411">
        <v>15</v>
      </c>
      <c r="Q411">
        <v>9</v>
      </c>
      <c r="R411">
        <v>0</v>
      </c>
      <c r="S411">
        <v>0</v>
      </c>
      <c r="T411">
        <v>1</v>
      </c>
      <c r="U411">
        <v>0</v>
      </c>
      <c r="V411">
        <v>0</v>
      </c>
      <c r="W411">
        <v>0</v>
      </c>
      <c r="X411">
        <v>0</v>
      </c>
      <c r="Y411">
        <v>0</v>
      </c>
      <c r="Z411">
        <v>0</v>
      </c>
      <c r="AA411" t="s">
        <v>2334</v>
      </c>
      <c r="AB411">
        <v>0</v>
      </c>
      <c r="AC411">
        <v>1</v>
      </c>
      <c r="AD411">
        <v>2</v>
      </c>
      <c r="AE411">
        <v>0</v>
      </c>
      <c r="AF411">
        <v>33</v>
      </c>
      <c r="AG411">
        <v>0</v>
      </c>
      <c r="AH411">
        <v>4</v>
      </c>
      <c r="AI411">
        <v>0</v>
      </c>
      <c r="AJ411">
        <v>0</v>
      </c>
      <c r="AK411">
        <v>1</v>
      </c>
      <c r="AL411">
        <v>0</v>
      </c>
      <c r="AM411">
        <v>0</v>
      </c>
      <c r="AN411">
        <v>0</v>
      </c>
      <c r="AO411">
        <v>0</v>
      </c>
      <c r="AP411">
        <v>0</v>
      </c>
      <c r="AQ411">
        <v>0</v>
      </c>
      <c r="AR411">
        <v>0</v>
      </c>
      <c r="AS411">
        <v>8</v>
      </c>
      <c r="AT411">
        <v>2</v>
      </c>
      <c r="AU411">
        <v>0</v>
      </c>
      <c r="AV411">
        <v>15</v>
      </c>
      <c r="AW411">
        <v>6</v>
      </c>
      <c r="AX411">
        <v>2</v>
      </c>
      <c r="AY411">
        <v>0</v>
      </c>
      <c r="AZ411">
        <v>0</v>
      </c>
      <c r="BA411">
        <v>0</v>
      </c>
      <c r="BB411">
        <v>0</v>
      </c>
      <c r="BC411">
        <v>0</v>
      </c>
      <c r="BD411">
        <v>0</v>
      </c>
      <c r="BE411">
        <v>0</v>
      </c>
      <c r="BF411">
        <v>1</v>
      </c>
      <c r="BG411">
        <v>0</v>
      </c>
      <c r="BH411">
        <v>0</v>
      </c>
      <c r="BI411">
        <v>0</v>
      </c>
      <c r="BJ411">
        <v>0</v>
      </c>
      <c r="BK411">
        <v>0</v>
      </c>
      <c r="BL411">
        <v>35</v>
      </c>
      <c r="BM411">
        <v>3</v>
      </c>
      <c r="BN411">
        <v>0</v>
      </c>
      <c r="BO411">
        <v>0</v>
      </c>
      <c r="BP411">
        <v>0</v>
      </c>
      <c r="BQ411">
        <v>0</v>
      </c>
      <c r="BR411">
        <v>0</v>
      </c>
      <c r="BS411">
        <v>0</v>
      </c>
      <c r="BT411">
        <v>0</v>
      </c>
      <c r="BU411">
        <v>0</v>
      </c>
      <c r="BV411">
        <v>0</v>
      </c>
      <c r="BW411">
        <v>0</v>
      </c>
      <c r="BX411">
        <v>0</v>
      </c>
      <c r="BY411">
        <v>19</v>
      </c>
      <c r="BZ411">
        <v>0</v>
      </c>
      <c r="CA411">
        <v>0</v>
      </c>
      <c r="CB411">
        <v>21</v>
      </c>
      <c r="CC411">
        <v>0</v>
      </c>
      <c r="CD411">
        <v>1</v>
      </c>
      <c r="CE411">
        <v>0</v>
      </c>
      <c r="CF411">
        <v>0</v>
      </c>
      <c r="CG411">
        <v>0</v>
      </c>
      <c r="CH411">
        <v>0</v>
      </c>
      <c r="CI411">
        <v>0</v>
      </c>
      <c r="CJ411">
        <v>0</v>
      </c>
      <c r="CK411">
        <v>0</v>
      </c>
      <c r="CL411">
        <v>0</v>
      </c>
      <c r="CM411">
        <v>0</v>
      </c>
    </row>
    <row r="412" spans="1:91" x14ac:dyDescent="0.15">
      <c r="A412" t="s">
        <v>2530</v>
      </c>
      <c r="B412">
        <v>15.5</v>
      </c>
      <c r="C412">
        <v>0</v>
      </c>
      <c r="D412">
        <v>162</v>
      </c>
      <c r="E412" s="407"/>
      <c r="F412" s="407"/>
      <c r="G412" s="407"/>
      <c r="H412" s="407"/>
      <c r="I412" s="407"/>
      <c r="J412" s="407"/>
      <c r="K412">
        <v>13</v>
      </c>
      <c r="L412">
        <v>4</v>
      </c>
      <c r="M412">
        <v>0</v>
      </c>
      <c r="N412">
        <v>27</v>
      </c>
      <c r="O412">
        <v>47</v>
      </c>
      <c r="P412">
        <v>0</v>
      </c>
      <c r="Q412">
        <v>3</v>
      </c>
      <c r="R412">
        <v>0</v>
      </c>
      <c r="S412">
        <v>1</v>
      </c>
      <c r="T412">
        <v>7</v>
      </c>
      <c r="U412">
        <v>0</v>
      </c>
      <c r="V412">
        <v>0</v>
      </c>
      <c r="W412">
        <v>1</v>
      </c>
      <c r="X412">
        <v>0</v>
      </c>
      <c r="Y412">
        <v>5</v>
      </c>
      <c r="Z412">
        <v>0</v>
      </c>
      <c r="AA412" t="s">
        <v>2334</v>
      </c>
      <c r="AB412">
        <v>4</v>
      </c>
      <c r="AC412">
        <v>1</v>
      </c>
      <c r="AD412">
        <v>0</v>
      </c>
      <c r="AE412">
        <v>12</v>
      </c>
      <c r="AF412">
        <v>26</v>
      </c>
      <c r="AG412">
        <v>0</v>
      </c>
      <c r="AH412">
        <v>3</v>
      </c>
      <c r="AI412">
        <v>0</v>
      </c>
      <c r="AJ412">
        <v>0</v>
      </c>
      <c r="AK412">
        <v>3</v>
      </c>
      <c r="AL412">
        <v>0</v>
      </c>
      <c r="AM412">
        <v>0</v>
      </c>
      <c r="AN412">
        <v>0</v>
      </c>
      <c r="AO412">
        <v>0</v>
      </c>
      <c r="AP412">
        <v>0</v>
      </c>
      <c r="AQ412">
        <v>0</v>
      </c>
      <c r="AR412">
        <v>1</v>
      </c>
      <c r="AS412">
        <v>0</v>
      </c>
      <c r="AT412">
        <v>0</v>
      </c>
      <c r="AU412">
        <v>0</v>
      </c>
      <c r="AV412">
        <v>8</v>
      </c>
      <c r="AW412">
        <v>0</v>
      </c>
      <c r="AX412">
        <v>1</v>
      </c>
      <c r="AY412">
        <v>0</v>
      </c>
      <c r="AZ412">
        <v>0</v>
      </c>
      <c r="BA412">
        <v>0</v>
      </c>
      <c r="BB412">
        <v>0</v>
      </c>
      <c r="BC412">
        <v>0</v>
      </c>
      <c r="BD412">
        <v>0</v>
      </c>
      <c r="BE412">
        <v>0</v>
      </c>
      <c r="BF412">
        <v>0</v>
      </c>
      <c r="BG412">
        <v>0</v>
      </c>
    </row>
    <row r="413" spans="1:91" x14ac:dyDescent="0.15">
      <c r="A413" t="s">
        <v>2052</v>
      </c>
      <c r="B413">
        <v>30.2</v>
      </c>
      <c r="D413">
        <v>136.6</v>
      </c>
      <c r="E413" s="407">
        <v>0.5</v>
      </c>
      <c r="F413" s="407">
        <v>2.5711522222222227E-4</v>
      </c>
      <c r="G413" s="407">
        <v>2.6</v>
      </c>
      <c r="H413" s="407">
        <v>0.1</v>
      </c>
      <c r="I413" s="407">
        <v>3.3206817477355441E-5</v>
      </c>
      <c r="J413" s="407">
        <v>0.3</v>
      </c>
      <c r="K413">
        <v>0</v>
      </c>
      <c r="L413">
        <v>0</v>
      </c>
      <c r="M413">
        <v>0</v>
      </c>
      <c r="N413">
        <v>21</v>
      </c>
      <c r="O413">
        <v>12</v>
      </c>
      <c r="P413">
        <v>0</v>
      </c>
      <c r="Q413">
        <v>14</v>
      </c>
      <c r="R413">
        <v>0</v>
      </c>
      <c r="S413">
        <v>0</v>
      </c>
      <c r="T413">
        <v>0</v>
      </c>
      <c r="U413">
        <v>0</v>
      </c>
      <c r="V413">
        <v>0</v>
      </c>
      <c r="W413">
        <v>0</v>
      </c>
      <c r="X413">
        <v>0</v>
      </c>
      <c r="Y413">
        <v>0</v>
      </c>
      <c r="Z413">
        <v>0</v>
      </c>
      <c r="AA413" t="s">
        <v>2334</v>
      </c>
      <c r="AB413">
        <v>0</v>
      </c>
      <c r="AC413">
        <v>0</v>
      </c>
      <c r="AD413">
        <v>0</v>
      </c>
      <c r="AE413">
        <v>0</v>
      </c>
      <c r="AF413">
        <v>0</v>
      </c>
      <c r="AG413">
        <v>0</v>
      </c>
      <c r="AH413">
        <v>0</v>
      </c>
      <c r="AI413">
        <v>0</v>
      </c>
      <c r="AJ413">
        <v>0</v>
      </c>
      <c r="AK413">
        <v>0</v>
      </c>
      <c r="AL413">
        <v>0</v>
      </c>
      <c r="AM413">
        <v>0</v>
      </c>
      <c r="AN413">
        <v>0</v>
      </c>
      <c r="AO413">
        <v>0</v>
      </c>
      <c r="AP413">
        <v>0</v>
      </c>
      <c r="AQ413">
        <v>0</v>
      </c>
      <c r="AR413">
        <v>0</v>
      </c>
      <c r="AS413">
        <v>0</v>
      </c>
      <c r="AT413">
        <v>0</v>
      </c>
      <c r="AU413">
        <v>0</v>
      </c>
      <c r="AV413">
        <v>0</v>
      </c>
      <c r="AW413">
        <v>0</v>
      </c>
      <c r="AX413">
        <v>0</v>
      </c>
      <c r="AY413">
        <v>0</v>
      </c>
      <c r="AZ413">
        <v>0</v>
      </c>
      <c r="BA413">
        <v>0</v>
      </c>
      <c r="BB413">
        <v>0</v>
      </c>
      <c r="BC413">
        <v>0</v>
      </c>
      <c r="BD413">
        <v>0</v>
      </c>
      <c r="BE413">
        <v>0</v>
      </c>
      <c r="BF413">
        <v>0</v>
      </c>
      <c r="BG413">
        <v>0</v>
      </c>
      <c r="BH413">
        <v>0</v>
      </c>
      <c r="BI413">
        <v>0</v>
      </c>
      <c r="BJ413">
        <v>0</v>
      </c>
      <c r="BK413">
        <v>2</v>
      </c>
      <c r="BL413">
        <v>0</v>
      </c>
      <c r="BM413">
        <v>0</v>
      </c>
      <c r="BN413">
        <v>5</v>
      </c>
      <c r="BO413">
        <v>0</v>
      </c>
      <c r="BP413">
        <v>0</v>
      </c>
      <c r="BQ413">
        <v>0</v>
      </c>
      <c r="BS413">
        <v>0</v>
      </c>
      <c r="BT413">
        <v>0</v>
      </c>
      <c r="BU413">
        <v>0</v>
      </c>
      <c r="BV413">
        <v>0</v>
      </c>
      <c r="BW413">
        <v>0</v>
      </c>
      <c r="BX413">
        <v>0</v>
      </c>
      <c r="BY413">
        <v>0</v>
      </c>
      <c r="BZ413">
        <v>0</v>
      </c>
      <c r="CA413">
        <v>1</v>
      </c>
      <c r="CB413">
        <v>2</v>
      </c>
      <c r="CC413">
        <v>0</v>
      </c>
      <c r="CD413">
        <v>1</v>
      </c>
      <c r="CE413">
        <v>0</v>
      </c>
      <c r="CF413">
        <v>0</v>
      </c>
      <c r="CG413">
        <v>0</v>
      </c>
      <c r="CH413">
        <v>1</v>
      </c>
      <c r="CI413">
        <v>0</v>
      </c>
      <c r="CJ413">
        <v>0</v>
      </c>
      <c r="CK413">
        <v>0</v>
      </c>
      <c r="CL413">
        <v>0</v>
      </c>
      <c r="CM413">
        <v>0</v>
      </c>
    </row>
    <row r="414" spans="1:91" x14ac:dyDescent="0.15">
      <c r="A414" t="s">
        <v>2128</v>
      </c>
      <c r="B414">
        <v>137</v>
      </c>
      <c r="C414">
        <v>2.8</v>
      </c>
      <c r="D414">
        <v>250</v>
      </c>
      <c r="E414" s="407">
        <v>3.1</v>
      </c>
      <c r="F414" s="407">
        <v>0.1</v>
      </c>
      <c r="G414" s="407">
        <v>6.3</v>
      </c>
      <c r="H414" s="407">
        <v>0.2</v>
      </c>
      <c r="I414" s="407">
        <v>4.0055982215080064E-3</v>
      </c>
      <c r="J414" s="407">
        <v>0.4</v>
      </c>
      <c r="K414">
        <v>0</v>
      </c>
      <c r="L414">
        <v>4</v>
      </c>
      <c r="M414">
        <v>0</v>
      </c>
      <c r="N414">
        <v>1</v>
      </c>
      <c r="O414">
        <v>0</v>
      </c>
      <c r="P414">
        <v>0</v>
      </c>
      <c r="Q414">
        <v>0</v>
      </c>
      <c r="R414">
        <v>0</v>
      </c>
      <c r="S414">
        <v>2</v>
      </c>
      <c r="T414">
        <v>27</v>
      </c>
      <c r="U414">
        <v>4</v>
      </c>
      <c r="V414">
        <v>0</v>
      </c>
      <c r="W414">
        <v>0</v>
      </c>
      <c r="X414">
        <v>0</v>
      </c>
      <c r="Y414">
        <v>0</v>
      </c>
      <c r="Z414">
        <v>0</v>
      </c>
      <c r="AA414" t="s">
        <v>2334</v>
      </c>
      <c r="AB414">
        <v>0</v>
      </c>
      <c r="AC414">
        <v>0</v>
      </c>
      <c r="AD414">
        <v>0</v>
      </c>
      <c r="AE414">
        <v>0</v>
      </c>
      <c r="AF414">
        <v>0</v>
      </c>
      <c r="AG414">
        <v>0</v>
      </c>
      <c r="AH414">
        <v>0</v>
      </c>
      <c r="AI414">
        <v>0</v>
      </c>
      <c r="AJ414">
        <v>2</v>
      </c>
      <c r="AK414">
        <v>2</v>
      </c>
      <c r="AL414">
        <v>0</v>
      </c>
      <c r="AM414">
        <v>0</v>
      </c>
      <c r="AN414">
        <v>0</v>
      </c>
      <c r="AO414">
        <v>0</v>
      </c>
      <c r="AP414">
        <v>0</v>
      </c>
      <c r="AQ414">
        <v>0</v>
      </c>
      <c r="AR414">
        <v>0</v>
      </c>
      <c r="AS414">
        <v>0</v>
      </c>
      <c r="AT414">
        <v>0</v>
      </c>
      <c r="AU414">
        <v>1</v>
      </c>
      <c r="AV414">
        <v>0</v>
      </c>
      <c r="AW414">
        <v>0</v>
      </c>
      <c r="AX414">
        <v>0</v>
      </c>
      <c r="AY414">
        <v>0</v>
      </c>
      <c r="AZ414">
        <v>0</v>
      </c>
      <c r="BA414">
        <v>1</v>
      </c>
      <c r="BB414">
        <v>0</v>
      </c>
      <c r="BC414">
        <v>0</v>
      </c>
      <c r="BD414">
        <v>0</v>
      </c>
      <c r="BE414">
        <v>0</v>
      </c>
      <c r="BF414">
        <v>0</v>
      </c>
      <c r="BG414">
        <v>0</v>
      </c>
      <c r="BH414">
        <v>0</v>
      </c>
      <c r="BI414">
        <v>0</v>
      </c>
      <c r="BJ414">
        <v>0</v>
      </c>
      <c r="BK414">
        <v>0</v>
      </c>
      <c r="BL414">
        <v>0</v>
      </c>
      <c r="BM414">
        <v>0</v>
      </c>
      <c r="BN414">
        <v>0</v>
      </c>
      <c r="BO414">
        <v>0</v>
      </c>
      <c r="BP414">
        <v>0</v>
      </c>
      <c r="BQ414">
        <v>1</v>
      </c>
      <c r="BR414">
        <v>0</v>
      </c>
      <c r="BS414">
        <v>0</v>
      </c>
      <c r="BT414">
        <v>0</v>
      </c>
      <c r="BU414">
        <v>0</v>
      </c>
      <c r="BV414">
        <v>0</v>
      </c>
      <c r="BW414">
        <v>0</v>
      </c>
      <c r="BX414">
        <v>0</v>
      </c>
      <c r="BY414">
        <v>1</v>
      </c>
      <c r="BZ414">
        <v>0</v>
      </c>
      <c r="CA414">
        <v>0</v>
      </c>
      <c r="CB414">
        <v>0</v>
      </c>
      <c r="CC414">
        <v>0</v>
      </c>
      <c r="CD414">
        <v>0</v>
      </c>
      <c r="CE414">
        <v>0</v>
      </c>
      <c r="CF414">
        <v>0</v>
      </c>
      <c r="CG414">
        <v>0</v>
      </c>
      <c r="CH414">
        <v>2</v>
      </c>
      <c r="CI414">
        <v>0</v>
      </c>
      <c r="CJ414">
        <v>0</v>
      </c>
      <c r="CK414">
        <v>0</v>
      </c>
      <c r="CL414">
        <v>0</v>
      </c>
      <c r="CM414">
        <v>0</v>
      </c>
    </row>
    <row r="415" spans="1:91" x14ac:dyDescent="0.15">
      <c r="A415" t="s">
        <v>1911</v>
      </c>
      <c r="B415">
        <v>220</v>
      </c>
      <c r="C415">
        <v>5</v>
      </c>
      <c r="D415">
        <v>340</v>
      </c>
      <c r="E415" s="407">
        <v>7.3</v>
      </c>
      <c r="F415" s="407">
        <v>0.2</v>
      </c>
      <c r="G415" s="407">
        <v>11.8</v>
      </c>
      <c r="H415" s="407">
        <v>0.3</v>
      </c>
      <c r="I415" s="407">
        <v>5.932674792742401E-3</v>
      </c>
      <c r="J415" s="407">
        <v>0.4</v>
      </c>
      <c r="K415">
        <v>0</v>
      </c>
      <c r="L415">
        <v>4</v>
      </c>
      <c r="M415">
        <v>0</v>
      </c>
      <c r="N415">
        <v>4</v>
      </c>
      <c r="O415">
        <v>4</v>
      </c>
      <c r="P415">
        <v>0</v>
      </c>
      <c r="Q415">
        <v>0</v>
      </c>
      <c r="R415">
        <v>0</v>
      </c>
      <c r="S415">
        <v>3</v>
      </c>
      <c r="T415">
        <v>21</v>
      </c>
      <c r="U415">
        <v>1</v>
      </c>
      <c r="V415">
        <v>0</v>
      </c>
      <c r="W415">
        <v>0</v>
      </c>
      <c r="X415">
        <v>0</v>
      </c>
      <c r="Y415">
        <v>0</v>
      </c>
      <c r="Z415">
        <v>0</v>
      </c>
      <c r="AA415" t="s">
        <v>2334</v>
      </c>
      <c r="AB415">
        <v>0</v>
      </c>
      <c r="AC415">
        <v>0</v>
      </c>
      <c r="AD415">
        <v>0</v>
      </c>
      <c r="AE415">
        <v>1</v>
      </c>
      <c r="AF415">
        <v>3</v>
      </c>
      <c r="AG415">
        <v>0</v>
      </c>
      <c r="AH415">
        <v>0</v>
      </c>
      <c r="AI415">
        <v>0</v>
      </c>
      <c r="AJ415">
        <v>2</v>
      </c>
      <c r="AK415">
        <v>1</v>
      </c>
      <c r="AL415">
        <v>0</v>
      </c>
      <c r="AM415">
        <v>0</v>
      </c>
      <c r="AN415">
        <v>0</v>
      </c>
      <c r="AO415">
        <v>0</v>
      </c>
      <c r="AP415">
        <v>0</v>
      </c>
      <c r="AQ415">
        <v>0</v>
      </c>
      <c r="AR415">
        <v>0</v>
      </c>
      <c r="AS415">
        <v>0</v>
      </c>
      <c r="AT415">
        <v>0</v>
      </c>
      <c r="AU415">
        <v>0</v>
      </c>
      <c r="AV415">
        <v>0</v>
      </c>
      <c r="AW415">
        <v>0</v>
      </c>
      <c r="AX415">
        <v>0</v>
      </c>
      <c r="AY415">
        <v>0</v>
      </c>
      <c r="AZ415">
        <v>0</v>
      </c>
      <c r="BA415">
        <v>0</v>
      </c>
      <c r="BB415">
        <v>0</v>
      </c>
      <c r="BC415">
        <v>0</v>
      </c>
      <c r="BD415">
        <v>0</v>
      </c>
      <c r="BE415">
        <v>0</v>
      </c>
      <c r="BF415">
        <v>0</v>
      </c>
      <c r="BG415">
        <v>0</v>
      </c>
      <c r="BH415">
        <v>0</v>
      </c>
      <c r="BI415">
        <v>0</v>
      </c>
      <c r="BJ415">
        <v>0</v>
      </c>
      <c r="BK415">
        <v>0</v>
      </c>
      <c r="BL415">
        <v>0</v>
      </c>
      <c r="BM415">
        <v>0</v>
      </c>
      <c r="BN415">
        <v>0</v>
      </c>
      <c r="BO415">
        <v>0</v>
      </c>
      <c r="BP415">
        <v>0</v>
      </c>
      <c r="BQ415">
        <v>0</v>
      </c>
      <c r="BR415">
        <v>0</v>
      </c>
      <c r="BS415">
        <v>0</v>
      </c>
      <c r="BT415">
        <v>0</v>
      </c>
      <c r="BU415">
        <v>0</v>
      </c>
      <c r="BV415">
        <v>0</v>
      </c>
      <c r="BW415">
        <v>0</v>
      </c>
      <c r="BX415">
        <v>0</v>
      </c>
      <c r="BY415">
        <v>0</v>
      </c>
      <c r="BZ415">
        <v>0</v>
      </c>
      <c r="CA415">
        <v>0</v>
      </c>
      <c r="CB415">
        <v>0</v>
      </c>
      <c r="CC415">
        <v>0</v>
      </c>
      <c r="CD415">
        <v>0</v>
      </c>
      <c r="CE415">
        <v>0</v>
      </c>
      <c r="CF415">
        <v>0</v>
      </c>
      <c r="CG415">
        <v>0</v>
      </c>
      <c r="CH415">
        <v>0</v>
      </c>
      <c r="CI415">
        <v>0</v>
      </c>
      <c r="CJ415">
        <v>0</v>
      </c>
      <c r="CK415">
        <v>0</v>
      </c>
      <c r="CL415">
        <v>0</v>
      </c>
      <c r="CM415">
        <v>0</v>
      </c>
    </row>
    <row r="416" spans="1:91" x14ac:dyDescent="0.15">
      <c r="A416" t="s">
        <v>2090</v>
      </c>
      <c r="B416">
        <v>17</v>
      </c>
      <c r="D416">
        <v>310.75</v>
      </c>
      <c r="E416" s="407">
        <v>0.2</v>
      </c>
      <c r="F416" s="407">
        <v>0</v>
      </c>
      <c r="G416" s="407">
        <v>2</v>
      </c>
      <c r="H416" s="407">
        <v>1.2553515225749934E-2</v>
      </c>
      <c r="I416" s="407">
        <v>0</v>
      </c>
      <c r="J416" s="407">
        <v>0.1</v>
      </c>
      <c r="K416">
        <v>0</v>
      </c>
      <c r="L416">
        <v>80</v>
      </c>
      <c r="M416">
        <v>0</v>
      </c>
      <c r="N416">
        <v>0</v>
      </c>
      <c r="O416">
        <v>70</v>
      </c>
      <c r="P416">
        <v>0</v>
      </c>
      <c r="Q416">
        <v>0</v>
      </c>
      <c r="R416">
        <v>0</v>
      </c>
      <c r="S416">
        <v>0</v>
      </c>
      <c r="T416">
        <v>0</v>
      </c>
      <c r="U416">
        <v>0</v>
      </c>
      <c r="V416">
        <v>0</v>
      </c>
      <c r="W416">
        <v>0</v>
      </c>
      <c r="X416">
        <v>0</v>
      </c>
      <c r="Y416">
        <v>0</v>
      </c>
      <c r="Z416">
        <v>0</v>
      </c>
      <c r="AA416" t="s">
        <v>2334</v>
      </c>
      <c r="AB416">
        <v>0</v>
      </c>
      <c r="AC416">
        <v>4</v>
      </c>
      <c r="AD416">
        <v>0</v>
      </c>
      <c r="AE416">
        <v>0</v>
      </c>
      <c r="AF416">
        <v>20</v>
      </c>
      <c r="AG416">
        <v>0</v>
      </c>
      <c r="AH416">
        <v>0</v>
      </c>
      <c r="AI416">
        <v>0</v>
      </c>
      <c r="AJ416">
        <v>0</v>
      </c>
      <c r="AK416">
        <v>0</v>
      </c>
      <c r="AL416">
        <v>0</v>
      </c>
      <c r="AM416">
        <v>0</v>
      </c>
      <c r="AN416">
        <v>0</v>
      </c>
      <c r="AO416">
        <v>0</v>
      </c>
      <c r="AP416">
        <v>0</v>
      </c>
      <c r="AQ416">
        <v>0</v>
      </c>
      <c r="AR416">
        <v>0</v>
      </c>
      <c r="AS416">
        <v>27</v>
      </c>
      <c r="AT416">
        <v>0</v>
      </c>
      <c r="AU416">
        <v>0</v>
      </c>
      <c r="AV416">
        <v>1</v>
      </c>
      <c r="AW416">
        <v>0</v>
      </c>
      <c r="AX416">
        <v>0</v>
      </c>
      <c r="AY416">
        <v>0</v>
      </c>
      <c r="AZ416">
        <v>0</v>
      </c>
      <c r="BA416">
        <v>0</v>
      </c>
      <c r="BB416">
        <v>0</v>
      </c>
      <c r="BC416">
        <v>0</v>
      </c>
      <c r="BD416">
        <v>0</v>
      </c>
      <c r="BE416">
        <v>0</v>
      </c>
      <c r="BF416">
        <v>0</v>
      </c>
      <c r="BG416">
        <v>0</v>
      </c>
      <c r="BH416">
        <v>0</v>
      </c>
      <c r="BI416">
        <v>7</v>
      </c>
      <c r="BJ416">
        <v>0</v>
      </c>
      <c r="BK416">
        <v>0</v>
      </c>
      <c r="BL416">
        <v>17</v>
      </c>
      <c r="BM416">
        <v>0</v>
      </c>
      <c r="BN416">
        <v>0</v>
      </c>
      <c r="BO416">
        <v>0</v>
      </c>
      <c r="BP416">
        <v>0</v>
      </c>
      <c r="BQ416">
        <v>0</v>
      </c>
      <c r="BR416">
        <v>0</v>
      </c>
      <c r="BS416">
        <v>0</v>
      </c>
      <c r="BT416">
        <v>0</v>
      </c>
      <c r="BU416">
        <v>0</v>
      </c>
      <c r="BV416">
        <v>0</v>
      </c>
      <c r="BW416">
        <v>0</v>
      </c>
      <c r="BX416">
        <v>0</v>
      </c>
      <c r="BY416">
        <v>19</v>
      </c>
      <c r="BZ416">
        <v>0</v>
      </c>
      <c r="CA416">
        <v>0</v>
      </c>
      <c r="CB416">
        <v>2</v>
      </c>
      <c r="CC416">
        <v>0</v>
      </c>
      <c r="CD416">
        <v>0</v>
      </c>
      <c r="CE416">
        <v>0</v>
      </c>
      <c r="CF416">
        <v>0</v>
      </c>
      <c r="CG416">
        <v>0</v>
      </c>
      <c r="CH416">
        <v>0</v>
      </c>
      <c r="CI416">
        <v>0</v>
      </c>
      <c r="CJ416">
        <v>0</v>
      </c>
      <c r="CK416">
        <v>0</v>
      </c>
      <c r="CL416">
        <v>0</v>
      </c>
      <c r="CM416">
        <v>0</v>
      </c>
    </row>
    <row r="417" spans="1:91" x14ac:dyDescent="0.15">
      <c r="A417" t="s">
        <v>1902</v>
      </c>
      <c r="B417">
        <v>8.8000000000000007</v>
      </c>
      <c r="D417">
        <v>76</v>
      </c>
      <c r="E417" s="407">
        <v>0.2</v>
      </c>
      <c r="F417" s="407">
        <v>0</v>
      </c>
      <c r="G417" s="407">
        <v>1.6</v>
      </c>
      <c r="H417" s="407">
        <v>2.3205767053395047E-2</v>
      </c>
      <c r="I417" s="407">
        <v>0</v>
      </c>
      <c r="J417" s="407">
        <v>0.2</v>
      </c>
      <c r="K417">
        <v>0</v>
      </c>
      <c r="L417">
        <v>4</v>
      </c>
      <c r="M417">
        <v>0</v>
      </c>
      <c r="N417">
        <v>0</v>
      </c>
      <c r="O417">
        <v>42</v>
      </c>
      <c r="P417">
        <v>0</v>
      </c>
      <c r="Q417">
        <v>0</v>
      </c>
      <c r="R417">
        <v>0</v>
      </c>
      <c r="S417">
        <v>0</v>
      </c>
      <c r="T417">
        <v>0</v>
      </c>
      <c r="U417">
        <v>0</v>
      </c>
      <c r="V417">
        <v>0</v>
      </c>
      <c r="W417">
        <v>0</v>
      </c>
      <c r="X417">
        <v>0</v>
      </c>
      <c r="Y417">
        <v>0</v>
      </c>
      <c r="Z417">
        <v>0</v>
      </c>
      <c r="AA417" t="s">
        <v>2334</v>
      </c>
      <c r="AB417">
        <v>0</v>
      </c>
      <c r="AC417">
        <v>1</v>
      </c>
      <c r="AD417">
        <v>0</v>
      </c>
      <c r="AE417">
        <v>0</v>
      </c>
      <c r="AF417">
        <v>16</v>
      </c>
      <c r="AG417">
        <v>0</v>
      </c>
      <c r="AH417">
        <v>0</v>
      </c>
      <c r="AI417">
        <v>0</v>
      </c>
      <c r="AJ417">
        <v>0</v>
      </c>
      <c r="AK417">
        <v>0</v>
      </c>
      <c r="AL417">
        <v>0</v>
      </c>
      <c r="AM417">
        <v>0</v>
      </c>
      <c r="AN417">
        <v>0</v>
      </c>
      <c r="AO417">
        <v>0</v>
      </c>
      <c r="AP417">
        <v>0</v>
      </c>
      <c r="AQ417">
        <v>0</v>
      </c>
      <c r="AR417">
        <v>0</v>
      </c>
      <c r="AS417">
        <v>1</v>
      </c>
      <c r="AT417">
        <v>0</v>
      </c>
      <c r="AU417">
        <v>0</v>
      </c>
      <c r="AV417">
        <v>17</v>
      </c>
      <c r="AW417">
        <v>0</v>
      </c>
      <c r="AX417">
        <v>0</v>
      </c>
      <c r="AY417">
        <v>0</v>
      </c>
      <c r="AZ417">
        <v>0</v>
      </c>
      <c r="BA417">
        <v>0</v>
      </c>
      <c r="BB417">
        <v>0</v>
      </c>
      <c r="BC417">
        <v>0</v>
      </c>
      <c r="BD417">
        <v>0</v>
      </c>
      <c r="BE417">
        <v>0</v>
      </c>
      <c r="BF417">
        <v>0</v>
      </c>
      <c r="BG417">
        <v>0</v>
      </c>
      <c r="BH417">
        <v>0</v>
      </c>
      <c r="BI417">
        <v>1</v>
      </c>
      <c r="BJ417">
        <v>0</v>
      </c>
      <c r="BK417">
        <v>0</v>
      </c>
      <c r="BL417">
        <v>9</v>
      </c>
      <c r="BM417">
        <v>0</v>
      </c>
      <c r="BN417">
        <v>0</v>
      </c>
      <c r="BO417">
        <v>0</v>
      </c>
      <c r="BP417">
        <v>0</v>
      </c>
      <c r="BQ417">
        <v>0</v>
      </c>
      <c r="BR417">
        <v>0</v>
      </c>
      <c r="BS417">
        <v>0</v>
      </c>
      <c r="BT417">
        <v>0</v>
      </c>
      <c r="BU417">
        <v>0</v>
      </c>
      <c r="BV417">
        <v>0</v>
      </c>
      <c r="BW417">
        <v>0</v>
      </c>
      <c r="BX417">
        <v>0</v>
      </c>
      <c r="BY417">
        <v>1</v>
      </c>
      <c r="BZ417">
        <v>0</v>
      </c>
      <c r="CA417">
        <v>0</v>
      </c>
      <c r="CB417">
        <v>9</v>
      </c>
      <c r="CC417">
        <v>0</v>
      </c>
      <c r="CD417">
        <v>0</v>
      </c>
      <c r="CE417">
        <v>0</v>
      </c>
      <c r="CF417">
        <v>0</v>
      </c>
      <c r="CG417">
        <v>0</v>
      </c>
      <c r="CH417">
        <v>0</v>
      </c>
      <c r="CI417">
        <v>0</v>
      </c>
      <c r="CJ417">
        <v>0</v>
      </c>
      <c r="CK417">
        <v>0</v>
      </c>
      <c r="CL417">
        <v>0</v>
      </c>
      <c r="CM417">
        <v>0</v>
      </c>
    </row>
    <row r="418" spans="1:91" x14ac:dyDescent="0.15">
      <c r="A418" t="s">
        <v>2531</v>
      </c>
      <c r="B418">
        <v>4</v>
      </c>
      <c r="C418">
        <v>0</v>
      </c>
      <c r="D418">
        <v>40</v>
      </c>
      <c r="E418" s="407"/>
      <c r="F418" s="407"/>
      <c r="G418" s="407"/>
      <c r="H418" s="407"/>
      <c r="I418" s="407"/>
      <c r="J418" s="407"/>
      <c r="K418">
        <v>0</v>
      </c>
      <c r="L418">
        <v>8</v>
      </c>
      <c r="M418">
        <v>1</v>
      </c>
      <c r="N418">
        <v>0</v>
      </c>
      <c r="O418">
        <v>24</v>
      </c>
      <c r="P418">
        <v>0</v>
      </c>
      <c r="Q418">
        <v>0</v>
      </c>
      <c r="R418">
        <v>0</v>
      </c>
      <c r="S418">
        <v>0</v>
      </c>
      <c r="T418">
        <v>0</v>
      </c>
      <c r="U418">
        <v>0</v>
      </c>
      <c r="V418">
        <v>0</v>
      </c>
      <c r="W418">
        <v>1</v>
      </c>
      <c r="X418">
        <v>0</v>
      </c>
      <c r="Y418">
        <v>0</v>
      </c>
      <c r="Z418">
        <v>0</v>
      </c>
      <c r="AA418" t="s">
        <v>2334</v>
      </c>
      <c r="AB418">
        <v>0</v>
      </c>
      <c r="AC418">
        <v>1</v>
      </c>
      <c r="AD418">
        <v>0</v>
      </c>
      <c r="AE418">
        <v>0</v>
      </c>
      <c r="AF418">
        <v>2</v>
      </c>
      <c r="AG418">
        <v>0</v>
      </c>
      <c r="AH418">
        <v>0</v>
      </c>
      <c r="AI418">
        <v>0</v>
      </c>
      <c r="AJ418">
        <v>0</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0</v>
      </c>
      <c r="BE418">
        <v>0</v>
      </c>
      <c r="BF418">
        <v>0</v>
      </c>
      <c r="BG418">
        <v>0</v>
      </c>
    </row>
    <row r="419" spans="1:91" x14ac:dyDescent="0.15">
      <c r="A419" t="s">
        <v>2378</v>
      </c>
      <c r="B419">
        <v>315</v>
      </c>
      <c r="C419">
        <v>6</v>
      </c>
      <c r="D419">
        <v>565</v>
      </c>
      <c r="E419" s="407">
        <v>0.7</v>
      </c>
      <c r="F419" s="407">
        <v>1.5104029352367694E-2</v>
      </c>
      <c r="G419" s="407">
        <v>1.5</v>
      </c>
      <c r="H419" s="407">
        <v>0.1</v>
      </c>
      <c r="I419" s="407">
        <v>2.5125650516752774E-3</v>
      </c>
      <c r="J419" s="407">
        <v>0.3</v>
      </c>
      <c r="K419">
        <v>0</v>
      </c>
      <c r="L419">
        <v>53</v>
      </c>
      <c r="M419">
        <v>0</v>
      </c>
      <c r="N419">
        <v>34</v>
      </c>
      <c r="O419">
        <v>151</v>
      </c>
      <c r="P419">
        <v>0</v>
      </c>
      <c r="Q419">
        <v>39</v>
      </c>
      <c r="R419">
        <v>1</v>
      </c>
      <c r="S419">
        <v>19</v>
      </c>
      <c r="T419">
        <v>37</v>
      </c>
      <c r="U419">
        <v>18</v>
      </c>
      <c r="V419">
        <v>22</v>
      </c>
      <c r="W419">
        <v>0</v>
      </c>
      <c r="X419">
        <v>0</v>
      </c>
      <c r="Y419">
        <v>0</v>
      </c>
      <c r="Z419">
        <v>5</v>
      </c>
      <c r="AA419" t="s">
        <v>2334</v>
      </c>
      <c r="AB419">
        <v>0</v>
      </c>
      <c r="AC419">
        <v>16</v>
      </c>
      <c r="AD419">
        <v>0</v>
      </c>
      <c r="AE419">
        <v>11</v>
      </c>
      <c r="AF419">
        <v>34</v>
      </c>
      <c r="AG419">
        <v>0</v>
      </c>
      <c r="AH419">
        <v>26</v>
      </c>
      <c r="AI419">
        <v>0</v>
      </c>
      <c r="AJ419">
        <v>3</v>
      </c>
      <c r="AK419">
        <v>1</v>
      </c>
      <c r="AL419">
        <v>0</v>
      </c>
      <c r="AM419">
        <v>5</v>
      </c>
      <c r="AN419">
        <v>0</v>
      </c>
      <c r="AO419">
        <v>0</v>
      </c>
      <c r="AP419">
        <v>0</v>
      </c>
      <c r="AQ419">
        <v>1</v>
      </c>
      <c r="AR419">
        <v>0</v>
      </c>
      <c r="AS419">
        <v>0</v>
      </c>
      <c r="AT419">
        <v>21</v>
      </c>
      <c r="AU419">
        <v>0</v>
      </c>
      <c r="AV419">
        <v>0</v>
      </c>
      <c r="AW419">
        <v>0</v>
      </c>
      <c r="AX419">
        <v>0</v>
      </c>
      <c r="AY419">
        <v>0</v>
      </c>
      <c r="AZ419">
        <v>0</v>
      </c>
      <c r="BA419">
        <v>0</v>
      </c>
      <c r="BB419">
        <v>0</v>
      </c>
      <c r="BC419">
        <v>0</v>
      </c>
      <c r="BD419">
        <v>49</v>
      </c>
      <c r="BE419">
        <v>0</v>
      </c>
      <c r="BF419">
        <v>0</v>
      </c>
      <c r="BG419">
        <v>0</v>
      </c>
      <c r="BH419">
        <v>0</v>
      </c>
      <c r="BI419">
        <v>12</v>
      </c>
      <c r="BJ419">
        <v>1</v>
      </c>
      <c r="BK419">
        <v>5</v>
      </c>
      <c r="BL419">
        <v>22</v>
      </c>
      <c r="BM419">
        <v>0</v>
      </c>
      <c r="BN419">
        <v>3</v>
      </c>
      <c r="BO419">
        <v>1</v>
      </c>
      <c r="BP419">
        <v>3</v>
      </c>
      <c r="BQ419">
        <v>2</v>
      </c>
      <c r="BR419">
        <v>1</v>
      </c>
      <c r="BS419">
        <v>5</v>
      </c>
      <c r="BT419">
        <v>0</v>
      </c>
      <c r="BU419">
        <v>0</v>
      </c>
      <c r="BV419">
        <v>0</v>
      </c>
      <c r="BW419">
        <v>1</v>
      </c>
      <c r="BX419">
        <v>0</v>
      </c>
      <c r="BY419">
        <v>8</v>
      </c>
      <c r="BZ419">
        <v>3</v>
      </c>
      <c r="CA419">
        <v>2</v>
      </c>
      <c r="CB419">
        <v>16</v>
      </c>
      <c r="CC419">
        <v>0</v>
      </c>
      <c r="CD419">
        <v>8</v>
      </c>
      <c r="CE419">
        <v>0</v>
      </c>
      <c r="CF419">
        <v>1</v>
      </c>
      <c r="CG419">
        <v>1</v>
      </c>
      <c r="CH419">
        <v>5</v>
      </c>
      <c r="CI419">
        <v>1</v>
      </c>
      <c r="CJ419">
        <v>21</v>
      </c>
      <c r="CK419">
        <v>0</v>
      </c>
      <c r="CL419">
        <v>0</v>
      </c>
      <c r="CM419">
        <v>0</v>
      </c>
    </row>
    <row r="420" spans="1:91" x14ac:dyDescent="0.15">
      <c r="A420" t="s">
        <v>2010</v>
      </c>
      <c r="B420">
        <v>76.5</v>
      </c>
      <c r="C420">
        <v>2.2000000000000002</v>
      </c>
      <c r="D420">
        <v>106.1</v>
      </c>
      <c r="E420" s="407">
        <v>0.7</v>
      </c>
      <c r="F420" s="407">
        <v>8.226984404761906E-3</v>
      </c>
      <c r="G420" s="407">
        <v>1.7</v>
      </c>
      <c r="H420" s="407">
        <v>0.1</v>
      </c>
      <c r="I420" s="407">
        <v>1.1035948648665914E-3</v>
      </c>
      <c r="J420" s="407">
        <v>0.2</v>
      </c>
      <c r="K420">
        <v>0</v>
      </c>
      <c r="L420">
        <v>6</v>
      </c>
      <c r="M420">
        <v>0</v>
      </c>
      <c r="N420">
        <v>14</v>
      </c>
      <c r="O420">
        <v>18</v>
      </c>
      <c r="P420">
        <v>0</v>
      </c>
      <c r="Q420">
        <v>8</v>
      </c>
      <c r="R420">
        <v>0</v>
      </c>
      <c r="S420">
        <v>0</v>
      </c>
      <c r="T420">
        <v>0</v>
      </c>
      <c r="U420">
        <v>1</v>
      </c>
      <c r="V420">
        <v>5</v>
      </c>
      <c r="W420">
        <v>0</v>
      </c>
      <c r="X420">
        <v>0</v>
      </c>
      <c r="Y420">
        <v>0</v>
      </c>
      <c r="Z420">
        <v>0</v>
      </c>
      <c r="AA420" t="s">
        <v>2334</v>
      </c>
      <c r="AB420">
        <v>0</v>
      </c>
      <c r="AC420">
        <v>1</v>
      </c>
      <c r="AD420">
        <v>0</v>
      </c>
      <c r="AE420">
        <v>3</v>
      </c>
      <c r="AF420">
        <v>2</v>
      </c>
      <c r="AG420">
        <v>0</v>
      </c>
      <c r="AH420">
        <v>7</v>
      </c>
      <c r="AI420">
        <v>0</v>
      </c>
      <c r="AJ420">
        <v>0</v>
      </c>
      <c r="AK420">
        <v>0</v>
      </c>
      <c r="AL420">
        <v>0</v>
      </c>
      <c r="AM420">
        <v>4</v>
      </c>
      <c r="AN420">
        <v>0</v>
      </c>
      <c r="AO420">
        <v>0</v>
      </c>
      <c r="AP420">
        <v>0</v>
      </c>
      <c r="AQ420">
        <v>0</v>
      </c>
      <c r="AR420">
        <v>0</v>
      </c>
      <c r="AS420">
        <v>0</v>
      </c>
      <c r="AT420">
        <v>0</v>
      </c>
      <c r="AU420">
        <v>0</v>
      </c>
      <c r="AV420">
        <v>4</v>
      </c>
      <c r="AW420">
        <v>0</v>
      </c>
      <c r="AX420">
        <v>0</v>
      </c>
      <c r="AY420">
        <v>0</v>
      </c>
      <c r="AZ420">
        <v>0</v>
      </c>
      <c r="BA420">
        <v>0</v>
      </c>
      <c r="BB420">
        <v>1</v>
      </c>
      <c r="BC420">
        <v>0</v>
      </c>
      <c r="BD420">
        <v>0</v>
      </c>
      <c r="BE420">
        <v>0</v>
      </c>
      <c r="BF420">
        <v>0</v>
      </c>
      <c r="BG420">
        <v>0</v>
      </c>
      <c r="BH420">
        <v>0</v>
      </c>
      <c r="BI420">
        <v>0</v>
      </c>
      <c r="BJ420">
        <v>0</v>
      </c>
      <c r="BK420">
        <v>0</v>
      </c>
      <c r="BL420">
        <v>1</v>
      </c>
      <c r="BM420">
        <v>0</v>
      </c>
      <c r="BN420">
        <v>0</v>
      </c>
      <c r="BO420">
        <v>0</v>
      </c>
      <c r="BP420">
        <v>0</v>
      </c>
      <c r="BQ420">
        <v>0</v>
      </c>
      <c r="BR420">
        <v>0</v>
      </c>
      <c r="BS420">
        <v>0</v>
      </c>
      <c r="BT420">
        <v>0</v>
      </c>
      <c r="BU420">
        <v>0</v>
      </c>
      <c r="BV420">
        <v>0</v>
      </c>
      <c r="BW420">
        <v>0</v>
      </c>
      <c r="BX420">
        <v>0</v>
      </c>
      <c r="BY420">
        <v>1</v>
      </c>
      <c r="BZ420">
        <v>0</v>
      </c>
      <c r="CA420">
        <v>0</v>
      </c>
      <c r="CB420">
        <v>1</v>
      </c>
      <c r="CC420">
        <v>0</v>
      </c>
      <c r="CD420">
        <v>0</v>
      </c>
      <c r="CE420">
        <v>0</v>
      </c>
      <c r="CF420">
        <v>0</v>
      </c>
      <c r="CG420">
        <v>0</v>
      </c>
      <c r="CH420">
        <v>1</v>
      </c>
      <c r="CI420">
        <v>0</v>
      </c>
      <c r="CJ420">
        <v>0</v>
      </c>
      <c r="CK420">
        <v>0</v>
      </c>
      <c r="CL420">
        <v>0</v>
      </c>
      <c r="CM420">
        <v>0</v>
      </c>
    </row>
    <row r="421" spans="1:91" x14ac:dyDescent="0.15">
      <c r="A421" t="s">
        <v>2188</v>
      </c>
      <c r="B421">
        <v>1080</v>
      </c>
      <c r="C421">
        <v>22</v>
      </c>
      <c r="D421">
        <v>1420</v>
      </c>
      <c r="E421" s="407">
        <v>5.5</v>
      </c>
      <c r="F421" s="407">
        <v>0.1</v>
      </c>
      <c r="G421" s="407">
        <v>7.5</v>
      </c>
      <c r="H421" s="407">
        <v>0.2</v>
      </c>
      <c r="I421" s="407">
        <v>4.6589735335695222E-3</v>
      </c>
      <c r="J421" s="407">
        <v>0.3</v>
      </c>
      <c r="K421">
        <v>0</v>
      </c>
      <c r="L421">
        <v>1</v>
      </c>
      <c r="M421">
        <v>0</v>
      </c>
      <c r="N421">
        <v>5</v>
      </c>
      <c r="O421">
        <v>80</v>
      </c>
      <c r="P421">
        <v>0</v>
      </c>
      <c r="Q421">
        <v>1</v>
      </c>
      <c r="R421">
        <v>0</v>
      </c>
      <c r="S421">
        <v>34</v>
      </c>
      <c r="T421">
        <v>338</v>
      </c>
      <c r="U421">
        <v>30</v>
      </c>
      <c r="V421">
        <v>29</v>
      </c>
      <c r="W421">
        <v>0</v>
      </c>
      <c r="X421">
        <v>0</v>
      </c>
      <c r="Y421">
        <v>0</v>
      </c>
      <c r="Z421">
        <v>2</v>
      </c>
      <c r="AA421" t="s">
        <v>2334</v>
      </c>
      <c r="AB421">
        <v>0</v>
      </c>
      <c r="AC421">
        <v>0</v>
      </c>
      <c r="AD421">
        <v>0</v>
      </c>
      <c r="AE421">
        <v>0</v>
      </c>
      <c r="AF421">
        <v>2</v>
      </c>
      <c r="AG421">
        <v>0</v>
      </c>
      <c r="AH421">
        <v>0</v>
      </c>
      <c r="AI421">
        <v>0</v>
      </c>
      <c r="AJ421">
        <v>11</v>
      </c>
      <c r="AK421">
        <v>11</v>
      </c>
      <c r="AL421">
        <v>0</v>
      </c>
      <c r="AM421">
        <v>3</v>
      </c>
      <c r="AN421">
        <v>0</v>
      </c>
      <c r="AO421">
        <v>0</v>
      </c>
      <c r="AP421">
        <v>0</v>
      </c>
      <c r="AQ421">
        <v>1</v>
      </c>
      <c r="AR421">
        <v>0</v>
      </c>
      <c r="AS421">
        <v>0</v>
      </c>
      <c r="AT421">
        <v>0</v>
      </c>
      <c r="AU421">
        <v>0</v>
      </c>
      <c r="AV421">
        <v>6</v>
      </c>
      <c r="AW421">
        <v>0</v>
      </c>
      <c r="AX421">
        <v>0</v>
      </c>
      <c r="AY421">
        <v>0</v>
      </c>
      <c r="AZ421">
        <v>0</v>
      </c>
      <c r="BA421">
        <v>2</v>
      </c>
      <c r="BB421">
        <v>14</v>
      </c>
      <c r="BC421">
        <v>0</v>
      </c>
      <c r="BD421">
        <v>0</v>
      </c>
      <c r="BE421">
        <v>0</v>
      </c>
      <c r="BF421">
        <v>0</v>
      </c>
      <c r="BG421">
        <v>0</v>
      </c>
      <c r="BH421">
        <v>0</v>
      </c>
      <c r="BI421">
        <v>1</v>
      </c>
      <c r="BJ421">
        <v>0</v>
      </c>
      <c r="BK421">
        <v>0</v>
      </c>
      <c r="BL421">
        <v>2</v>
      </c>
      <c r="BM421">
        <v>0</v>
      </c>
      <c r="BN421">
        <v>0</v>
      </c>
      <c r="BO421">
        <v>0</v>
      </c>
      <c r="BP421">
        <v>3</v>
      </c>
      <c r="BQ421">
        <v>5</v>
      </c>
      <c r="BR421">
        <v>0</v>
      </c>
      <c r="BS421">
        <v>6</v>
      </c>
      <c r="BT421">
        <v>0</v>
      </c>
      <c r="BU421">
        <v>0</v>
      </c>
      <c r="BV421">
        <v>0</v>
      </c>
      <c r="BW421">
        <v>0</v>
      </c>
      <c r="BX421">
        <v>0</v>
      </c>
      <c r="BY421">
        <v>0</v>
      </c>
      <c r="BZ421">
        <v>0</v>
      </c>
      <c r="CA421">
        <v>0</v>
      </c>
      <c r="CB421">
        <v>9</v>
      </c>
      <c r="CC421">
        <v>0</v>
      </c>
      <c r="CD421">
        <v>1</v>
      </c>
      <c r="CE421">
        <v>0</v>
      </c>
      <c r="CF421">
        <v>0</v>
      </c>
      <c r="CG421">
        <v>0</v>
      </c>
      <c r="CH421">
        <v>29</v>
      </c>
      <c r="CI421">
        <v>0</v>
      </c>
      <c r="CJ421">
        <v>0</v>
      </c>
      <c r="CK421">
        <v>0</v>
      </c>
      <c r="CL421">
        <v>0</v>
      </c>
      <c r="CM421">
        <v>0</v>
      </c>
    </row>
    <row r="422" spans="1:91" x14ac:dyDescent="0.15">
      <c r="A422" t="s">
        <v>1814</v>
      </c>
      <c r="B422">
        <v>120</v>
      </c>
      <c r="C422">
        <v>2</v>
      </c>
      <c r="D422">
        <v>500</v>
      </c>
      <c r="E422" s="407">
        <v>0.4</v>
      </c>
      <c r="F422" s="407">
        <v>5.1514073750000009E-3</v>
      </c>
      <c r="G422" s="407">
        <v>1.9</v>
      </c>
      <c r="H422" s="407">
        <v>3.5053285625698066E-2</v>
      </c>
      <c r="I422" s="407">
        <v>4.6853743259138035E-4</v>
      </c>
      <c r="J422" s="407">
        <v>0.2</v>
      </c>
      <c r="K422">
        <v>0</v>
      </c>
      <c r="L422">
        <v>84</v>
      </c>
      <c r="M422">
        <v>0</v>
      </c>
      <c r="N422">
        <v>19</v>
      </c>
      <c r="O422">
        <v>174</v>
      </c>
      <c r="P422">
        <v>16</v>
      </c>
      <c r="Q422">
        <v>0</v>
      </c>
      <c r="R422">
        <v>0</v>
      </c>
      <c r="S422">
        <v>1</v>
      </c>
      <c r="T422">
        <v>23</v>
      </c>
      <c r="U422">
        <v>2</v>
      </c>
      <c r="V422">
        <v>0</v>
      </c>
      <c r="W422">
        <v>0</v>
      </c>
      <c r="X422">
        <v>0</v>
      </c>
      <c r="Y422">
        <v>0</v>
      </c>
      <c r="Z422">
        <v>0</v>
      </c>
      <c r="AA422" t="s">
        <v>2334</v>
      </c>
      <c r="AB422">
        <v>0</v>
      </c>
      <c r="AC422">
        <v>16</v>
      </c>
      <c r="AD422">
        <v>0</v>
      </c>
      <c r="AE422">
        <v>3</v>
      </c>
      <c r="AF422">
        <v>37</v>
      </c>
      <c r="AG422">
        <v>0</v>
      </c>
      <c r="AH422">
        <v>0</v>
      </c>
      <c r="AI422">
        <v>0</v>
      </c>
      <c r="AJ422">
        <v>1</v>
      </c>
      <c r="AK422">
        <v>6</v>
      </c>
      <c r="AL422">
        <v>0</v>
      </c>
      <c r="AM422">
        <v>0</v>
      </c>
      <c r="AN422">
        <v>0</v>
      </c>
      <c r="AO422">
        <v>0</v>
      </c>
      <c r="AP422">
        <v>0</v>
      </c>
      <c r="AQ422">
        <v>0</v>
      </c>
      <c r="AR422">
        <v>0</v>
      </c>
      <c r="AS422">
        <v>33</v>
      </c>
      <c r="AT422">
        <v>0</v>
      </c>
      <c r="AU422">
        <v>3</v>
      </c>
      <c r="AV422">
        <v>16</v>
      </c>
      <c r="AW422">
        <v>6</v>
      </c>
      <c r="AX422">
        <v>6</v>
      </c>
      <c r="AY422">
        <v>0</v>
      </c>
      <c r="AZ422">
        <v>0</v>
      </c>
      <c r="BA422">
        <v>0</v>
      </c>
      <c r="BB422">
        <v>3</v>
      </c>
      <c r="BC422">
        <v>0</v>
      </c>
      <c r="BD422">
        <v>0</v>
      </c>
      <c r="BE422">
        <v>0</v>
      </c>
      <c r="BF422">
        <v>0</v>
      </c>
      <c r="BG422">
        <v>0</v>
      </c>
      <c r="BH422">
        <v>0</v>
      </c>
      <c r="BI422">
        <v>15</v>
      </c>
      <c r="BJ422">
        <v>0</v>
      </c>
      <c r="BK422">
        <v>1</v>
      </c>
      <c r="BL422">
        <v>28</v>
      </c>
      <c r="BM422">
        <v>0</v>
      </c>
      <c r="BN422">
        <v>0</v>
      </c>
      <c r="BO422">
        <v>0</v>
      </c>
      <c r="BP422">
        <v>0</v>
      </c>
      <c r="BQ422">
        <v>3</v>
      </c>
      <c r="BR422">
        <v>0</v>
      </c>
      <c r="BS422">
        <v>0</v>
      </c>
      <c r="BT422">
        <v>0</v>
      </c>
      <c r="BU422">
        <v>0</v>
      </c>
      <c r="BV422">
        <v>0</v>
      </c>
      <c r="BW422">
        <v>0</v>
      </c>
      <c r="BX422">
        <v>0</v>
      </c>
      <c r="BY422">
        <v>41</v>
      </c>
      <c r="BZ422">
        <v>0</v>
      </c>
      <c r="CA422">
        <v>0</v>
      </c>
      <c r="CB422">
        <v>29</v>
      </c>
      <c r="CC422">
        <v>6</v>
      </c>
      <c r="CD422">
        <v>10</v>
      </c>
      <c r="CE422">
        <v>0</v>
      </c>
      <c r="CF422">
        <v>0</v>
      </c>
      <c r="CG422">
        <v>1</v>
      </c>
      <c r="CH422">
        <v>5</v>
      </c>
      <c r="CI422">
        <v>0</v>
      </c>
      <c r="CJ422">
        <v>0</v>
      </c>
      <c r="CK422">
        <v>0</v>
      </c>
      <c r="CL422">
        <v>0</v>
      </c>
      <c r="CM422">
        <v>0</v>
      </c>
    </row>
    <row r="423" spans="1:91" x14ac:dyDescent="0.15">
      <c r="A423" t="s">
        <v>2119</v>
      </c>
      <c r="B423">
        <v>1400</v>
      </c>
      <c r="C423">
        <v>50</v>
      </c>
      <c r="D423">
        <v>7800</v>
      </c>
      <c r="E423" s="407">
        <v>2.4</v>
      </c>
      <c r="F423" s="407">
        <v>0.1</v>
      </c>
      <c r="G423" s="407">
        <v>5.2</v>
      </c>
      <c r="H423" s="407">
        <v>0.3</v>
      </c>
      <c r="I423" s="407">
        <v>6.5737812077447571E-3</v>
      </c>
      <c r="J423" s="407">
        <v>0.5</v>
      </c>
      <c r="K423">
        <v>0</v>
      </c>
      <c r="L423">
        <v>0</v>
      </c>
      <c r="M423">
        <v>0</v>
      </c>
      <c r="N423">
        <v>0</v>
      </c>
      <c r="O423">
        <v>0</v>
      </c>
      <c r="P423">
        <v>0</v>
      </c>
      <c r="Q423">
        <v>0</v>
      </c>
      <c r="R423">
        <v>0</v>
      </c>
      <c r="S423">
        <v>29</v>
      </c>
      <c r="T423">
        <v>75</v>
      </c>
      <c r="U423">
        <v>14</v>
      </c>
      <c r="V423">
        <v>40</v>
      </c>
      <c r="W423">
        <v>0</v>
      </c>
      <c r="X423">
        <v>0</v>
      </c>
      <c r="Y423">
        <v>0</v>
      </c>
      <c r="Z423">
        <v>0</v>
      </c>
      <c r="AA423" t="s">
        <v>2334</v>
      </c>
      <c r="AB423">
        <v>0</v>
      </c>
      <c r="AC423">
        <v>0</v>
      </c>
      <c r="AD423">
        <v>0</v>
      </c>
      <c r="AE423">
        <v>0</v>
      </c>
      <c r="AF423">
        <v>0</v>
      </c>
      <c r="AG423">
        <v>0</v>
      </c>
      <c r="AH423">
        <v>0</v>
      </c>
      <c r="AI423">
        <v>0</v>
      </c>
      <c r="AJ423">
        <v>9</v>
      </c>
      <c r="AK423">
        <v>3</v>
      </c>
      <c r="AL423">
        <v>0</v>
      </c>
      <c r="AM423">
        <v>31</v>
      </c>
      <c r="AN423">
        <v>0</v>
      </c>
      <c r="AO423">
        <v>0</v>
      </c>
      <c r="AP423">
        <v>0</v>
      </c>
      <c r="AQ423">
        <v>0</v>
      </c>
      <c r="AR423">
        <v>0</v>
      </c>
      <c r="AS423">
        <v>0</v>
      </c>
      <c r="AT423">
        <v>0</v>
      </c>
      <c r="AU423">
        <v>0</v>
      </c>
      <c r="AV423">
        <v>0</v>
      </c>
      <c r="AW423">
        <v>0</v>
      </c>
      <c r="AX423">
        <v>0</v>
      </c>
      <c r="AY423">
        <v>0</v>
      </c>
      <c r="AZ423">
        <v>0</v>
      </c>
      <c r="BA423">
        <v>0</v>
      </c>
      <c r="BB423">
        <v>51</v>
      </c>
      <c r="BC423">
        <v>0</v>
      </c>
      <c r="BD423">
        <v>0</v>
      </c>
      <c r="BE423">
        <v>0</v>
      </c>
      <c r="BF423">
        <v>0</v>
      </c>
      <c r="BG423">
        <v>0</v>
      </c>
      <c r="BH423">
        <v>0</v>
      </c>
      <c r="BI423">
        <v>0</v>
      </c>
      <c r="BJ423">
        <v>0</v>
      </c>
      <c r="BK423">
        <v>0</v>
      </c>
      <c r="BL423">
        <v>0</v>
      </c>
      <c r="BM423">
        <v>0</v>
      </c>
      <c r="BN423">
        <v>0</v>
      </c>
      <c r="BO423">
        <v>0</v>
      </c>
      <c r="BP423">
        <v>17</v>
      </c>
      <c r="BQ423">
        <v>7</v>
      </c>
      <c r="BR423">
        <v>0</v>
      </c>
      <c r="BS423">
        <v>9</v>
      </c>
      <c r="BT423">
        <v>0</v>
      </c>
      <c r="BU423">
        <v>0</v>
      </c>
      <c r="BV423">
        <v>0</v>
      </c>
      <c r="BW423">
        <v>0</v>
      </c>
      <c r="BX423">
        <v>0</v>
      </c>
      <c r="BY423">
        <v>0</v>
      </c>
      <c r="BZ423">
        <v>0</v>
      </c>
      <c r="CA423">
        <v>0</v>
      </c>
      <c r="CB423">
        <v>0</v>
      </c>
      <c r="CC423">
        <v>0</v>
      </c>
      <c r="CD423">
        <v>0</v>
      </c>
      <c r="CE423">
        <v>0</v>
      </c>
      <c r="CF423">
        <v>0</v>
      </c>
      <c r="CG423">
        <v>0</v>
      </c>
      <c r="CH423">
        <v>46</v>
      </c>
      <c r="CI423">
        <v>0</v>
      </c>
      <c r="CJ423">
        <v>0</v>
      </c>
      <c r="CK423">
        <v>0</v>
      </c>
      <c r="CL423">
        <v>0</v>
      </c>
      <c r="CM423">
        <v>0</v>
      </c>
    </row>
    <row r="424" spans="1:91" x14ac:dyDescent="0.15">
      <c r="A424" t="s">
        <v>2213</v>
      </c>
      <c r="B424">
        <v>10</v>
      </c>
      <c r="C424">
        <v>0.4</v>
      </c>
      <c r="D424">
        <v>100</v>
      </c>
      <c r="E424" s="407">
        <v>0.1</v>
      </c>
      <c r="F424" s="407">
        <v>0</v>
      </c>
      <c r="G424" s="407">
        <v>0.9</v>
      </c>
      <c r="H424" s="407">
        <v>2.280648893602661E-2</v>
      </c>
      <c r="I424" s="407">
        <v>0</v>
      </c>
      <c r="J424" s="407">
        <v>0.3</v>
      </c>
      <c r="K424">
        <v>0</v>
      </c>
      <c r="L424">
        <v>28</v>
      </c>
      <c r="M424">
        <v>19</v>
      </c>
      <c r="N424">
        <v>10</v>
      </c>
      <c r="O424">
        <v>64</v>
      </c>
      <c r="P424">
        <v>0</v>
      </c>
      <c r="Q424">
        <v>0</v>
      </c>
      <c r="R424">
        <v>0</v>
      </c>
      <c r="S424">
        <v>0</v>
      </c>
      <c r="T424">
        <v>32</v>
      </c>
      <c r="U424">
        <v>3</v>
      </c>
      <c r="V424">
        <v>0</v>
      </c>
      <c r="W424">
        <v>0</v>
      </c>
      <c r="X424">
        <v>0</v>
      </c>
      <c r="Y424">
        <v>0</v>
      </c>
      <c r="Z424">
        <v>0</v>
      </c>
      <c r="AA424" t="s">
        <v>2334</v>
      </c>
      <c r="AB424">
        <v>0</v>
      </c>
      <c r="AC424">
        <v>0</v>
      </c>
      <c r="AD424">
        <v>0</v>
      </c>
      <c r="AE424">
        <v>0</v>
      </c>
      <c r="AF424">
        <v>0</v>
      </c>
      <c r="AG424">
        <v>0</v>
      </c>
      <c r="AH424">
        <v>0</v>
      </c>
      <c r="AI424">
        <v>0</v>
      </c>
      <c r="AJ424">
        <v>0</v>
      </c>
      <c r="AK424">
        <v>0</v>
      </c>
      <c r="AL424">
        <v>0</v>
      </c>
      <c r="AM424">
        <v>0</v>
      </c>
      <c r="AN424">
        <v>0</v>
      </c>
      <c r="AO424">
        <v>0</v>
      </c>
      <c r="AP424">
        <v>0</v>
      </c>
      <c r="AQ424">
        <v>0</v>
      </c>
      <c r="AR424">
        <v>0</v>
      </c>
      <c r="AS424">
        <v>0</v>
      </c>
      <c r="AT424">
        <v>0</v>
      </c>
      <c r="AU424">
        <v>0</v>
      </c>
      <c r="AV424">
        <v>0</v>
      </c>
      <c r="AW424">
        <v>0</v>
      </c>
      <c r="AX424">
        <v>0</v>
      </c>
      <c r="AY424">
        <v>0</v>
      </c>
      <c r="AZ424">
        <v>0</v>
      </c>
      <c r="BA424">
        <v>0</v>
      </c>
      <c r="BB424">
        <v>0</v>
      </c>
      <c r="BC424">
        <v>0</v>
      </c>
      <c r="BD424">
        <v>0</v>
      </c>
      <c r="BE424">
        <v>0</v>
      </c>
      <c r="BF424">
        <v>0</v>
      </c>
      <c r="BG424">
        <v>0</v>
      </c>
      <c r="BH424">
        <v>0</v>
      </c>
      <c r="BI424">
        <v>27</v>
      </c>
      <c r="BJ424">
        <v>14</v>
      </c>
      <c r="BK424">
        <v>2</v>
      </c>
      <c r="BL424">
        <v>59</v>
      </c>
      <c r="BM424">
        <v>0</v>
      </c>
      <c r="BN424">
        <v>0</v>
      </c>
      <c r="BO424">
        <v>0</v>
      </c>
      <c r="BP424">
        <v>0</v>
      </c>
      <c r="BQ424">
        <v>32</v>
      </c>
      <c r="BR424">
        <v>3</v>
      </c>
      <c r="BS424">
        <v>0</v>
      </c>
      <c r="BT424">
        <v>0</v>
      </c>
      <c r="BU424">
        <v>0</v>
      </c>
      <c r="BV424">
        <v>0</v>
      </c>
      <c r="BW424">
        <v>0</v>
      </c>
      <c r="BX424">
        <v>0</v>
      </c>
      <c r="BY424">
        <v>68</v>
      </c>
      <c r="BZ424">
        <v>21</v>
      </c>
      <c r="CA424">
        <v>0</v>
      </c>
      <c r="CB424">
        <v>2</v>
      </c>
      <c r="CC424">
        <v>0</v>
      </c>
      <c r="CD424">
        <v>0</v>
      </c>
      <c r="CE424">
        <v>0</v>
      </c>
      <c r="CF424">
        <v>0</v>
      </c>
      <c r="CG424">
        <v>0</v>
      </c>
      <c r="CH424">
        <v>0</v>
      </c>
      <c r="CI424">
        <v>0</v>
      </c>
      <c r="CJ424">
        <v>7</v>
      </c>
      <c r="CK424">
        <v>0</v>
      </c>
      <c r="CL424">
        <v>0</v>
      </c>
      <c r="CM424">
        <v>0</v>
      </c>
    </row>
    <row r="425" spans="1:91" x14ac:dyDescent="0.15">
      <c r="A425" t="s">
        <v>2066</v>
      </c>
      <c r="B425">
        <v>171</v>
      </c>
      <c r="C425">
        <v>3.53</v>
      </c>
      <c r="D425">
        <v>239</v>
      </c>
      <c r="E425" s="407">
        <v>4.3</v>
      </c>
      <c r="F425" s="407">
        <v>0.1</v>
      </c>
      <c r="G425" s="407">
        <v>5.5</v>
      </c>
      <c r="H425" s="407">
        <v>0.3</v>
      </c>
      <c r="I425" s="407">
        <v>6.7779628039167251E-3</v>
      </c>
      <c r="J425" s="407">
        <v>0.4</v>
      </c>
      <c r="K425">
        <v>0</v>
      </c>
      <c r="L425">
        <v>1</v>
      </c>
      <c r="M425">
        <v>0</v>
      </c>
      <c r="N425">
        <v>0</v>
      </c>
      <c r="O425">
        <v>1</v>
      </c>
      <c r="P425">
        <v>0</v>
      </c>
      <c r="Q425">
        <v>21</v>
      </c>
      <c r="R425">
        <v>0</v>
      </c>
      <c r="S425">
        <v>3</v>
      </c>
      <c r="T425">
        <v>12</v>
      </c>
      <c r="U425">
        <v>0</v>
      </c>
      <c r="V425">
        <v>2</v>
      </c>
      <c r="W425">
        <v>0</v>
      </c>
      <c r="X425">
        <v>0</v>
      </c>
      <c r="Y425">
        <v>0</v>
      </c>
      <c r="Z425">
        <v>0</v>
      </c>
      <c r="AA425" t="s">
        <v>2334</v>
      </c>
      <c r="AB425">
        <v>0</v>
      </c>
      <c r="AC425">
        <v>0</v>
      </c>
      <c r="AD425">
        <v>0</v>
      </c>
      <c r="AE425">
        <v>0</v>
      </c>
      <c r="AF425">
        <v>0</v>
      </c>
      <c r="AG425">
        <v>0</v>
      </c>
      <c r="AH425">
        <v>20</v>
      </c>
      <c r="AI425">
        <v>0</v>
      </c>
      <c r="AJ425">
        <v>0</v>
      </c>
      <c r="AK425">
        <v>0</v>
      </c>
      <c r="AL425">
        <v>0</v>
      </c>
      <c r="AM425">
        <v>0</v>
      </c>
      <c r="AN425">
        <v>0</v>
      </c>
      <c r="AO425">
        <v>0</v>
      </c>
      <c r="AP425">
        <v>0</v>
      </c>
      <c r="AQ425">
        <v>0</v>
      </c>
      <c r="AR425">
        <v>0</v>
      </c>
      <c r="AS425">
        <v>0</v>
      </c>
      <c r="AT425">
        <v>0</v>
      </c>
      <c r="AU425">
        <v>0</v>
      </c>
      <c r="AV425">
        <v>0</v>
      </c>
      <c r="AW425">
        <v>0</v>
      </c>
      <c r="AX425">
        <v>21</v>
      </c>
      <c r="AY425">
        <v>0</v>
      </c>
      <c r="AZ425">
        <v>0</v>
      </c>
      <c r="BA425">
        <v>0</v>
      </c>
      <c r="BB425">
        <v>1</v>
      </c>
      <c r="BC425">
        <v>0</v>
      </c>
      <c r="BD425">
        <v>0</v>
      </c>
      <c r="BE425">
        <v>0</v>
      </c>
      <c r="BF425">
        <v>0</v>
      </c>
      <c r="BG425">
        <v>0</v>
      </c>
      <c r="BH425">
        <v>0</v>
      </c>
      <c r="BI425">
        <v>0</v>
      </c>
      <c r="BJ425">
        <v>0</v>
      </c>
      <c r="BK425">
        <v>0</v>
      </c>
      <c r="BL425">
        <v>0</v>
      </c>
      <c r="BM425">
        <v>0</v>
      </c>
      <c r="BN425">
        <v>0</v>
      </c>
      <c r="BO425">
        <v>0</v>
      </c>
      <c r="BP425">
        <v>0</v>
      </c>
      <c r="BQ425">
        <v>1</v>
      </c>
      <c r="BR425">
        <v>0</v>
      </c>
      <c r="BS425">
        <v>0</v>
      </c>
      <c r="BT425">
        <v>0</v>
      </c>
      <c r="BU425">
        <v>0</v>
      </c>
      <c r="BV425">
        <v>0</v>
      </c>
      <c r="BW425">
        <v>0</v>
      </c>
      <c r="BX425">
        <v>0</v>
      </c>
      <c r="BY425">
        <v>0</v>
      </c>
      <c r="BZ425">
        <v>0</v>
      </c>
      <c r="CA425">
        <v>0</v>
      </c>
      <c r="CB425">
        <v>0</v>
      </c>
      <c r="CC425">
        <v>0</v>
      </c>
      <c r="CD425">
        <v>0</v>
      </c>
      <c r="CE425">
        <v>0</v>
      </c>
      <c r="CF425">
        <v>0</v>
      </c>
      <c r="CG425">
        <v>0</v>
      </c>
      <c r="CH425">
        <v>1</v>
      </c>
      <c r="CI425">
        <v>0</v>
      </c>
      <c r="CJ425">
        <v>0</v>
      </c>
      <c r="CK425">
        <v>0</v>
      </c>
      <c r="CL425">
        <v>0</v>
      </c>
      <c r="CM425">
        <v>0</v>
      </c>
    </row>
    <row r="426" spans="1:91" x14ac:dyDescent="0.15">
      <c r="A426" t="s">
        <v>1962</v>
      </c>
      <c r="B426">
        <v>15</v>
      </c>
      <c r="C426">
        <v>0.45</v>
      </c>
      <c r="D426">
        <v>42</v>
      </c>
      <c r="E426" s="407">
        <v>0.5</v>
      </c>
      <c r="F426" s="407">
        <v>1.8405868521428573E-2</v>
      </c>
      <c r="G426" s="407">
        <v>1.5</v>
      </c>
      <c r="H426" s="407">
        <v>0.1</v>
      </c>
      <c r="I426" s="407">
        <v>2.2177424736124596E-3</v>
      </c>
      <c r="J426" s="407">
        <v>0.2</v>
      </c>
      <c r="K426">
        <v>0</v>
      </c>
      <c r="L426">
        <v>12</v>
      </c>
      <c r="M426">
        <v>7</v>
      </c>
      <c r="N426">
        <v>0</v>
      </c>
      <c r="O426">
        <v>16</v>
      </c>
      <c r="P426">
        <v>0</v>
      </c>
      <c r="Q426">
        <v>0</v>
      </c>
      <c r="R426">
        <v>0</v>
      </c>
      <c r="S426">
        <v>1</v>
      </c>
      <c r="T426">
        <v>11</v>
      </c>
      <c r="U426">
        <v>4</v>
      </c>
      <c r="V426">
        <v>1</v>
      </c>
      <c r="W426">
        <v>1</v>
      </c>
      <c r="X426">
        <v>0</v>
      </c>
      <c r="Y426">
        <v>0</v>
      </c>
      <c r="Z426">
        <v>0</v>
      </c>
      <c r="AA426" t="s">
        <v>2334</v>
      </c>
      <c r="AB426">
        <v>0</v>
      </c>
      <c r="AC426">
        <v>2</v>
      </c>
      <c r="AD426">
        <v>0</v>
      </c>
      <c r="AE426">
        <v>0</v>
      </c>
      <c r="AF426">
        <v>6</v>
      </c>
      <c r="AG426">
        <v>0</v>
      </c>
      <c r="AH426">
        <v>0</v>
      </c>
      <c r="AI426">
        <v>0</v>
      </c>
      <c r="AJ426">
        <v>0</v>
      </c>
      <c r="AK426">
        <v>2</v>
      </c>
      <c r="AL426">
        <v>0</v>
      </c>
      <c r="AM426">
        <v>0</v>
      </c>
      <c r="AN426">
        <v>0</v>
      </c>
      <c r="AO426">
        <v>0</v>
      </c>
      <c r="AP426">
        <v>0</v>
      </c>
      <c r="AQ426">
        <v>0</v>
      </c>
      <c r="AR426">
        <v>0</v>
      </c>
      <c r="AS426">
        <v>0</v>
      </c>
      <c r="AT426">
        <v>1</v>
      </c>
      <c r="AU426">
        <v>0</v>
      </c>
      <c r="AV426">
        <v>0</v>
      </c>
      <c r="AW426">
        <v>0</v>
      </c>
      <c r="AX426">
        <v>0</v>
      </c>
      <c r="AY426">
        <v>0</v>
      </c>
      <c r="AZ426">
        <v>0</v>
      </c>
      <c r="BA426">
        <v>1</v>
      </c>
      <c r="BB426">
        <v>1</v>
      </c>
      <c r="BC426">
        <v>0</v>
      </c>
      <c r="BD426">
        <v>0</v>
      </c>
      <c r="BE426">
        <v>0</v>
      </c>
      <c r="BF426">
        <v>0</v>
      </c>
      <c r="BG426">
        <v>0</v>
      </c>
      <c r="BH426">
        <v>0</v>
      </c>
      <c r="BI426">
        <v>5</v>
      </c>
      <c r="BJ426">
        <v>2</v>
      </c>
      <c r="BK426">
        <v>0</v>
      </c>
      <c r="BL426">
        <v>5</v>
      </c>
      <c r="BM426">
        <v>0</v>
      </c>
      <c r="BN426">
        <v>0</v>
      </c>
      <c r="BO426">
        <v>0</v>
      </c>
      <c r="BP426">
        <v>0</v>
      </c>
      <c r="BQ426">
        <v>0</v>
      </c>
      <c r="BR426">
        <v>0</v>
      </c>
      <c r="BS426">
        <v>0</v>
      </c>
      <c r="BT426">
        <v>0</v>
      </c>
      <c r="BU426">
        <v>0</v>
      </c>
      <c r="BV426">
        <v>0</v>
      </c>
      <c r="BW426">
        <v>0</v>
      </c>
      <c r="BX426">
        <v>0</v>
      </c>
      <c r="BY426">
        <v>0</v>
      </c>
      <c r="BZ426">
        <v>1</v>
      </c>
      <c r="CA426">
        <v>0</v>
      </c>
      <c r="CB426">
        <v>0</v>
      </c>
      <c r="CC426">
        <v>0</v>
      </c>
      <c r="CD426">
        <v>0</v>
      </c>
      <c r="CE426">
        <v>0</v>
      </c>
      <c r="CF426">
        <v>0</v>
      </c>
      <c r="CG426">
        <v>0</v>
      </c>
      <c r="CH426">
        <v>0</v>
      </c>
      <c r="CI426">
        <v>0</v>
      </c>
      <c r="CJ426">
        <v>0</v>
      </c>
      <c r="CK426">
        <v>0</v>
      </c>
      <c r="CL426">
        <v>0</v>
      </c>
      <c r="CM426">
        <v>0</v>
      </c>
    </row>
    <row r="427" spans="1:91" x14ac:dyDescent="0.15">
      <c r="A427" t="s">
        <v>2336</v>
      </c>
      <c r="B427">
        <v>37</v>
      </c>
      <c r="C427">
        <v>1.7</v>
      </c>
      <c r="D427">
        <v>43</v>
      </c>
      <c r="E427" s="407">
        <v>1</v>
      </c>
      <c r="F427" s="407">
        <v>4.3958126918918913E-2</v>
      </c>
      <c r="G427" s="407">
        <v>1.5</v>
      </c>
      <c r="H427" s="407">
        <v>0.4</v>
      </c>
      <c r="I427" s="407">
        <v>1.7901215052224924E-2</v>
      </c>
      <c r="J427" s="407">
        <v>0.6</v>
      </c>
      <c r="K427">
        <v>0</v>
      </c>
      <c r="L427">
        <v>0</v>
      </c>
      <c r="M427">
        <v>0</v>
      </c>
      <c r="N427">
        <v>9</v>
      </c>
      <c r="O427">
        <v>2</v>
      </c>
      <c r="P427">
        <v>0</v>
      </c>
      <c r="Q427">
        <v>6</v>
      </c>
      <c r="R427">
        <v>0</v>
      </c>
      <c r="S427">
        <v>1</v>
      </c>
      <c r="T427">
        <v>7</v>
      </c>
      <c r="U427">
        <v>0</v>
      </c>
      <c r="V427">
        <v>10</v>
      </c>
      <c r="W427">
        <v>0</v>
      </c>
      <c r="X427">
        <v>0</v>
      </c>
      <c r="Y427">
        <v>0</v>
      </c>
      <c r="Z427">
        <v>5</v>
      </c>
      <c r="AA427" t="s">
        <v>2334</v>
      </c>
      <c r="AB427">
        <v>0</v>
      </c>
      <c r="AC427">
        <v>0</v>
      </c>
      <c r="AD427">
        <v>0</v>
      </c>
      <c r="AE427">
        <v>0</v>
      </c>
      <c r="AF427">
        <v>0</v>
      </c>
      <c r="AG427">
        <v>0</v>
      </c>
      <c r="AH427">
        <v>0</v>
      </c>
      <c r="AI427">
        <v>0</v>
      </c>
      <c r="AJ427">
        <v>0</v>
      </c>
      <c r="AK427">
        <v>0</v>
      </c>
      <c r="AL427">
        <v>0</v>
      </c>
      <c r="AM427">
        <v>0</v>
      </c>
      <c r="AN427">
        <v>0</v>
      </c>
      <c r="AO427">
        <v>0</v>
      </c>
      <c r="AP427">
        <v>0</v>
      </c>
      <c r="AQ427">
        <v>0</v>
      </c>
      <c r="AR427">
        <v>0</v>
      </c>
      <c r="AS427">
        <v>0</v>
      </c>
      <c r="AT427">
        <v>0</v>
      </c>
      <c r="AU427">
        <v>0</v>
      </c>
      <c r="AV427">
        <v>0</v>
      </c>
      <c r="AW427">
        <v>0</v>
      </c>
      <c r="AX427">
        <v>0</v>
      </c>
      <c r="AY427">
        <v>0</v>
      </c>
      <c r="AZ427">
        <v>0</v>
      </c>
      <c r="BA427">
        <v>0</v>
      </c>
      <c r="BB427">
        <v>0</v>
      </c>
      <c r="BC427">
        <v>0</v>
      </c>
      <c r="BD427">
        <v>0</v>
      </c>
      <c r="BE427">
        <v>0</v>
      </c>
      <c r="BF427">
        <v>0</v>
      </c>
      <c r="BG427">
        <v>0</v>
      </c>
      <c r="BH427">
        <v>0</v>
      </c>
      <c r="BI427">
        <v>0</v>
      </c>
      <c r="BJ427">
        <v>0</v>
      </c>
      <c r="BK427">
        <v>0</v>
      </c>
      <c r="BL427">
        <v>0</v>
      </c>
      <c r="BM427">
        <v>0</v>
      </c>
      <c r="BN427">
        <v>0</v>
      </c>
      <c r="BO427">
        <v>0</v>
      </c>
      <c r="BP427">
        <v>0</v>
      </c>
      <c r="BQ427">
        <v>0</v>
      </c>
      <c r="BR427">
        <v>0</v>
      </c>
      <c r="BS427">
        <v>1</v>
      </c>
      <c r="BT427">
        <v>0</v>
      </c>
      <c r="BU427">
        <v>0</v>
      </c>
      <c r="BV427">
        <v>0</v>
      </c>
      <c r="BW427">
        <v>0</v>
      </c>
      <c r="BX427">
        <v>0</v>
      </c>
      <c r="BY427">
        <v>0</v>
      </c>
      <c r="BZ427">
        <v>0</v>
      </c>
      <c r="CA427">
        <v>0</v>
      </c>
      <c r="CB427">
        <v>0</v>
      </c>
      <c r="CC427">
        <v>0</v>
      </c>
      <c r="CD427">
        <v>2</v>
      </c>
      <c r="CE427">
        <v>0</v>
      </c>
      <c r="CF427">
        <v>0</v>
      </c>
      <c r="CG427">
        <v>0</v>
      </c>
      <c r="CH427">
        <v>1</v>
      </c>
      <c r="CI427">
        <v>0</v>
      </c>
      <c r="CJ427">
        <v>0</v>
      </c>
      <c r="CK427">
        <v>0</v>
      </c>
      <c r="CL427">
        <v>0</v>
      </c>
      <c r="CM427">
        <v>0</v>
      </c>
    </row>
    <row r="428" spans="1:91" x14ac:dyDescent="0.15">
      <c r="A428" t="s">
        <v>2112</v>
      </c>
      <c r="B428">
        <v>180</v>
      </c>
      <c r="C428">
        <v>10.5</v>
      </c>
      <c r="D428">
        <v>300</v>
      </c>
      <c r="E428" s="407">
        <v>1.3</v>
      </c>
      <c r="F428" s="407">
        <v>0.1</v>
      </c>
      <c r="G428" s="407">
        <v>3</v>
      </c>
      <c r="H428" s="407">
        <v>0.1</v>
      </c>
      <c r="I428" s="407">
        <v>5.0672310941456584E-3</v>
      </c>
      <c r="J428" s="407">
        <v>0.3</v>
      </c>
      <c r="K428">
        <v>0</v>
      </c>
      <c r="L428">
        <v>13</v>
      </c>
      <c r="M428">
        <v>0</v>
      </c>
      <c r="N428">
        <v>4</v>
      </c>
      <c r="O428">
        <v>3</v>
      </c>
      <c r="P428">
        <v>0</v>
      </c>
      <c r="Q428">
        <v>15</v>
      </c>
      <c r="R428">
        <v>26</v>
      </c>
      <c r="S428">
        <v>1</v>
      </c>
      <c r="T428">
        <v>45</v>
      </c>
      <c r="U428">
        <v>0</v>
      </c>
      <c r="V428">
        <v>7</v>
      </c>
      <c r="W428">
        <v>0</v>
      </c>
      <c r="X428">
        <v>0</v>
      </c>
      <c r="Y428">
        <v>0</v>
      </c>
      <c r="Z428">
        <v>0</v>
      </c>
      <c r="AA428" t="s">
        <v>2334</v>
      </c>
      <c r="AB428">
        <v>0</v>
      </c>
      <c r="AC428">
        <v>2</v>
      </c>
      <c r="AD428">
        <v>0</v>
      </c>
      <c r="AE428">
        <v>1</v>
      </c>
      <c r="AF428">
        <v>0</v>
      </c>
      <c r="AG428">
        <v>0</v>
      </c>
      <c r="AH428">
        <v>1</v>
      </c>
      <c r="AI428">
        <v>3</v>
      </c>
      <c r="AJ428">
        <v>0</v>
      </c>
      <c r="AK428">
        <v>1</v>
      </c>
      <c r="AL428">
        <v>0</v>
      </c>
      <c r="AM428">
        <v>2</v>
      </c>
      <c r="AN428">
        <v>0</v>
      </c>
      <c r="AO428">
        <v>0</v>
      </c>
      <c r="AP428">
        <v>0</v>
      </c>
      <c r="AQ428">
        <v>0</v>
      </c>
      <c r="AR428">
        <v>0</v>
      </c>
      <c r="AS428">
        <v>3</v>
      </c>
      <c r="AT428">
        <v>0</v>
      </c>
      <c r="AU428">
        <v>0</v>
      </c>
      <c r="AV428">
        <v>2</v>
      </c>
      <c r="AW428">
        <v>0</v>
      </c>
      <c r="AX428">
        <v>8</v>
      </c>
      <c r="AY428">
        <v>0</v>
      </c>
      <c r="AZ428">
        <v>0</v>
      </c>
      <c r="BA428">
        <v>0</v>
      </c>
      <c r="BB428">
        <v>0</v>
      </c>
      <c r="BC428">
        <v>0</v>
      </c>
      <c r="BD428">
        <v>0</v>
      </c>
      <c r="BE428">
        <v>0</v>
      </c>
      <c r="BF428">
        <v>0</v>
      </c>
      <c r="BG428">
        <v>0</v>
      </c>
      <c r="BH428">
        <v>0</v>
      </c>
      <c r="BI428">
        <v>3</v>
      </c>
      <c r="BJ428">
        <v>0</v>
      </c>
      <c r="BK428">
        <v>0</v>
      </c>
      <c r="BL428">
        <v>0</v>
      </c>
      <c r="BM428">
        <v>0</v>
      </c>
      <c r="BN428">
        <v>2</v>
      </c>
      <c r="BO428">
        <v>6</v>
      </c>
      <c r="BP428">
        <v>0</v>
      </c>
      <c r="BQ428">
        <v>0</v>
      </c>
      <c r="BR428">
        <v>0</v>
      </c>
      <c r="BS428">
        <v>1</v>
      </c>
      <c r="BT428">
        <v>0</v>
      </c>
      <c r="BU428">
        <v>0</v>
      </c>
      <c r="BV428">
        <v>0</v>
      </c>
      <c r="BW428">
        <v>0</v>
      </c>
      <c r="BX428">
        <v>0</v>
      </c>
      <c r="BY428">
        <v>3</v>
      </c>
      <c r="BZ428">
        <v>0</v>
      </c>
      <c r="CA428">
        <v>0</v>
      </c>
      <c r="CB428">
        <v>0</v>
      </c>
      <c r="CC428">
        <v>0</v>
      </c>
      <c r="CD428">
        <v>11</v>
      </c>
      <c r="CE428">
        <v>0</v>
      </c>
      <c r="CF428">
        <v>0</v>
      </c>
      <c r="CG428">
        <v>0</v>
      </c>
      <c r="CH428">
        <v>0</v>
      </c>
      <c r="CI428">
        <v>0</v>
      </c>
      <c r="CJ428">
        <v>0</v>
      </c>
      <c r="CK428">
        <v>0</v>
      </c>
      <c r="CL428">
        <v>0</v>
      </c>
      <c r="CM428">
        <v>0</v>
      </c>
    </row>
    <row r="429" spans="1:91" x14ac:dyDescent="0.15">
      <c r="A429" t="s">
        <v>1930</v>
      </c>
      <c r="B429">
        <v>115</v>
      </c>
      <c r="C429">
        <v>1.2</v>
      </c>
      <c r="D429">
        <v>435</v>
      </c>
      <c r="E429" s="407">
        <v>0.3</v>
      </c>
      <c r="F429" s="407">
        <v>3.6844984397163129E-3</v>
      </c>
      <c r="G429" s="407">
        <v>1</v>
      </c>
      <c r="H429" s="407">
        <v>4.4977376137460619E-2</v>
      </c>
      <c r="I429" s="407">
        <v>6.415855557682453E-4</v>
      </c>
      <c r="J429" s="407">
        <v>0.2</v>
      </c>
      <c r="K429">
        <v>0</v>
      </c>
      <c r="L429">
        <v>280</v>
      </c>
      <c r="M429">
        <v>51</v>
      </c>
      <c r="N429">
        <v>3</v>
      </c>
      <c r="O429">
        <v>332</v>
      </c>
      <c r="P429">
        <v>30</v>
      </c>
      <c r="Q429">
        <v>77</v>
      </c>
      <c r="R429">
        <v>0</v>
      </c>
      <c r="S429">
        <v>0</v>
      </c>
      <c r="T429">
        <v>37</v>
      </c>
      <c r="U429">
        <v>0</v>
      </c>
      <c r="V429">
        <v>0</v>
      </c>
      <c r="W429">
        <v>0</v>
      </c>
      <c r="X429">
        <v>0</v>
      </c>
      <c r="Y429">
        <v>0</v>
      </c>
      <c r="Z429">
        <v>0</v>
      </c>
      <c r="AA429" t="s">
        <v>2334</v>
      </c>
      <c r="AB429">
        <v>0</v>
      </c>
      <c r="AC429">
        <v>25</v>
      </c>
      <c r="AD429">
        <v>6</v>
      </c>
      <c r="AE429">
        <v>0</v>
      </c>
      <c r="AF429">
        <v>100</v>
      </c>
      <c r="AG429">
        <v>0</v>
      </c>
      <c r="AH429">
        <v>26</v>
      </c>
      <c r="AI429">
        <v>0</v>
      </c>
      <c r="AJ429">
        <v>0</v>
      </c>
      <c r="AK429">
        <v>2</v>
      </c>
      <c r="AL429">
        <v>0</v>
      </c>
      <c r="AM429">
        <v>0</v>
      </c>
      <c r="AN429">
        <v>0</v>
      </c>
      <c r="AO429">
        <v>0</v>
      </c>
      <c r="AP429">
        <v>0</v>
      </c>
      <c r="AQ429">
        <v>0</v>
      </c>
      <c r="AR429">
        <v>0</v>
      </c>
      <c r="AS429">
        <v>112</v>
      </c>
      <c r="AT429">
        <v>3</v>
      </c>
      <c r="AU429">
        <v>0</v>
      </c>
      <c r="AV429">
        <v>19</v>
      </c>
      <c r="AW429">
        <v>30</v>
      </c>
      <c r="AX429">
        <v>29</v>
      </c>
      <c r="AY429">
        <v>0</v>
      </c>
      <c r="AZ429">
        <v>0</v>
      </c>
      <c r="BA429">
        <v>1</v>
      </c>
      <c r="BB429">
        <v>0</v>
      </c>
      <c r="BC429">
        <v>0</v>
      </c>
      <c r="BD429">
        <v>0</v>
      </c>
      <c r="BE429">
        <v>0</v>
      </c>
      <c r="BF429">
        <v>0</v>
      </c>
      <c r="BG429">
        <v>0</v>
      </c>
      <c r="BH429">
        <v>0</v>
      </c>
      <c r="BI429">
        <v>35</v>
      </c>
      <c r="BJ429">
        <v>4</v>
      </c>
      <c r="BK429">
        <v>3</v>
      </c>
      <c r="BL429">
        <v>47</v>
      </c>
      <c r="BM429">
        <v>3</v>
      </c>
      <c r="BN429">
        <v>9</v>
      </c>
      <c r="BO429">
        <v>0</v>
      </c>
      <c r="BP429">
        <v>0</v>
      </c>
      <c r="BQ429">
        <v>3</v>
      </c>
      <c r="BR429">
        <v>0</v>
      </c>
      <c r="BS429">
        <v>0</v>
      </c>
      <c r="BT429">
        <v>0</v>
      </c>
      <c r="BU429">
        <v>0</v>
      </c>
      <c r="BV429">
        <v>0</v>
      </c>
      <c r="BW429">
        <v>0</v>
      </c>
      <c r="BX429">
        <v>0</v>
      </c>
      <c r="BY429">
        <v>46</v>
      </c>
      <c r="BZ429">
        <v>3</v>
      </c>
      <c r="CA429">
        <v>0</v>
      </c>
      <c r="CB429">
        <v>36</v>
      </c>
      <c r="CC429">
        <v>4</v>
      </c>
      <c r="CD429">
        <v>2</v>
      </c>
      <c r="CE429">
        <v>0</v>
      </c>
      <c r="CF429">
        <v>0</v>
      </c>
      <c r="CG429">
        <v>6</v>
      </c>
      <c r="CH429">
        <v>8</v>
      </c>
      <c r="CI429">
        <v>0</v>
      </c>
      <c r="CJ429">
        <v>0</v>
      </c>
      <c r="CK429">
        <v>0</v>
      </c>
      <c r="CL429">
        <v>0</v>
      </c>
      <c r="CM429">
        <v>0</v>
      </c>
    </row>
    <row r="430" spans="1:91" x14ac:dyDescent="0.15">
      <c r="A430" t="s">
        <v>2340</v>
      </c>
      <c r="B430">
        <v>85</v>
      </c>
      <c r="C430">
        <v>2.8</v>
      </c>
      <c r="D430">
        <v>158</v>
      </c>
      <c r="E430" s="407">
        <v>1.8</v>
      </c>
      <c r="F430" s="407">
        <v>0.1</v>
      </c>
      <c r="G430" s="407">
        <v>3.3</v>
      </c>
      <c r="H430" s="407">
        <v>0.2</v>
      </c>
      <c r="I430" s="407">
        <v>5.1225434491006345E-3</v>
      </c>
      <c r="J430" s="407">
        <v>0.3</v>
      </c>
      <c r="K430">
        <v>0</v>
      </c>
      <c r="L430">
        <v>18</v>
      </c>
      <c r="M430">
        <v>1</v>
      </c>
      <c r="N430">
        <v>0</v>
      </c>
      <c r="O430">
        <v>3</v>
      </c>
      <c r="P430">
        <v>0</v>
      </c>
      <c r="Q430">
        <v>0</v>
      </c>
      <c r="R430">
        <v>0</v>
      </c>
      <c r="S430">
        <v>0</v>
      </c>
      <c r="T430">
        <v>45</v>
      </c>
      <c r="U430">
        <v>1</v>
      </c>
      <c r="V430">
        <v>0</v>
      </c>
      <c r="W430">
        <v>0</v>
      </c>
      <c r="X430">
        <v>0</v>
      </c>
      <c r="Y430">
        <v>0</v>
      </c>
      <c r="Z430">
        <v>0</v>
      </c>
      <c r="AA430" t="s">
        <v>2334</v>
      </c>
      <c r="AB430">
        <v>0</v>
      </c>
      <c r="AC430">
        <v>0</v>
      </c>
      <c r="AD430">
        <v>0</v>
      </c>
      <c r="AE430">
        <v>0</v>
      </c>
      <c r="AF430">
        <v>1</v>
      </c>
      <c r="AG430">
        <v>0</v>
      </c>
      <c r="AH430">
        <v>0</v>
      </c>
      <c r="AI430">
        <v>0</v>
      </c>
      <c r="AJ430">
        <v>0</v>
      </c>
      <c r="AK430">
        <v>3</v>
      </c>
      <c r="AL430">
        <v>0</v>
      </c>
      <c r="AM430">
        <v>0</v>
      </c>
      <c r="AN430">
        <v>0</v>
      </c>
      <c r="AO430">
        <v>0</v>
      </c>
      <c r="AP430">
        <v>0</v>
      </c>
      <c r="AQ430">
        <v>0</v>
      </c>
      <c r="AR430">
        <v>0</v>
      </c>
      <c r="AS430">
        <v>2</v>
      </c>
      <c r="AT430">
        <v>0</v>
      </c>
      <c r="AU430">
        <v>0</v>
      </c>
      <c r="AV430">
        <v>0</v>
      </c>
      <c r="AW430">
        <v>0</v>
      </c>
      <c r="AX430">
        <v>0</v>
      </c>
      <c r="AY430">
        <v>0</v>
      </c>
      <c r="AZ430">
        <v>0</v>
      </c>
      <c r="BA430">
        <v>0</v>
      </c>
      <c r="BB430">
        <v>3</v>
      </c>
      <c r="BC430">
        <v>0</v>
      </c>
      <c r="BD430">
        <v>0</v>
      </c>
      <c r="BE430">
        <v>0</v>
      </c>
      <c r="BF430">
        <v>0</v>
      </c>
      <c r="BG430">
        <v>0</v>
      </c>
      <c r="BH430">
        <v>0</v>
      </c>
      <c r="BI430">
        <v>1</v>
      </c>
      <c r="BJ430">
        <v>0</v>
      </c>
      <c r="BK430">
        <v>0</v>
      </c>
      <c r="BL430">
        <v>1</v>
      </c>
      <c r="BM430">
        <v>0</v>
      </c>
      <c r="BN430">
        <v>0</v>
      </c>
      <c r="BO430">
        <v>0</v>
      </c>
      <c r="BP430">
        <v>0</v>
      </c>
      <c r="BQ430">
        <v>9</v>
      </c>
      <c r="BR430">
        <v>0</v>
      </c>
      <c r="BS430">
        <v>0</v>
      </c>
      <c r="BT430">
        <v>0</v>
      </c>
      <c r="BU430">
        <v>0</v>
      </c>
      <c r="BV430">
        <v>0</v>
      </c>
      <c r="BW430">
        <v>0</v>
      </c>
      <c r="BX430">
        <v>0</v>
      </c>
      <c r="BY430">
        <v>3</v>
      </c>
      <c r="BZ430">
        <v>0</v>
      </c>
      <c r="CA430">
        <v>0</v>
      </c>
      <c r="CB430">
        <v>0</v>
      </c>
      <c r="CC430">
        <v>0</v>
      </c>
      <c r="CD430">
        <v>0</v>
      </c>
      <c r="CE430">
        <v>0</v>
      </c>
      <c r="CF430">
        <v>0</v>
      </c>
      <c r="CG430">
        <v>1</v>
      </c>
      <c r="CH430">
        <v>10</v>
      </c>
      <c r="CI430">
        <v>0</v>
      </c>
      <c r="CJ430">
        <v>0</v>
      </c>
      <c r="CK430">
        <v>0</v>
      </c>
      <c r="CL430">
        <v>0</v>
      </c>
      <c r="CM430">
        <v>0</v>
      </c>
    </row>
    <row r="431" spans="1:91" x14ac:dyDescent="0.15">
      <c r="A431" t="s">
        <v>2279</v>
      </c>
      <c r="B431">
        <v>970</v>
      </c>
      <c r="C431">
        <v>12.8</v>
      </c>
      <c r="D431">
        <v>3540</v>
      </c>
      <c r="E431" s="407">
        <v>0.4</v>
      </c>
      <c r="F431" s="407">
        <v>2.8748773859446717E-3</v>
      </c>
      <c r="G431" s="407">
        <v>1.6</v>
      </c>
      <c r="H431" s="407">
        <v>3.0130769277572262E-2</v>
      </c>
      <c r="I431" s="407">
        <v>2.242489118200147E-4</v>
      </c>
      <c r="J431" s="407">
        <v>0.1</v>
      </c>
      <c r="K431">
        <v>0</v>
      </c>
      <c r="L431">
        <v>534</v>
      </c>
      <c r="M431">
        <v>2</v>
      </c>
      <c r="N431">
        <v>155</v>
      </c>
      <c r="O431">
        <v>1007</v>
      </c>
      <c r="P431">
        <v>5</v>
      </c>
      <c r="Q431">
        <v>86</v>
      </c>
      <c r="R431">
        <v>0</v>
      </c>
      <c r="S431">
        <v>2</v>
      </c>
      <c r="T431">
        <v>122</v>
      </c>
      <c r="U431">
        <v>43</v>
      </c>
      <c r="V431">
        <v>0</v>
      </c>
      <c r="W431">
        <v>0</v>
      </c>
      <c r="X431">
        <v>0</v>
      </c>
      <c r="Y431">
        <v>1</v>
      </c>
      <c r="Z431">
        <v>0</v>
      </c>
      <c r="AA431" t="s">
        <v>2334</v>
      </c>
      <c r="AB431">
        <v>0</v>
      </c>
      <c r="AC431">
        <v>69</v>
      </c>
      <c r="AD431">
        <v>0</v>
      </c>
      <c r="AE431">
        <v>29</v>
      </c>
      <c r="AF431">
        <v>227</v>
      </c>
      <c r="AG431">
        <v>0</v>
      </c>
      <c r="AH431">
        <v>0</v>
      </c>
      <c r="AI431">
        <v>0</v>
      </c>
      <c r="AJ431">
        <v>2</v>
      </c>
      <c r="AK431">
        <v>13</v>
      </c>
      <c r="AL431">
        <v>0</v>
      </c>
      <c r="AM431">
        <v>0</v>
      </c>
      <c r="AN431">
        <v>0</v>
      </c>
      <c r="AO431">
        <v>0</v>
      </c>
      <c r="AP431">
        <v>1</v>
      </c>
      <c r="AQ431">
        <v>0</v>
      </c>
      <c r="AR431">
        <v>0</v>
      </c>
      <c r="AS431">
        <v>87</v>
      </c>
      <c r="AT431">
        <v>0</v>
      </c>
      <c r="AU431">
        <v>10</v>
      </c>
      <c r="AV431">
        <v>340</v>
      </c>
      <c r="AW431">
        <v>8</v>
      </c>
      <c r="AX431">
        <v>70</v>
      </c>
      <c r="AY431">
        <v>0</v>
      </c>
      <c r="AZ431">
        <v>0</v>
      </c>
      <c r="BA431">
        <v>0</v>
      </c>
      <c r="BB431">
        <v>9</v>
      </c>
      <c r="BC431">
        <v>0</v>
      </c>
      <c r="BD431">
        <v>0</v>
      </c>
      <c r="BE431">
        <v>0</v>
      </c>
      <c r="BF431">
        <v>0</v>
      </c>
      <c r="BG431">
        <v>0</v>
      </c>
      <c r="BH431">
        <v>0</v>
      </c>
      <c r="BI431">
        <v>55</v>
      </c>
      <c r="BJ431">
        <v>0</v>
      </c>
      <c r="BK431">
        <v>23</v>
      </c>
      <c r="BL431">
        <v>139</v>
      </c>
      <c r="BM431">
        <v>0</v>
      </c>
      <c r="BN431">
        <v>10</v>
      </c>
      <c r="BO431">
        <v>0</v>
      </c>
      <c r="BQ431">
        <v>18</v>
      </c>
      <c r="BR431">
        <v>0</v>
      </c>
      <c r="BS431">
        <v>0</v>
      </c>
      <c r="BT431">
        <v>0</v>
      </c>
      <c r="BU431">
        <v>0</v>
      </c>
      <c r="BV431">
        <v>0</v>
      </c>
      <c r="BW431">
        <v>0</v>
      </c>
      <c r="BX431">
        <v>0</v>
      </c>
      <c r="BY431">
        <v>164</v>
      </c>
      <c r="BZ431">
        <v>0</v>
      </c>
      <c r="CA431">
        <v>2</v>
      </c>
      <c r="CB431">
        <v>282</v>
      </c>
      <c r="CC431">
        <v>8</v>
      </c>
      <c r="CD431">
        <v>62</v>
      </c>
      <c r="CE431">
        <v>0</v>
      </c>
      <c r="CF431">
        <v>0</v>
      </c>
      <c r="CG431">
        <v>0</v>
      </c>
      <c r="CH431">
        <v>32</v>
      </c>
      <c r="CI431">
        <v>0</v>
      </c>
      <c r="CJ431">
        <v>0</v>
      </c>
      <c r="CK431">
        <v>0</v>
      </c>
      <c r="CL431">
        <v>0</v>
      </c>
      <c r="CM431">
        <v>0</v>
      </c>
    </row>
    <row r="432" spans="1:91" x14ac:dyDescent="0.15">
      <c r="A432" t="s">
        <v>1858</v>
      </c>
      <c r="B432">
        <v>210</v>
      </c>
      <c r="C432">
        <v>3.05</v>
      </c>
      <c r="D432">
        <v>944</v>
      </c>
      <c r="E432" s="407">
        <v>0.6</v>
      </c>
      <c r="F432" s="407">
        <v>8.4079768390957453E-3</v>
      </c>
      <c r="G432" s="407">
        <v>2.7</v>
      </c>
      <c r="H432" s="407">
        <v>0.1</v>
      </c>
      <c r="I432" s="407">
        <v>1.3719802849938808E-3</v>
      </c>
      <c r="J432" s="407">
        <v>0.4</v>
      </c>
      <c r="K432">
        <v>0</v>
      </c>
      <c r="L432">
        <v>0</v>
      </c>
      <c r="M432">
        <v>0</v>
      </c>
      <c r="N432">
        <v>232</v>
      </c>
      <c r="O432">
        <v>2</v>
      </c>
      <c r="P432">
        <v>0</v>
      </c>
      <c r="Q432">
        <v>1</v>
      </c>
      <c r="R432">
        <v>0</v>
      </c>
      <c r="S432">
        <v>0</v>
      </c>
      <c r="T432">
        <v>127</v>
      </c>
      <c r="U432">
        <v>0</v>
      </c>
      <c r="V432">
        <v>0</v>
      </c>
      <c r="W432">
        <v>0</v>
      </c>
      <c r="X432">
        <v>0</v>
      </c>
      <c r="Y432">
        <v>0</v>
      </c>
      <c r="Z432">
        <v>0</v>
      </c>
      <c r="AA432" t="s">
        <v>2334</v>
      </c>
      <c r="AB432">
        <v>0</v>
      </c>
      <c r="AC432">
        <v>0</v>
      </c>
      <c r="AD432">
        <v>0</v>
      </c>
      <c r="AE432">
        <v>49</v>
      </c>
      <c r="AF432">
        <v>0</v>
      </c>
      <c r="AG432">
        <v>0</v>
      </c>
      <c r="AH432">
        <v>1</v>
      </c>
      <c r="AI432">
        <v>0</v>
      </c>
      <c r="AJ432">
        <v>0</v>
      </c>
      <c r="AK432">
        <v>3</v>
      </c>
      <c r="AL432">
        <v>0</v>
      </c>
      <c r="AM432">
        <v>0</v>
      </c>
      <c r="AN432">
        <v>0</v>
      </c>
      <c r="AO432">
        <v>0</v>
      </c>
      <c r="AP432">
        <v>0</v>
      </c>
      <c r="AQ432">
        <v>0</v>
      </c>
      <c r="AR432">
        <v>0</v>
      </c>
      <c r="AS432">
        <v>0</v>
      </c>
      <c r="AT432">
        <v>0</v>
      </c>
      <c r="AU432">
        <v>25</v>
      </c>
      <c r="AV432">
        <v>0</v>
      </c>
      <c r="AW432">
        <v>0</v>
      </c>
      <c r="AX432">
        <v>0</v>
      </c>
      <c r="AY432">
        <v>0</v>
      </c>
      <c r="AZ432">
        <v>0</v>
      </c>
      <c r="BA432">
        <v>5</v>
      </c>
      <c r="BB432">
        <v>0</v>
      </c>
      <c r="BC432">
        <v>0</v>
      </c>
      <c r="BD432">
        <v>0</v>
      </c>
      <c r="BE432">
        <v>0</v>
      </c>
      <c r="BF432">
        <v>0</v>
      </c>
      <c r="BG432">
        <v>0</v>
      </c>
      <c r="BH432">
        <v>0</v>
      </c>
      <c r="BI432">
        <v>0</v>
      </c>
      <c r="BJ432">
        <v>0</v>
      </c>
      <c r="BK432">
        <v>17</v>
      </c>
      <c r="BL432">
        <v>0</v>
      </c>
      <c r="BM432">
        <v>0</v>
      </c>
      <c r="BN432">
        <v>0</v>
      </c>
      <c r="BO432">
        <v>0</v>
      </c>
      <c r="BP432">
        <v>0</v>
      </c>
      <c r="BQ432">
        <v>5</v>
      </c>
      <c r="BR432">
        <v>0</v>
      </c>
      <c r="BS432">
        <v>0</v>
      </c>
      <c r="BT432">
        <v>0</v>
      </c>
      <c r="BU432">
        <v>0</v>
      </c>
      <c r="BV432">
        <v>0</v>
      </c>
      <c r="BW432">
        <v>0</v>
      </c>
      <c r="BX432">
        <v>0</v>
      </c>
      <c r="BY432">
        <v>0</v>
      </c>
      <c r="BZ432">
        <v>0</v>
      </c>
      <c r="CA432">
        <v>12</v>
      </c>
      <c r="CB432">
        <v>0</v>
      </c>
      <c r="CC432">
        <v>0</v>
      </c>
      <c r="CD432">
        <v>39</v>
      </c>
      <c r="CE432">
        <v>0</v>
      </c>
      <c r="CF432">
        <v>0</v>
      </c>
      <c r="CG432">
        <v>8</v>
      </c>
      <c r="CH432">
        <v>0</v>
      </c>
      <c r="CI432">
        <v>0</v>
      </c>
      <c r="CJ432">
        <v>0</v>
      </c>
      <c r="CK432">
        <v>0</v>
      </c>
      <c r="CL432">
        <v>0</v>
      </c>
      <c r="CM432">
        <v>0</v>
      </c>
    </row>
    <row r="433" spans="1:91" x14ac:dyDescent="0.15">
      <c r="A433" t="s">
        <v>2157</v>
      </c>
      <c r="B433">
        <v>10.5</v>
      </c>
      <c r="C433">
        <v>0.2</v>
      </c>
      <c r="D433">
        <v>58</v>
      </c>
      <c r="E433" s="407">
        <v>0.3</v>
      </c>
      <c r="F433" s="407">
        <v>7.6364750000000011E-3</v>
      </c>
      <c r="G433" s="407">
        <v>2</v>
      </c>
      <c r="H433" s="407">
        <v>2.9778384011052705E-2</v>
      </c>
      <c r="I433" s="407">
        <v>7.1528527438560351E-4</v>
      </c>
      <c r="J433" s="407">
        <v>0.2</v>
      </c>
      <c r="K433">
        <v>0</v>
      </c>
      <c r="L433">
        <v>19</v>
      </c>
      <c r="M433">
        <v>0</v>
      </c>
      <c r="N433">
        <v>2</v>
      </c>
      <c r="O433">
        <v>15</v>
      </c>
      <c r="P433">
        <v>0</v>
      </c>
      <c r="Q433">
        <v>2</v>
      </c>
      <c r="R433">
        <v>0</v>
      </c>
      <c r="S433">
        <v>0</v>
      </c>
      <c r="T433">
        <v>2</v>
      </c>
      <c r="U433">
        <v>0</v>
      </c>
      <c r="V433">
        <v>0</v>
      </c>
      <c r="W433">
        <v>0</v>
      </c>
      <c r="X433">
        <v>0</v>
      </c>
      <c r="Y433">
        <v>0</v>
      </c>
      <c r="Z433">
        <v>0</v>
      </c>
      <c r="AA433" t="s">
        <v>2334</v>
      </c>
      <c r="AB433">
        <v>0</v>
      </c>
      <c r="AC433">
        <v>2</v>
      </c>
      <c r="AD433">
        <v>0</v>
      </c>
      <c r="AE433">
        <v>0</v>
      </c>
      <c r="AF433">
        <v>1</v>
      </c>
      <c r="AG433">
        <v>0</v>
      </c>
      <c r="AH433">
        <v>0</v>
      </c>
      <c r="AI433">
        <v>0</v>
      </c>
      <c r="AJ433">
        <v>0</v>
      </c>
      <c r="AK433">
        <v>0</v>
      </c>
      <c r="AL433">
        <v>0</v>
      </c>
      <c r="AM433">
        <v>0</v>
      </c>
      <c r="AN433">
        <v>0</v>
      </c>
      <c r="AO433">
        <v>0</v>
      </c>
      <c r="AP433">
        <v>0</v>
      </c>
      <c r="AQ433">
        <v>0</v>
      </c>
      <c r="AR433">
        <v>0</v>
      </c>
      <c r="AS433">
        <v>2</v>
      </c>
      <c r="AT433">
        <v>0</v>
      </c>
      <c r="AU433">
        <v>0</v>
      </c>
      <c r="AV433">
        <v>0</v>
      </c>
      <c r="AW433">
        <v>0</v>
      </c>
      <c r="AX433">
        <v>0</v>
      </c>
      <c r="AY433">
        <v>0</v>
      </c>
      <c r="AZ433">
        <v>0</v>
      </c>
      <c r="BA433">
        <v>0</v>
      </c>
      <c r="BB433">
        <v>0</v>
      </c>
      <c r="BC433">
        <v>0</v>
      </c>
      <c r="BD433">
        <v>0</v>
      </c>
      <c r="BE433">
        <v>0</v>
      </c>
      <c r="BF433">
        <v>0</v>
      </c>
      <c r="BG433">
        <v>0</v>
      </c>
      <c r="BH433">
        <v>0</v>
      </c>
      <c r="BI433">
        <v>0</v>
      </c>
      <c r="BJ433">
        <v>0</v>
      </c>
      <c r="BK433">
        <v>0</v>
      </c>
      <c r="BL433">
        <v>1</v>
      </c>
      <c r="BM433">
        <v>0</v>
      </c>
      <c r="BN433">
        <v>0</v>
      </c>
      <c r="BO433">
        <v>0</v>
      </c>
      <c r="BP433">
        <v>0</v>
      </c>
      <c r="BQ433">
        <v>0</v>
      </c>
      <c r="BR433">
        <v>0</v>
      </c>
      <c r="BS433">
        <v>0</v>
      </c>
      <c r="BT433">
        <v>0</v>
      </c>
      <c r="BU433">
        <v>0</v>
      </c>
      <c r="BV433">
        <v>0</v>
      </c>
      <c r="BW433">
        <v>0</v>
      </c>
      <c r="BX433">
        <v>0</v>
      </c>
      <c r="BY433">
        <v>2</v>
      </c>
      <c r="BZ433">
        <v>0</v>
      </c>
      <c r="CA433">
        <v>0</v>
      </c>
      <c r="CB433">
        <v>0</v>
      </c>
      <c r="CC433">
        <v>0</v>
      </c>
      <c r="CD433">
        <v>0</v>
      </c>
      <c r="CE433">
        <v>0</v>
      </c>
      <c r="CF433">
        <v>0</v>
      </c>
      <c r="CG433">
        <v>0</v>
      </c>
      <c r="CH433">
        <v>0</v>
      </c>
      <c r="CI433">
        <v>0</v>
      </c>
      <c r="CJ433">
        <v>0</v>
      </c>
      <c r="CK433">
        <v>0</v>
      </c>
      <c r="CL433">
        <v>0</v>
      </c>
      <c r="CM433">
        <v>0</v>
      </c>
    </row>
    <row r="434" spans="1:91" x14ac:dyDescent="0.15">
      <c r="A434" t="s">
        <v>2280</v>
      </c>
      <c r="B434">
        <v>750</v>
      </c>
      <c r="C434">
        <v>19</v>
      </c>
      <c r="D434">
        <v>1100</v>
      </c>
      <c r="E434" s="407">
        <v>5.0999999999999996</v>
      </c>
      <c r="F434" s="407">
        <v>0.1</v>
      </c>
      <c r="G434" s="407">
        <v>8.1</v>
      </c>
      <c r="H434" s="407">
        <v>0.2</v>
      </c>
      <c r="I434" s="407">
        <v>5.4020936458010014E-3</v>
      </c>
      <c r="J434" s="407">
        <v>0.3</v>
      </c>
      <c r="K434">
        <v>0</v>
      </c>
      <c r="L434">
        <v>28</v>
      </c>
      <c r="M434">
        <v>1</v>
      </c>
      <c r="N434">
        <v>5</v>
      </c>
      <c r="O434">
        <v>29</v>
      </c>
      <c r="P434">
        <v>0</v>
      </c>
      <c r="Q434">
        <v>6</v>
      </c>
      <c r="R434">
        <v>0</v>
      </c>
      <c r="S434">
        <v>3</v>
      </c>
      <c r="T434">
        <v>62</v>
      </c>
      <c r="U434">
        <v>28</v>
      </c>
      <c r="V434">
        <v>2</v>
      </c>
      <c r="W434">
        <v>0</v>
      </c>
      <c r="X434">
        <v>0</v>
      </c>
      <c r="Y434">
        <v>0</v>
      </c>
      <c r="Z434">
        <v>0</v>
      </c>
      <c r="AA434" t="s">
        <v>2334</v>
      </c>
      <c r="AB434">
        <v>0</v>
      </c>
      <c r="AC434">
        <v>2</v>
      </c>
      <c r="AD434">
        <v>0</v>
      </c>
      <c r="AE434">
        <v>1</v>
      </c>
      <c r="AF434">
        <v>5</v>
      </c>
      <c r="AG434">
        <v>0</v>
      </c>
      <c r="AH434">
        <v>1</v>
      </c>
      <c r="AI434">
        <v>0</v>
      </c>
      <c r="AJ434">
        <v>0</v>
      </c>
      <c r="AK434">
        <v>6</v>
      </c>
      <c r="AL434">
        <v>0</v>
      </c>
      <c r="AM434">
        <v>1</v>
      </c>
      <c r="AN434">
        <v>0</v>
      </c>
      <c r="AO434">
        <v>0</v>
      </c>
      <c r="AP434">
        <v>0</v>
      </c>
      <c r="AQ434">
        <v>0</v>
      </c>
      <c r="AR434">
        <v>0</v>
      </c>
      <c r="AS434">
        <v>6</v>
      </c>
      <c r="AT434">
        <v>1</v>
      </c>
      <c r="AU434">
        <v>0</v>
      </c>
      <c r="AV434">
        <v>0</v>
      </c>
      <c r="AW434">
        <v>0</v>
      </c>
      <c r="AX434">
        <v>2</v>
      </c>
      <c r="AY434">
        <v>0</v>
      </c>
      <c r="AZ434">
        <v>0</v>
      </c>
      <c r="BA434">
        <v>2</v>
      </c>
      <c r="BB434">
        <v>6</v>
      </c>
      <c r="BC434">
        <v>0</v>
      </c>
      <c r="BD434">
        <v>0</v>
      </c>
      <c r="BE434">
        <v>0</v>
      </c>
      <c r="BF434">
        <v>0</v>
      </c>
      <c r="BG434">
        <v>0</v>
      </c>
      <c r="BH434">
        <v>0</v>
      </c>
      <c r="BI434">
        <v>2</v>
      </c>
      <c r="BJ434">
        <v>0</v>
      </c>
      <c r="BK434">
        <v>0</v>
      </c>
      <c r="BL434">
        <v>8</v>
      </c>
      <c r="BM434">
        <v>0</v>
      </c>
      <c r="BN434">
        <v>2</v>
      </c>
      <c r="BO434">
        <v>0</v>
      </c>
      <c r="BP434">
        <v>0</v>
      </c>
      <c r="BQ434">
        <v>5</v>
      </c>
      <c r="BR434">
        <v>0</v>
      </c>
      <c r="BS434">
        <v>1</v>
      </c>
      <c r="BT434">
        <v>0</v>
      </c>
      <c r="BU434">
        <v>0</v>
      </c>
      <c r="BV434">
        <v>0</v>
      </c>
      <c r="BW434">
        <v>0</v>
      </c>
      <c r="BX434">
        <v>0</v>
      </c>
      <c r="BY434">
        <v>8</v>
      </c>
      <c r="BZ434">
        <v>0</v>
      </c>
      <c r="CA434">
        <v>0</v>
      </c>
      <c r="CB434">
        <v>1</v>
      </c>
      <c r="CC434">
        <v>0</v>
      </c>
      <c r="CD434">
        <v>4</v>
      </c>
      <c r="CE434">
        <v>0</v>
      </c>
      <c r="CF434">
        <v>0</v>
      </c>
      <c r="CG434">
        <v>3</v>
      </c>
      <c r="CH434">
        <v>9</v>
      </c>
      <c r="CJ434">
        <v>0</v>
      </c>
      <c r="CK434">
        <v>0</v>
      </c>
      <c r="CL434">
        <v>0</v>
      </c>
      <c r="CM434">
        <v>0</v>
      </c>
    </row>
    <row r="435" spans="1:91" x14ac:dyDescent="0.15">
      <c r="A435" t="s">
        <v>1898</v>
      </c>
      <c r="B435">
        <v>25</v>
      </c>
      <c r="C435">
        <v>0.25</v>
      </c>
      <c r="D435">
        <v>112</v>
      </c>
      <c r="E435" s="407">
        <v>0.4</v>
      </c>
      <c r="F435" s="407">
        <v>4.2800957323943659E-3</v>
      </c>
      <c r="G435" s="407">
        <v>1.4</v>
      </c>
      <c r="H435" s="407">
        <v>0.1</v>
      </c>
      <c r="I435" s="407">
        <v>9.8931788793103445E-4</v>
      </c>
      <c r="J435" s="407">
        <v>0.3</v>
      </c>
      <c r="K435">
        <v>0</v>
      </c>
      <c r="L435">
        <v>2</v>
      </c>
      <c r="M435">
        <v>0</v>
      </c>
      <c r="N435">
        <v>7</v>
      </c>
      <c r="O435">
        <v>41</v>
      </c>
      <c r="P435">
        <v>0</v>
      </c>
      <c r="Q435">
        <v>6</v>
      </c>
      <c r="R435">
        <v>0</v>
      </c>
      <c r="S435">
        <v>1</v>
      </c>
      <c r="T435">
        <v>11</v>
      </c>
      <c r="U435">
        <v>1</v>
      </c>
      <c r="V435">
        <v>3</v>
      </c>
      <c r="W435">
        <v>0</v>
      </c>
      <c r="X435">
        <v>0</v>
      </c>
      <c r="Y435">
        <v>0</v>
      </c>
      <c r="Z435">
        <v>0</v>
      </c>
      <c r="AA435" t="s">
        <v>2334</v>
      </c>
      <c r="AB435">
        <v>0</v>
      </c>
      <c r="AC435">
        <v>0</v>
      </c>
      <c r="AD435">
        <v>0</v>
      </c>
      <c r="AE435">
        <v>2</v>
      </c>
      <c r="AF435">
        <v>0</v>
      </c>
      <c r="AG435">
        <v>0</v>
      </c>
      <c r="AH435">
        <v>0</v>
      </c>
      <c r="AI435">
        <v>0</v>
      </c>
      <c r="AJ435">
        <v>0</v>
      </c>
      <c r="AK435">
        <v>0</v>
      </c>
      <c r="AL435">
        <v>0</v>
      </c>
      <c r="AM435">
        <v>0</v>
      </c>
      <c r="AN435">
        <v>0</v>
      </c>
      <c r="AO435">
        <v>0</v>
      </c>
      <c r="AP435">
        <v>0</v>
      </c>
      <c r="AQ435">
        <v>0</v>
      </c>
      <c r="AR435">
        <v>0</v>
      </c>
      <c r="AS435">
        <v>0</v>
      </c>
      <c r="AT435">
        <v>0</v>
      </c>
      <c r="AU435">
        <v>2</v>
      </c>
      <c r="AV435">
        <v>1</v>
      </c>
      <c r="AW435">
        <v>0</v>
      </c>
      <c r="AX435">
        <v>0</v>
      </c>
      <c r="AY435">
        <v>0</v>
      </c>
      <c r="AZ435">
        <v>0</v>
      </c>
      <c r="BA435">
        <v>0</v>
      </c>
      <c r="BB435">
        <v>0</v>
      </c>
      <c r="BC435">
        <v>0</v>
      </c>
      <c r="BD435">
        <v>1</v>
      </c>
      <c r="BE435">
        <v>0</v>
      </c>
      <c r="BF435">
        <v>0</v>
      </c>
      <c r="BG435">
        <v>0</v>
      </c>
      <c r="BH435">
        <v>0</v>
      </c>
      <c r="BI435">
        <v>0</v>
      </c>
      <c r="BJ435">
        <v>0</v>
      </c>
      <c r="BK435">
        <v>1</v>
      </c>
      <c r="BL435">
        <v>4</v>
      </c>
      <c r="BM435">
        <v>0</v>
      </c>
      <c r="BN435">
        <v>1</v>
      </c>
      <c r="BO435">
        <v>0</v>
      </c>
      <c r="BP435">
        <v>0</v>
      </c>
      <c r="BQ435">
        <v>2</v>
      </c>
      <c r="BR435">
        <v>0</v>
      </c>
      <c r="BS435">
        <v>0</v>
      </c>
      <c r="BT435">
        <v>0</v>
      </c>
      <c r="BU435">
        <v>0</v>
      </c>
      <c r="BV435">
        <v>0</v>
      </c>
      <c r="BW435">
        <v>0</v>
      </c>
      <c r="BX435">
        <v>0</v>
      </c>
      <c r="BY435">
        <v>0</v>
      </c>
      <c r="BZ435">
        <v>0</v>
      </c>
      <c r="CA435">
        <v>0</v>
      </c>
      <c r="CB435">
        <v>0</v>
      </c>
      <c r="CC435">
        <v>0</v>
      </c>
      <c r="CD435">
        <v>3</v>
      </c>
      <c r="CE435">
        <v>0</v>
      </c>
      <c r="CF435">
        <v>0</v>
      </c>
      <c r="CG435">
        <v>0</v>
      </c>
      <c r="CH435">
        <v>0</v>
      </c>
      <c r="CI435">
        <v>0</v>
      </c>
      <c r="CJ435">
        <v>2</v>
      </c>
      <c r="CK435">
        <v>0</v>
      </c>
      <c r="CL435">
        <v>0</v>
      </c>
      <c r="CM435">
        <v>0</v>
      </c>
    </row>
    <row r="436" spans="1:91" x14ac:dyDescent="0.15">
      <c r="A436" t="s">
        <v>2130</v>
      </c>
      <c r="B436">
        <v>28</v>
      </c>
      <c r="C436">
        <v>0.1</v>
      </c>
      <c r="D436">
        <v>480</v>
      </c>
      <c r="E436" s="407">
        <v>0.5</v>
      </c>
      <c r="F436" s="407">
        <v>1.6687605045871559E-3</v>
      </c>
      <c r="G436" s="407">
        <v>5.4</v>
      </c>
      <c r="H436" s="407">
        <v>2.2477826943243163E-2</v>
      </c>
      <c r="I436" s="407">
        <v>8.0177839792334009E-5</v>
      </c>
      <c r="J436" s="407">
        <v>0.3</v>
      </c>
      <c r="K436">
        <v>0</v>
      </c>
      <c r="L436">
        <v>9</v>
      </c>
      <c r="M436">
        <v>0</v>
      </c>
      <c r="N436">
        <v>14</v>
      </c>
      <c r="O436">
        <v>81</v>
      </c>
      <c r="P436">
        <v>0</v>
      </c>
      <c r="Q436">
        <v>4</v>
      </c>
      <c r="R436">
        <v>0</v>
      </c>
      <c r="S436">
        <v>0</v>
      </c>
      <c r="T436">
        <v>3</v>
      </c>
      <c r="U436">
        <v>0</v>
      </c>
      <c r="V436">
        <v>1</v>
      </c>
      <c r="W436">
        <v>0</v>
      </c>
      <c r="X436">
        <v>0</v>
      </c>
      <c r="Y436">
        <v>0</v>
      </c>
      <c r="Z436">
        <v>0</v>
      </c>
      <c r="AA436" t="s">
        <v>2334</v>
      </c>
      <c r="AB436">
        <v>0</v>
      </c>
      <c r="AC436">
        <v>0</v>
      </c>
      <c r="AD436">
        <v>0</v>
      </c>
      <c r="AE436">
        <v>1</v>
      </c>
      <c r="AF436">
        <v>11</v>
      </c>
      <c r="AG436">
        <v>0</v>
      </c>
      <c r="AH436">
        <v>1</v>
      </c>
      <c r="AI436">
        <v>0</v>
      </c>
      <c r="AJ436">
        <v>0</v>
      </c>
      <c r="AK436">
        <v>0</v>
      </c>
      <c r="AL436">
        <v>0</v>
      </c>
      <c r="AM436">
        <v>0</v>
      </c>
      <c r="AN436">
        <v>0</v>
      </c>
      <c r="AO436">
        <v>0</v>
      </c>
      <c r="AP436">
        <v>0</v>
      </c>
      <c r="AQ436">
        <v>0</v>
      </c>
      <c r="AR436">
        <v>0</v>
      </c>
      <c r="AS436">
        <v>1</v>
      </c>
      <c r="AT436">
        <v>0</v>
      </c>
      <c r="AU436">
        <v>0</v>
      </c>
      <c r="AV436">
        <v>11</v>
      </c>
      <c r="AW436">
        <v>0</v>
      </c>
      <c r="AX436">
        <v>1</v>
      </c>
      <c r="AY436">
        <v>0</v>
      </c>
      <c r="AZ436">
        <v>0</v>
      </c>
      <c r="BA436">
        <v>0</v>
      </c>
      <c r="BB436">
        <v>0</v>
      </c>
      <c r="BC436">
        <v>0</v>
      </c>
      <c r="BD436">
        <v>0</v>
      </c>
      <c r="BE436">
        <v>0</v>
      </c>
      <c r="BF436">
        <v>0</v>
      </c>
      <c r="BG436">
        <v>0</v>
      </c>
      <c r="BH436">
        <v>0</v>
      </c>
      <c r="BI436">
        <v>0</v>
      </c>
      <c r="BJ436">
        <v>0</v>
      </c>
      <c r="BK436">
        <v>0</v>
      </c>
      <c r="BL436">
        <v>8</v>
      </c>
      <c r="BM436">
        <v>0</v>
      </c>
      <c r="BN436">
        <v>0</v>
      </c>
      <c r="BO436">
        <v>0</v>
      </c>
      <c r="BP436">
        <v>0</v>
      </c>
      <c r="BQ436">
        <v>1</v>
      </c>
      <c r="BR436">
        <v>0</v>
      </c>
      <c r="BS436">
        <v>0</v>
      </c>
      <c r="BT436">
        <v>0</v>
      </c>
      <c r="BU436">
        <v>0</v>
      </c>
      <c r="BV436">
        <v>0</v>
      </c>
      <c r="BW436">
        <v>0</v>
      </c>
      <c r="BX436">
        <v>0</v>
      </c>
      <c r="BY436">
        <v>0</v>
      </c>
      <c r="BZ436">
        <v>0</v>
      </c>
      <c r="CA436">
        <v>0</v>
      </c>
      <c r="CB436">
        <v>6</v>
      </c>
      <c r="CC436">
        <v>0</v>
      </c>
      <c r="CD436">
        <v>0</v>
      </c>
      <c r="CE436">
        <v>0</v>
      </c>
      <c r="CF436">
        <v>0</v>
      </c>
      <c r="CG436">
        <v>0</v>
      </c>
      <c r="CH436">
        <v>0</v>
      </c>
      <c r="CI436">
        <v>0</v>
      </c>
      <c r="CJ436">
        <v>0</v>
      </c>
      <c r="CK436">
        <v>0</v>
      </c>
      <c r="CL436">
        <v>0</v>
      </c>
      <c r="CM436">
        <v>0</v>
      </c>
    </row>
    <row r="437" spans="1:91" x14ac:dyDescent="0.15">
      <c r="A437" t="s">
        <v>2034</v>
      </c>
      <c r="B437">
        <v>19.3</v>
      </c>
      <c r="D437">
        <v>189.6</v>
      </c>
      <c r="E437" s="407">
        <v>0.3</v>
      </c>
      <c r="F437" s="407">
        <v>0</v>
      </c>
      <c r="G437" s="407">
        <v>3</v>
      </c>
      <c r="H437" s="407">
        <v>3.4566598971795384E-2</v>
      </c>
      <c r="I437" s="407">
        <v>0</v>
      </c>
      <c r="J437" s="407">
        <v>0.3</v>
      </c>
      <c r="K437">
        <v>0</v>
      </c>
      <c r="L437">
        <v>0</v>
      </c>
      <c r="M437">
        <v>0</v>
      </c>
      <c r="N437">
        <v>39</v>
      </c>
      <c r="O437">
        <v>19</v>
      </c>
      <c r="P437">
        <v>0</v>
      </c>
      <c r="Q437">
        <v>7</v>
      </c>
      <c r="R437">
        <v>0</v>
      </c>
      <c r="S437">
        <v>0</v>
      </c>
      <c r="T437">
        <v>0</v>
      </c>
      <c r="U437">
        <v>0</v>
      </c>
      <c r="V437">
        <v>0</v>
      </c>
      <c r="W437">
        <v>0</v>
      </c>
      <c r="X437">
        <v>0</v>
      </c>
      <c r="Y437">
        <v>0</v>
      </c>
      <c r="Z437">
        <v>0</v>
      </c>
      <c r="AA437" t="s">
        <v>2334</v>
      </c>
      <c r="AB437">
        <v>0</v>
      </c>
      <c r="AC437">
        <v>0</v>
      </c>
      <c r="AD437">
        <v>0</v>
      </c>
      <c r="AE437">
        <v>1</v>
      </c>
      <c r="AF437">
        <v>0</v>
      </c>
      <c r="AG437">
        <v>0</v>
      </c>
      <c r="AH437">
        <v>0</v>
      </c>
      <c r="AI437">
        <v>0</v>
      </c>
      <c r="AJ437">
        <v>0</v>
      </c>
      <c r="AK437">
        <v>0</v>
      </c>
      <c r="AL437">
        <v>0</v>
      </c>
      <c r="AM437">
        <v>0</v>
      </c>
      <c r="AN437">
        <v>0</v>
      </c>
      <c r="AO437">
        <v>0</v>
      </c>
      <c r="AP437">
        <v>0</v>
      </c>
      <c r="AQ437">
        <v>0</v>
      </c>
      <c r="AR437">
        <v>0</v>
      </c>
      <c r="AS437">
        <v>0</v>
      </c>
      <c r="AT437">
        <v>0</v>
      </c>
      <c r="AU437">
        <v>0</v>
      </c>
      <c r="AV437">
        <v>0</v>
      </c>
      <c r="AW437">
        <v>0</v>
      </c>
      <c r="AX437">
        <v>0</v>
      </c>
      <c r="AY437">
        <v>0</v>
      </c>
      <c r="AZ437">
        <v>0</v>
      </c>
      <c r="BA437">
        <v>0</v>
      </c>
      <c r="BB437">
        <v>0</v>
      </c>
      <c r="BC437">
        <v>0</v>
      </c>
      <c r="BD437">
        <v>0</v>
      </c>
      <c r="BE437">
        <v>0</v>
      </c>
      <c r="BF437">
        <v>0</v>
      </c>
      <c r="BG437">
        <v>0</v>
      </c>
      <c r="BH437">
        <v>0</v>
      </c>
      <c r="BI437">
        <v>0</v>
      </c>
      <c r="BJ437">
        <v>0</v>
      </c>
      <c r="BK437">
        <v>3</v>
      </c>
      <c r="BL437">
        <v>1</v>
      </c>
      <c r="BM437">
        <v>0</v>
      </c>
      <c r="BN437">
        <v>1</v>
      </c>
      <c r="BO437">
        <v>0</v>
      </c>
      <c r="BP437">
        <v>0</v>
      </c>
      <c r="BQ437">
        <v>0</v>
      </c>
      <c r="BR437">
        <v>0</v>
      </c>
      <c r="BS437">
        <v>0</v>
      </c>
      <c r="BT437">
        <v>0</v>
      </c>
      <c r="BU437">
        <v>0</v>
      </c>
      <c r="BV437">
        <v>0</v>
      </c>
      <c r="BW437">
        <v>0</v>
      </c>
      <c r="BX437">
        <v>0</v>
      </c>
      <c r="BY437">
        <v>0</v>
      </c>
      <c r="BZ437">
        <v>0</v>
      </c>
      <c r="CA437">
        <v>0</v>
      </c>
      <c r="CB437">
        <v>3</v>
      </c>
      <c r="CC437">
        <v>0</v>
      </c>
      <c r="CD437">
        <v>3</v>
      </c>
      <c r="CE437">
        <v>0</v>
      </c>
      <c r="CF437">
        <v>0</v>
      </c>
      <c r="CG437">
        <v>0</v>
      </c>
      <c r="CH437">
        <v>0</v>
      </c>
      <c r="CI437">
        <v>0</v>
      </c>
      <c r="CJ437">
        <v>0</v>
      </c>
      <c r="CK437">
        <v>0</v>
      </c>
      <c r="CL437">
        <v>0</v>
      </c>
      <c r="CM437">
        <v>0</v>
      </c>
    </row>
    <row r="438" spans="1:91" x14ac:dyDescent="0.15">
      <c r="A438" t="s">
        <v>2166</v>
      </c>
      <c r="B438">
        <v>70</v>
      </c>
      <c r="C438">
        <v>2.5</v>
      </c>
      <c r="D438">
        <v>23</v>
      </c>
      <c r="E438" s="407">
        <v>1</v>
      </c>
      <c r="F438" s="407">
        <v>3.6427645061728388E-2</v>
      </c>
      <c r="G438" s="407">
        <v>0.2</v>
      </c>
      <c r="H438" s="407">
        <v>1</v>
      </c>
      <c r="I438" s="407">
        <v>3.6517812499999996E-2</v>
      </c>
      <c r="J438" s="407">
        <v>0.3</v>
      </c>
      <c r="K438">
        <v>0</v>
      </c>
      <c r="L438">
        <v>42</v>
      </c>
      <c r="M438">
        <v>0</v>
      </c>
      <c r="N438">
        <v>3</v>
      </c>
      <c r="O438">
        <v>8</v>
      </c>
      <c r="P438">
        <v>0</v>
      </c>
      <c r="Q438">
        <v>0</v>
      </c>
      <c r="R438">
        <v>0</v>
      </c>
      <c r="S438">
        <v>2</v>
      </c>
      <c r="T438">
        <v>3</v>
      </c>
      <c r="U438">
        <v>1</v>
      </c>
      <c r="V438">
        <v>3</v>
      </c>
      <c r="W438">
        <v>5</v>
      </c>
      <c r="X438">
        <v>0</v>
      </c>
      <c r="Y438">
        <v>0</v>
      </c>
      <c r="Z438">
        <v>2</v>
      </c>
      <c r="AA438" t="s">
        <v>2334</v>
      </c>
      <c r="AB438">
        <v>0</v>
      </c>
      <c r="AC438">
        <v>22</v>
      </c>
      <c r="AD438">
        <v>0</v>
      </c>
      <c r="AE438">
        <v>1</v>
      </c>
      <c r="AF438">
        <v>3</v>
      </c>
      <c r="AG438">
        <v>0</v>
      </c>
      <c r="AH438">
        <v>0</v>
      </c>
      <c r="AI438">
        <v>0</v>
      </c>
      <c r="AJ438">
        <v>0</v>
      </c>
      <c r="AK438">
        <v>1</v>
      </c>
      <c r="AL438">
        <v>1</v>
      </c>
      <c r="AM438">
        <v>0</v>
      </c>
      <c r="AN438">
        <v>4</v>
      </c>
      <c r="AO438">
        <v>0</v>
      </c>
      <c r="AP438">
        <v>0</v>
      </c>
      <c r="AQ438">
        <v>0</v>
      </c>
      <c r="AR438">
        <v>0</v>
      </c>
      <c r="AS438">
        <v>26</v>
      </c>
      <c r="AT438">
        <v>0</v>
      </c>
      <c r="AU438">
        <v>0</v>
      </c>
      <c r="AV438">
        <v>0</v>
      </c>
      <c r="AW438">
        <v>0</v>
      </c>
      <c r="AX438">
        <v>0</v>
      </c>
      <c r="AY438">
        <v>0</v>
      </c>
      <c r="AZ438">
        <v>0</v>
      </c>
      <c r="BA438">
        <v>0</v>
      </c>
      <c r="BB438">
        <v>0</v>
      </c>
      <c r="BC438">
        <v>0</v>
      </c>
      <c r="BD438">
        <v>5</v>
      </c>
      <c r="BE438">
        <v>0</v>
      </c>
      <c r="BF438">
        <v>0</v>
      </c>
      <c r="BG438">
        <v>0</v>
      </c>
      <c r="BH438">
        <v>0</v>
      </c>
      <c r="BI438">
        <v>37</v>
      </c>
      <c r="BK438">
        <v>1</v>
      </c>
      <c r="BL438">
        <v>2</v>
      </c>
      <c r="BT438">
        <v>3</v>
      </c>
      <c r="BW438">
        <v>0</v>
      </c>
      <c r="BX438">
        <v>0</v>
      </c>
      <c r="BY438">
        <v>39</v>
      </c>
      <c r="CA438">
        <v>1</v>
      </c>
      <c r="CB438">
        <v>5</v>
      </c>
      <c r="CJ438">
        <v>13</v>
      </c>
      <c r="CM438">
        <v>0</v>
      </c>
    </row>
    <row r="439" spans="1:91" x14ac:dyDescent="0.15">
      <c r="A439" t="s">
        <v>1951</v>
      </c>
      <c r="B439">
        <v>45</v>
      </c>
      <c r="C439">
        <v>0.85</v>
      </c>
      <c r="D439">
        <v>355.1</v>
      </c>
      <c r="E439" s="407">
        <v>0.5</v>
      </c>
      <c r="F439" s="407">
        <v>6.5420958904109589E-3</v>
      </c>
      <c r="G439" s="407">
        <v>3.7</v>
      </c>
      <c r="H439" s="407">
        <v>3.2826599285077036E-2</v>
      </c>
      <c r="I439" s="407">
        <v>4.0617167506810313E-4</v>
      </c>
      <c r="J439" s="407">
        <v>0.2</v>
      </c>
      <c r="K439">
        <v>0</v>
      </c>
      <c r="L439">
        <v>1</v>
      </c>
      <c r="M439">
        <v>0</v>
      </c>
      <c r="N439">
        <v>21</v>
      </c>
      <c r="O439">
        <v>48</v>
      </c>
      <c r="P439">
        <v>0</v>
      </c>
      <c r="Q439">
        <v>1</v>
      </c>
      <c r="R439">
        <v>5</v>
      </c>
      <c r="S439">
        <v>0</v>
      </c>
      <c r="T439">
        <v>2</v>
      </c>
      <c r="U439">
        <v>0</v>
      </c>
      <c r="V439">
        <v>0</v>
      </c>
      <c r="W439">
        <v>1</v>
      </c>
      <c r="X439">
        <v>0</v>
      </c>
      <c r="Y439">
        <v>0</v>
      </c>
      <c r="Z439">
        <v>0</v>
      </c>
      <c r="AA439" t="s">
        <v>2334</v>
      </c>
      <c r="AB439">
        <v>0</v>
      </c>
      <c r="AC439">
        <v>1</v>
      </c>
      <c r="AD439">
        <v>0</v>
      </c>
      <c r="AE439">
        <v>9</v>
      </c>
      <c r="AF439">
        <v>13</v>
      </c>
      <c r="AG439">
        <v>0</v>
      </c>
      <c r="AH439">
        <v>0</v>
      </c>
      <c r="AI439">
        <v>3</v>
      </c>
      <c r="AJ439">
        <v>0</v>
      </c>
      <c r="AK439">
        <v>1</v>
      </c>
      <c r="AL439">
        <v>0</v>
      </c>
      <c r="AM439">
        <v>0</v>
      </c>
      <c r="AN439">
        <v>0</v>
      </c>
      <c r="AO439">
        <v>0</v>
      </c>
      <c r="AP439">
        <v>0</v>
      </c>
      <c r="AQ439">
        <v>0</v>
      </c>
      <c r="AR439">
        <v>0</v>
      </c>
      <c r="AS439">
        <v>0</v>
      </c>
      <c r="AT439">
        <v>0</v>
      </c>
      <c r="AU439">
        <v>2</v>
      </c>
      <c r="AV439">
        <v>13</v>
      </c>
      <c r="AW439">
        <v>0</v>
      </c>
      <c r="AX439">
        <v>1</v>
      </c>
      <c r="AY439">
        <v>0</v>
      </c>
      <c r="AZ439">
        <v>0</v>
      </c>
      <c r="BA439">
        <v>3</v>
      </c>
      <c r="BB439">
        <v>0</v>
      </c>
      <c r="BC439">
        <v>0</v>
      </c>
      <c r="BD439">
        <v>0</v>
      </c>
      <c r="BE439">
        <v>0</v>
      </c>
      <c r="BF439">
        <v>0</v>
      </c>
      <c r="BG439">
        <v>0</v>
      </c>
      <c r="BH439">
        <v>0</v>
      </c>
      <c r="BI439">
        <v>0</v>
      </c>
      <c r="BJ439">
        <v>0</v>
      </c>
      <c r="BK439">
        <v>7</v>
      </c>
      <c r="BL439">
        <v>8</v>
      </c>
      <c r="BM439">
        <v>0</v>
      </c>
      <c r="BN439">
        <v>0</v>
      </c>
      <c r="BO439">
        <v>1</v>
      </c>
      <c r="BP439">
        <v>0</v>
      </c>
      <c r="BQ439">
        <v>0</v>
      </c>
      <c r="BR439">
        <v>0</v>
      </c>
      <c r="BS439">
        <v>0</v>
      </c>
      <c r="BT439">
        <v>1</v>
      </c>
      <c r="BU439">
        <v>0</v>
      </c>
      <c r="BV439">
        <v>0</v>
      </c>
      <c r="BW439">
        <v>0</v>
      </c>
      <c r="BX439">
        <v>0</v>
      </c>
      <c r="BY439">
        <v>3</v>
      </c>
      <c r="BZ439">
        <v>0</v>
      </c>
      <c r="CA439">
        <v>5</v>
      </c>
      <c r="CB439">
        <v>4</v>
      </c>
      <c r="CC439">
        <v>0</v>
      </c>
      <c r="CD439">
        <v>6</v>
      </c>
      <c r="CE439">
        <v>0</v>
      </c>
      <c r="CF439">
        <v>0</v>
      </c>
      <c r="CG439">
        <v>0</v>
      </c>
      <c r="CH439">
        <v>0</v>
      </c>
      <c r="CI439">
        <v>0</v>
      </c>
      <c r="CJ439">
        <v>1</v>
      </c>
      <c r="CK439">
        <v>0</v>
      </c>
      <c r="CL439">
        <v>0</v>
      </c>
      <c r="CM439">
        <v>0</v>
      </c>
    </row>
    <row r="440" spans="1:91" x14ac:dyDescent="0.15">
      <c r="A440" t="s">
        <v>1901</v>
      </c>
      <c r="B440">
        <v>40</v>
      </c>
      <c r="D440">
        <v>70</v>
      </c>
      <c r="E440" s="407">
        <v>0.4</v>
      </c>
      <c r="F440" s="407">
        <v>1.1856066686298079E-2</v>
      </c>
      <c r="G440" s="407">
        <v>0.3</v>
      </c>
      <c r="H440" s="407">
        <v>0.2</v>
      </c>
      <c r="I440" s="407">
        <v>4.4375579121867835E-3</v>
      </c>
      <c r="J440" s="407">
        <v>0.1</v>
      </c>
      <c r="K440">
        <v>0</v>
      </c>
      <c r="L440">
        <v>125</v>
      </c>
      <c r="M440">
        <v>0</v>
      </c>
      <c r="N440">
        <v>4</v>
      </c>
      <c r="O440">
        <v>59</v>
      </c>
      <c r="P440">
        <v>0</v>
      </c>
      <c r="Q440">
        <v>2</v>
      </c>
      <c r="R440">
        <v>0</v>
      </c>
      <c r="S440">
        <v>0</v>
      </c>
      <c r="T440">
        <v>0</v>
      </c>
      <c r="U440">
        <v>0</v>
      </c>
      <c r="V440">
        <v>4</v>
      </c>
      <c r="W440">
        <v>39</v>
      </c>
      <c r="X440">
        <v>0</v>
      </c>
      <c r="Y440">
        <v>0</v>
      </c>
      <c r="Z440">
        <v>1</v>
      </c>
      <c r="AA440" t="s">
        <v>2334</v>
      </c>
      <c r="AB440">
        <v>0</v>
      </c>
      <c r="AC440">
        <v>62</v>
      </c>
      <c r="AD440">
        <v>0</v>
      </c>
      <c r="AE440">
        <v>2</v>
      </c>
      <c r="AF440">
        <v>41</v>
      </c>
      <c r="AG440">
        <v>0</v>
      </c>
      <c r="AH440">
        <v>2</v>
      </c>
      <c r="AI440">
        <v>0</v>
      </c>
      <c r="AJ440">
        <v>0</v>
      </c>
      <c r="AK440">
        <v>0</v>
      </c>
      <c r="AL440">
        <v>0</v>
      </c>
      <c r="AM440">
        <v>0</v>
      </c>
      <c r="AN440">
        <v>6</v>
      </c>
      <c r="AO440">
        <v>0</v>
      </c>
      <c r="AP440">
        <v>0</v>
      </c>
      <c r="AQ440">
        <v>0</v>
      </c>
      <c r="AR440">
        <v>0</v>
      </c>
      <c r="AS440">
        <v>99</v>
      </c>
      <c r="AT440">
        <v>0</v>
      </c>
      <c r="AU440">
        <v>0</v>
      </c>
      <c r="AV440">
        <v>23</v>
      </c>
      <c r="AW440">
        <v>0</v>
      </c>
      <c r="AX440">
        <v>1</v>
      </c>
      <c r="AY440">
        <v>0</v>
      </c>
      <c r="AZ440">
        <v>0</v>
      </c>
      <c r="BA440">
        <v>0</v>
      </c>
      <c r="BB440">
        <v>0</v>
      </c>
      <c r="BC440">
        <v>0</v>
      </c>
      <c r="BD440">
        <v>5</v>
      </c>
      <c r="BE440">
        <v>0</v>
      </c>
      <c r="BF440">
        <v>0</v>
      </c>
      <c r="BG440">
        <v>0</v>
      </c>
      <c r="BH440">
        <v>0</v>
      </c>
      <c r="BI440">
        <v>139</v>
      </c>
      <c r="BJ440">
        <v>0</v>
      </c>
      <c r="BK440">
        <v>1</v>
      </c>
      <c r="BL440">
        <v>14</v>
      </c>
      <c r="BM440">
        <v>0</v>
      </c>
      <c r="BN440">
        <v>0</v>
      </c>
      <c r="BO440">
        <v>0</v>
      </c>
      <c r="BP440">
        <v>0</v>
      </c>
      <c r="BQ440">
        <v>0</v>
      </c>
      <c r="BR440">
        <v>0</v>
      </c>
      <c r="BS440">
        <v>0</v>
      </c>
      <c r="BT440">
        <v>0</v>
      </c>
      <c r="BU440">
        <v>0</v>
      </c>
      <c r="BV440">
        <v>0</v>
      </c>
      <c r="BW440">
        <v>0</v>
      </c>
      <c r="BX440">
        <v>0</v>
      </c>
      <c r="BY440">
        <v>66</v>
      </c>
      <c r="BZ440">
        <v>0</v>
      </c>
      <c r="CA440">
        <v>0</v>
      </c>
      <c r="CB440">
        <v>39</v>
      </c>
      <c r="CC440">
        <v>0</v>
      </c>
      <c r="CD440">
        <v>1</v>
      </c>
      <c r="CE440">
        <v>0</v>
      </c>
      <c r="CF440">
        <v>0</v>
      </c>
      <c r="CG440">
        <v>0</v>
      </c>
      <c r="CH440">
        <v>0</v>
      </c>
      <c r="CI440">
        <v>0</v>
      </c>
      <c r="CJ440">
        <v>8</v>
      </c>
      <c r="CK440">
        <v>0</v>
      </c>
      <c r="CL440">
        <v>0</v>
      </c>
      <c r="CM440">
        <v>0</v>
      </c>
    </row>
    <row r="441" spans="1:91" x14ac:dyDescent="0.15">
      <c r="A441" t="s">
        <v>2365</v>
      </c>
      <c r="B441">
        <v>90</v>
      </c>
      <c r="C441">
        <v>1.5</v>
      </c>
      <c r="D441">
        <v>600</v>
      </c>
      <c r="E441" s="407">
        <v>0.1</v>
      </c>
      <c r="F441" s="407">
        <v>1.1252854598684211E-3</v>
      </c>
      <c r="G441" s="407">
        <v>1</v>
      </c>
      <c r="H441" s="407">
        <v>2.290385997811243E-2</v>
      </c>
      <c r="I441" s="407">
        <v>1.8358850660407495E-4</v>
      </c>
      <c r="J441" s="407">
        <v>0.2</v>
      </c>
      <c r="K441">
        <v>0</v>
      </c>
      <c r="L441">
        <v>119</v>
      </c>
      <c r="M441">
        <v>0</v>
      </c>
      <c r="N441">
        <v>22</v>
      </c>
      <c r="O441">
        <v>442</v>
      </c>
      <c r="P441">
        <v>0</v>
      </c>
      <c r="Q441">
        <v>11</v>
      </c>
      <c r="R441">
        <v>0</v>
      </c>
      <c r="S441">
        <v>0</v>
      </c>
      <c r="T441">
        <v>3</v>
      </c>
      <c r="U441">
        <v>2</v>
      </c>
      <c r="V441">
        <v>1</v>
      </c>
      <c r="W441">
        <v>7</v>
      </c>
      <c r="X441">
        <v>0</v>
      </c>
      <c r="Y441">
        <v>0</v>
      </c>
      <c r="Z441">
        <v>0</v>
      </c>
      <c r="AA441" t="s">
        <v>2334</v>
      </c>
      <c r="AB441">
        <v>0</v>
      </c>
      <c r="AC441">
        <v>3</v>
      </c>
      <c r="AD441">
        <v>0</v>
      </c>
      <c r="AE441">
        <v>0</v>
      </c>
      <c r="AF441">
        <v>49</v>
      </c>
      <c r="AG441">
        <v>0</v>
      </c>
      <c r="AH441">
        <v>1</v>
      </c>
      <c r="AI441">
        <v>0</v>
      </c>
      <c r="AJ441">
        <v>0</v>
      </c>
      <c r="AK441">
        <v>0</v>
      </c>
      <c r="AL441">
        <v>0</v>
      </c>
      <c r="AM441">
        <v>0</v>
      </c>
      <c r="AN441">
        <v>2</v>
      </c>
      <c r="AO441">
        <v>0</v>
      </c>
      <c r="AP441">
        <v>0</v>
      </c>
      <c r="AQ441">
        <v>0</v>
      </c>
      <c r="AR441">
        <v>0</v>
      </c>
      <c r="AS441">
        <v>15</v>
      </c>
      <c r="AT441">
        <v>0</v>
      </c>
      <c r="AU441">
        <v>1</v>
      </c>
      <c r="AV441">
        <v>118</v>
      </c>
      <c r="AW441">
        <v>0</v>
      </c>
      <c r="AX441">
        <v>0</v>
      </c>
      <c r="AY441">
        <v>0</v>
      </c>
      <c r="AZ441">
        <v>0</v>
      </c>
      <c r="BA441">
        <v>0</v>
      </c>
      <c r="BB441">
        <v>0</v>
      </c>
      <c r="BC441">
        <v>0</v>
      </c>
      <c r="BD441">
        <v>0</v>
      </c>
      <c r="BE441">
        <v>0</v>
      </c>
      <c r="BF441">
        <v>0</v>
      </c>
      <c r="BG441">
        <v>0</v>
      </c>
      <c r="BH441">
        <v>0</v>
      </c>
      <c r="BI441">
        <v>30</v>
      </c>
      <c r="BJ441">
        <v>0</v>
      </c>
      <c r="BK441">
        <v>3</v>
      </c>
      <c r="BL441">
        <v>87</v>
      </c>
      <c r="BM441">
        <v>0</v>
      </c>
      <c r="BN441">
        <v>3</v>
      </c>
      <c r="BO441">
        <v>0</v>
      </c>
      <c r="BP441">
        <v>0</v>
      </c>
      <c r="BQ441">
        <v>1</v>
      </c>
      <c r="BR441">
        <v>0</v>
      </c>
      <c r="BS441">
        <v>0</v>
      </c>
      <c r="BT441">
        <v>0</v>
      </c>
      <c r="BU441">
        <v>0</v>
      </c>
      <c r="BV441">
        <v>0</v>
      </c>
      <c r="BW441">
        <v>0</v>
      </c>
      <c r="BX441">
        <v>0</v>
      </c>
      <c r="BY441">
        <v>78</v>
      </c>
      <c r="BZ441">
        <v>0</v>
      </c>
      <c r="CA441">
        <v>2</v>
      </c>
      <c r="CB441">
        <v>109</v>
      </c>
      <c r="CC441">
        <v>0</v>
      </c>
      <c r="CD441">
        <v>8</v>
      </c>
      <c r="CE441">
        <v>0</v>
      </c>
      <c r="CF441">
        <v>0</v>
      </c>
      <c r="CG441">
        <v>0</v>
      </c>
      <c r="CH441">
        <v>0</v>
      </c>
      <c r="CI441">
        <v>0</v>
      </c>
      <c r="CJ441">
        <v>1</v>
      </c>
      <c r="CK441">
        <v>0</v>
      </c>
      <c r="CL441">
        <v>0</v>
      </c>
      <c r="CM441">
        <v>0</v>
      </c>
    </row>
    <row r="442" spans="1:91" x14ac:dyDescent="0.15">
      <c r="A442" t="s">
        <v>1994</v>
      </c>
      <c r="B442">
        <v>80</v>
      </c>
      <c r="C442">
        <v>3.2</v>
      </c>
      <c r="D442">
        <v>75</v>
      </c>
      <c r="E442" s="407">
        <v>1.3</v>
      </c>
      <c r="F442" s="407">
        <v>4.3721840223404258E-2</v>
      </c>
      <c r="G442" s="407">
        <v>2.1</v>
      </c>
      <c r="H442" s="407">
        <v>0.2</v>
      </c>
      <c r="I442" s="407">
        <v>6.3559800637785872E-3</v>
      </c>
      <c r="J442" s="407">
        <v>0.3</v>
      </c>
      <c r="K442">
        <v>0</v>
      </c>
      <c r="L442">
        <v>2</v>
      </c>
      <c r="M442">
        <v>0</v>
      </c>
      <c r="N442">
        <v>1</v>
      </c>
      <c r="O442">
        <v>19</v>
      </c>
      <c r="P442">
        <v>0</v>
      </c>
      <c r="Q442">
        <v>16</v>
      </c>
      <c r="R442">
        <v>0</v>
      </c>
      <c r="S442">
        <v>0</v>
      </c>
      <c r="T442">
        <v>3</v>
      </c>
      <c r="U442">
        <v>1</v>
      </c>
      <c r="V442">
        <v>3</v>
      </c>
      <c r="W442">
        <v>0</v>
      </c>
      <c r="X442">
        <v>0</v>
      </c>
      <c r="Y442">
        <v>0</v>
      </c>
      <c r="Z442">
        <v>0</v>
      </c>
      <c r="AA442" t="s">
        <v>2334</v>
      </c>
      <c r="AB442">
        <v>0</v>
      </c>
      <c r="AC442">
        <v>0</v>
      </c>
      <c r="AD442">
        <v>0</v>
      </c>
      <c r="AE442">
        <v>0</v>
      </c>
      <c r="AF442">
        <v>2</v>
      </c>
      <c r="AG442">
        <v>0</v>
      </c>
      <c r="AH442">
        <v>3</v>
      </c>
      <c r="AI442">
        <v>0</v>
      </c>
      <c r="AJ442">
        <v>0</v>
      </c>
      <c r="AK442">
        <v>0</v>
      </c>
      <c r="AL442">
        <v>0</v>
      </c>
      <c r="AM442">
        <v>0</v>
      </c>
      <c r="AN442">
        <v>0</v>
      </c>
      <c r="AO442">
        <v>0</v>
      </c>
      <c r="AP442">
        <v>0</v>
      </c>
      <c r="AQ442">
        <v>0</v>
      </c>
      <c r="AR442">
        <v>0</v>
      </c>
      <c r="AS442">
        <v>0</v>
      </c>
      <c r="AT442">
        <v>0</v>
      </c>
      <c r="AU442">
        <v>0</v>
      </c>
      <c r="AV442">
        <v>3</v>
      </c>
      <c r="AW442">
        <v>0</v>
      </c>
      <c r="AX442">
        <v>1</v>
      </c>
      <c r="AY442">
        <v>0</v>
      </c>
      <c r="AZ442">
        <v>0</v>
      </c>
      <c r="BA442">
        <v>0</v>
      </c>
      <c r="BB442">
        <v>0</v>
      </c>
      <c r="BC442">
        <v>0</v>
      </c>
      <c r="BD442">
        <v>0</v>
      </c>
      <c r="BE442">
        <v>0</v>
      </c>
      <c r="BF442">
        <v>0</v>
      </c>
      <c r="BG442">
        <v>0</v>
      </c>
      <c r="BH442">
        <v>0</v>
      </c>
      <c r="BI442">
        <v>0</v>
      </c>
      <c r="BJ442">
        <v>0</v>
      </c>
      <c r="BK442">
        <v>0</v>
      </c>
      <c r="BL442">
        <v>0</v>
      </c>
      <c r="BM442">
        <v>0</v>
      </c>
      <c r="BN442">
        <v>4</v>
      </c>
      <c r="BO442">
        <v>0</v>
      </c>
      <c r="BP442">
        <v>0</v>
      </c>
      <c r="BQ442">
        <v>0</v>
      </c>
      <c r="BR442">
        <v>0</v>
      </c>
      <c r="BS442">
        <v>1</v>
      </c>
      <c r="BT442">
        <v>0</v>
      </c>
      <c r="BU442">
        <v>0</v>
      </c>
      <c r="BV442">
        <v>0</v>
      </c>
      <c r="BW442">
        <v>0</v>
      </c>
      <c r="BX442">
        <v>0</v>
      </c>
      <c r="BY442">
        <v>0</v>
      </c>
      <c r="BZ442">
        <v>0</v>
      </c>
      <c r="CA442">
        <v>1</v>
      </c>
      <c r="CB442">
        <v>4</v>
      </c>
      <c r="CC442">
        <v>0</v>
      </c>
      <c r="CD442">
        <v>1</v>
      </c>
      <c r="CE442">
        <v>0</v>
      </c>
      <c r="CF442">
        <v>0</v>
      </c>
      <c r="CG442">
        <v>0</v>
      </c>
      <c r="CH442">
        <v>2</v>
      </c>
      <c r="CI442">
        <v>0</v>
      </c>
      <c r="CJ442">
        <v>0</v>
      </c>
      <c r="CK442">
        <v>0</v>
      </c>
      <c r="CL442">
        <v>0</v>
      </c>
      <c r="CM442">
        <v>0</v>
      </c>
    </row>
    <row r="443" spans="1:91" x14ac:dyDescent="0.15">
      <c r="A443" t="s">
        <v>2014</v>
      </c>
      <c r="B443">
        <v>120</v>
      </c>
      <c r="C443">
        <v>2</v>
      </c>
      <c r="D443">
        <v>320</v>
      </c>
      <c r="E443" s="407">
        <v>1.6</v>
      </c>
      <c r="F443" s="407">
        <v>2.4766982179245275E-2</v>
      </c>
      <c r="G443" s="407">
        <v>3</v>
      </c>
      <c r="H443" s="407">
        <v>0.2</v>
      </c>
      <c r="I443" s="407">
        <v>3.7068468025923769E-3</v>
      </c>
      <c r="J443" s="407">
        <v>0.4</v>
      </c>
      <c r="K443">
        <v>0</v>
      </c>
      <c r="L443">
        <v>6</v>
      </c>
      <c r="M443">
        <v>0</v>
      </c>
      <c r="N443">
        <v>15</v>
      </c>
      <c r="O443">
        <v>69</v>
      </c>
      <c r="P443">
        <v>0</v>
      </c>
      <c r="Q443">
        <v>5</v>
      </c>
      <c r="R443">
        <v>0</v>
      </c>
      <c r="S443">
        <v>1</v>
      </c>
      <c r="T443">
        <v>8</v>
      </c>
      <c r="U443">
        <v>1</v>
      </c>
      <c r="V443">
        <v>1</v>
      </c>
      <c r="W443">
        <v>0</v>
      </c>
      <c r="X443">
        <v>0</v>
      </c>
      <c r="Y443">
        <v>0</v>
      </c>
      <c r="Z443">
        <v>0</v>
      </c>
      <c r="AA443" t="s">
        <v>2334</v>
      </c>
      <c r="AB443">
        <v>0</v>
      </c>
      <c r="AC443">
        <v>0</v>
      </c>
      <c r="AD443">
        <v>0</v>
      </c>
      <c r="AE443">
        <v>5</v>
      </c>
      <c r="AF443">
        <v>12</v>
      </c>
      <c r="AG443">
        <v>0</v>
      </c>
      <c r="AH443">
        <v>0</v>
      </c>
      <c r="AI443">
        <v>0</v>
      </c>
      <c r="AJ443">
        <v>0</v>
      </c>
      <c r="AK443">
        <v>2</v>
      </c>
      <c r="AL443">
        <v>0</v>
      </c>
      <c r="AM443">
        <v>0</v>
      </c>
      <c r="AN443">
        <v>0</v>
      </c>
      <c r="AO443">
        <v>0</v>
      </c>
      <c r="AP443">
        <v>0</v>
      </c>
      <c r="AQ443">
        <v>0</v>
      </c>
      <c r="AR443">
        <v>0</v>
      </c>
      <c r="AS443">
        <v>0</v>
      </c>
      <c r="AT443">
        <v>0</v>
      </c>
      <c r="AU443">
        <v>1</v>
      </c>
      <c r="AV443">
        <v>14</v>
      </c>
      <c r="AW443">
        <v>0</v>
      </c>
      <c r="AX443">
        <v>4</v>
      </c>
      <c r="AY443">
        <v>0</v>
      </c>
      <c r="AZ443">
        <v>0</v>
      </c>
      <c r="BA443">
        <v>0</v>
      </c>
      <c r="BB443">
        <v>3</v>
      </c>
      <c r="BC443">
        <v>0</v>
      </c>
      <c r="BD443">
        <v>0</v>
      </c>
      <c r="BE443">
        <v>0</v>
      </c>
      <c r="BF443">
        <v>0</v>
      </c>
      <c r="BG443">
        <v>0</v>
      </c>
      <c r="BH443">
        <v>0</v>
      </c>
      <c r="BI443">
        <v>2</v>
      </c>
      <c r="BJ443">
        <v>0</v>
      </c>
      <c r="BK443">
        <v>2</v>
      </c>
      <c r="BL443">
        <v>5</v>
      </c>
      <c r="BM443">
        <v>0</v>
      </c>
      <c r="BN443">
        <v>0</v>
      </c>
      <c r="BO443">
        <v>0</v>
      </c>
      <c r="BP443">
        <v>0</v>
      </c>
      <c r="BQ443">
        <v>1</v>
      </c>
      <c r="BR443">
        <v>1</v>
      </c>
      <c r="BS443">
        <v>0</v>
      </c>
      <c r="BT443">
        <v>0</v>
      </c>
      <c r="BU443">
        <v>0</v>
      </c>
      <c r="BV443">
        <v>0</v>
      </c>
      <c r="BW443">
        <v>0</v>
      </c>
      <c r="BX443">
        <v>0</v>
      </c>
      <c r="BY443">
        <v>3</v>
      </c>
      <c r="BZ443">
        <v>0</v>
      </c>
      <c r="CA443">
        <v>0</v>
      </c>
      <c r="CB443">
        <v>1</v>
      </c>
      <c r="CC443">
        <v>0</v>
      </c>
      <c r="CD443">
        <v>3</v>
      </c>
      <c r="CE443">
        <v>0</v>
      </c>
      <c r="CF443">
        <v>0</v>
      </c>
      <c r="CG443">
        <v>0</v>
      </c>
      <c r="CH443">
        <v>1</v>
      </c>
      <c r="CI443">
        <v>0</v>
      </c>
      <c r="CJ443">
        <v>0</v>
      </c>
      <c r="CK443">
        <v>0</v>
      </c>
      <c r="CL443">
        <v>0</v>
      </c>
      <c r="CM443">
        <v>0</v>
      </c>
    </row>
    <row r="444" spans="1:91" x14ac:dyDescent="0.15">
      <c r="A444" t="s">
        <v>2083</v>
      </c>
      <c r="B444">
        <v>452</v>
      </c>
      <c r="C444">
        <v>6.6</v>
      </c>
      <c r="D444">
        <v>1200.9000000000001</v>
      </c>
      <c r="E444" s="407">
        <v>3.7</v>
      </c>
      <c r="F444" s="407">
        <v>0.1</v>
      </c>
      <c r="G444" s="407">
        <v>9.3000000000000007</v>
      </c>
      <c r="H444" s="407">
        <v>0.1</v>
      </c>
      <c r="I444" s="407">
        <v>2.1960284858440274E-3</v>
      </c>
      <c r="J444" s="407">
        <v>0.3</v>
      </c>
      <c r="K444">
        <v>0</v>
      </c>
      <c r="L444">
        <v>13</v>
      </c>
      <c r="M444">
        <v>0</v>
      </c>
      <c r="N444">
        <v>10</v>
      </c>
      <c r="O444">
        <v>42</v>
      </c>
      <c r="P444">
        <v>3</v>
      </c>
      <c r="Q444">
        <v>21</v>
      </c>
      <c r="R444">
        <v>0</v>
      </c>
      <c r="S444">
        <v>0</v>
      </c>
      <c r="T444">
        <v>32</v>
      </c>
      <c r="U444">
        <v>10</v>
      </c>
      <c r="V444">
        <v>0</v>
      </c>
      <c r="W444">
        <v>0</v>
      </c>
      <c r="X444">
        <v>0</v>
      </c>
      <c r="Y444">
        <v>0</v>
      </c>
      <c r="Z444">
        <v>0</v>
      </c>
      <c r="AA444" t="s">
        <v>2334</v>
      </c>
      <c r="AB444">
        <v>0</v>
      </c>
      <c r="AC444">
        <v>0</v>
      </c>
      <c r="AD444">
        <v>0</v>
      </c>
      <c r="AE444">
        <v>0</v>
      </c>
      <c r="AF444">
        <v>1</v>
      </c>
      <c r="AG444">
        <v>0</v>
      </c>
      <c r="AH444">
        <v>0</v>
      </c>
      <c r="AI444">
        <v>0</v>
      </c>
      <c r="AJ444">
        <v>0</v>
      </c>
      <c r="AK444">
        <v>19</v>
      </c>
      <c r="AL444">
        <v>10</v>
      </c>
      <c r="AM444">
        <v>0</v>
      </c>
      <c r="AN444">
        <v>0</v>
      </c>
      <c r="AO444">
        <v>0</v>
      </c>
      <c r="AP444">
        <v>0</v>
      </c>
      <c r="AQ444">
        <v>0</v>
      </c>
      <c r="AR444">
        <v>0</v>
      </c>
      <c r="AS444">
        <v>2</v>
      </c>
      <c r="AT444">
        <v>0</v>
      </c>
      <c r="AU444">
        <v>0</v>
      </c>
      <c r="AV444">
        <v>7</v>
      </c>
      <c r="AW444">
        <v>0</v>
      </c>
      <c r="AX444">
        <v>0</v>
      </c>
      <c r="AY444">
        <v>0</v>
      </c>
      <c r="AZ444">
        <v>0</v>
      </c>
      <c r="BA444">
        <v>1</v>
      </c>
      <c r="BB444">
        <v>0</v>
      </c>
      <c r="BC444">
        <v>0</v>
      </c>
      <c r="BD444">
        <v>0</v>
      </c>
      <c r="BE444">
        <v>0</v>
      </c>
      <c r="BF444">
        <v>0</v>
      </c>
      <c r="BG444">
        <v>0</v>
      </c>
      <c r="BH444">
        <v>0</v>
      </c>
      <c r="BI444">
        <v>1</v>
      </c>
      <c r="BJ444">
        <v>0</v>
      </c>
      <c r="BK444">
        <v>1</v>
      </c>
      <c r="BL444">
        <v>2</v>
      </c>
      <c r="BM444">
        <v>0</v>
      </c>
      <c r="BN444">
        <v>4</v>
      </c>
      <c r="BO444">
        <v>0</v>
      </c>
      <c r="BP444">
        <v>0</v>
      </c>
      <c r="BQ444">
        <v>0</v>
      </c>
      <c r="BR444">
        <v>0</v>
      </c>
      <c r="BS444">
        <v>0</v>
      </c>
      <c r="BT444">
        <v>0</v>
      </c>
      <c r="BU444">
        <v>0</v>
      </c>
      <c r="BV444">
        <v>0</v>
      </c>
      <c r="BW444">
        <v>0</v>
      </c>
      <c r="BX444">
        <v>0</v>
      </c>
      <c r="BY444">
        <v>2</v>
      </c>
      <c r="BZ444">
        <v>0</v>
      </c>
      <c r="CA444">
        <v>0</v>
      </c>
      <c r="CB444">
        <v>3</v>
      </c>
      <c r="CC444">
        <v>1</v>
      </c>
      <c r="CD444">
        <v>3</v>
      </c>
      <c r="CE444">
        <v>0</v>
      </c>
      <c r="CF444">
        <v>0</v>
      </c>
      <c r="CG444">
        <v>18</v>
      </c>
      <c r="CH444">
        <v>17</v>
      </c>
      <c r="CI444">
        <v>0</v>
      </c>
      <c r="CJ444">
        <v>0</v>
      </c>
      <c r="CK444">
        <v>0</v>
      </c>
      <c r="CL444">
        <v>0</v>
      </c>
      <c r="CM444">
        <v>0</v>
      </c>
    </row>
    <row r="445" spans="1:91" x14ac:dyDescent="0.15">
      <c r="A445" t="s">
        <v>1876</v>
      </c>
      <c r="B445">
        <v>2900</v>
      </c>
      <c r="C445">
        <v>94</v>
      </c>
      <c r="D445">
        <v>1470</v>
      </c>
      <c r="E445" s="407">
        <v>42.2</v>
      </c>
      <c r="F445" s="407">
        <v>1.4</v>
      </c>
      <c r="G445" s="407">
        <v>22.4</v>
      </c>
      <c r="H445" s="407">
        <v>1.2</v>
      </c>
      <c r="I445" s="407">
        <v>3.9419501532535164E-2</v>
      </c>
      <c r="J445" s="407">
        <v>0.6</v>
      </c>
      <c r="K445">
        <v>0</v>
      </c>
      <c r="L445">
        <v>5</v>
      </c>
      <c r="M445">
        <v>0</v>
      </c>
      <c r="N445">
        <v>0</v>
      </c>
      <c r="O445">
        <v>3</v>
      </c>
      <c r="P445">
        <v>0</v>
      </c>
      <c r="Q445">
        <v>0</v>
      </c>
      <c r="R445">
        <v>0</v>
      </c>
      <c r="S445">
        <v>7</v>
      </c>
      <c r="T445">
        <v>30</v>
      </c>
      <c r="U445">
        <v>12</v>
      </c>
      <c r="V445">
        <v>12</v>
      </c>
      <c r="W445">
        <v>0</v>
      </c>
      <c r="X445">
        <v>0</v>
      </c>
      <c r="Y445">
        <v>0</v>
      </c>
      <c r="Z445">
        <v>5</v>
      </c>
      <c r="AA445" t="s">
        <v>2334</v>
      </c>
      <c r="AB445">
        <v>0</v>
      </c>
      <c r="AC445">
        <v>0</v>
      </c>
      <c r="AD445">
        <v>0</v>
      </c>
      <c r="AE445">
        <v>0</v>
      </c>
      <c r="AF445">
        <v>3</v>
      </c>
      <c r="AG445">
        <v>0</v>
      </c>
      <c r="AH445">
        <v>0</v>
      </c>
      <c r="AI445">
        <v>0</v>
      </c>
      <c r="AJ445">
        <v>0</v>
      </c>
      <c r="AK445">
        <v>0</v>
      </c>
      <c r="AL445">
        <v>0</v>
      </c>
      <c r="AM445">
        <v>3</v>
      </c>
      <c r="AN445">
        <v>0</v>
      </c>
      <c r="AO445">
        <v>0</v>
      </c>
      <c r="AP445">
        <v>0</v>
      </c>
      <c r="AQ445">
        <v>1</v>
      </c>
      <c r="AR445">
        <v>0</v>
      </c>
      <c r="AS445">
        <v>3</v>
      </c>
      <c r="AT445">
        <v>0</v>
      </c>
      <c r="AU445">
        <v>0</v>
      </c>
      <c r="AV445">
        <v>0</v>
      </c>
      <c r="AW445">
        <v>0</v>
      </c>
      <c r="AX445">
        <v>0</v>
      </c>
      <c r="AY445">
        <v>0</v>
      </c>
      <c r="AZ445">
        <v>0</v>
      </c>
      <c r="BA445">
        <v>0</v>
      </c>
      <c r="BB445">
        <v>5</v>
      </c>
      <c r="BC445">
        <v>0</v>
      </c>
      <c r="BD445">
        <v>0</v>
      </c>
      <c r="BE445">
        <v>0</v>
      </c>
      <c r="BF445">
        <v>0</v>
      </c>
      <c r="BG445">
        <v>0</v>
      </c>
      <c r="BH445">
        <v>0</v>
      </c>
      <c r="BI445">
        <v>0</v>
      </c>
      <c r="BJ445">
        <v>0</v>
      </c>
      <c r="BK445">
        <v>0</v>
      </c>
      <c r="BL445">
        <v>0</v>
      </c>
      <c r="BM445">
        <v>0</v>
      </c>
      <c r="BN445">
        <v>0</v>
      </c>
      <c r="BO445">
        <v>0</v>
      </c>
      <c r="BP445">
        <v>1</v>
      </c>
      <c r="BQ445">
        <v>0</v>
      </c>
      <c r="BR445">
        <v>0</v>
      </c>
      <c r="BS445">
        <v>1</v>
      </c>
      <c r="BT445">
        <v>0</v>
      </c>
      <c r="BU445">
        <v>0</v>
      </c>
      <c r="BV445">
        <v>0</v>
      </c>
      <c r="BW445">
        <v>0</v>
      </c>
      <c r="BX445">
        <v>0</v>
      </c>
      <c r="BY445">
        <v>0</v>
      </c>
      <c r="BZ445">
        <v>0</v>
      </c>
      <c r="CA445">
        <v>0</v>
      </c>
      <c r="CB445">
        <v>0</v>
      </c>
      <c r="CC445">
        <v>0</v>
      </c>
      <c r="CD445">
        <v>0</v>
      </c>
      <c r="CE445">
        <v>0</v>
      </c>
      <c r="CF445">
        <v>0</v>
      </c>
      <c r="CG445">
        <v>0</v>
      </c>
      <c r="CH445">
        <v>2</v>
      </c>
      <c r="CI445">
        <v>0</v>
      </c>
      <c r="CJ445">
        <v>0</v>
      </c>
      <c r="CK445">
        <v>0</v>
      </c>
      <c r="CL445">
        <v>0</v>
      </c>
      <c r="CM445">
        <v>0</v>
      </c>
    </row>
    <row r="446" spans="1:91" x14ac:dyDescent="0.15">
      <c r="A446" t="s">
        <v>2077</v>
      </c>
      <c r="B446">
        <v>110</v>
      </c>
      <c r="C446">
        <v>3.9</v>
      </c>
      <c r="D446">
        <v>140</v>
      </c>
      <c r="E446" s="407">
        <v>1.9</v>
      </c>
      <c r="F446" s="407">
        <v>3.7671633676136372E-2</v>
      </c>
      <c r="G446" s="407">
        <v>3.8</v>
      </c>
      <c r="H446" s="407">
        <v>0.1</v>
      </c>
      <c r="I446" s="407">
        <v>1.99742106577606E-3</v>
      </c>
      <c r="J446" s="407">
        <v>0.2</v>
      </c>
      <c r="K446">
        <v>0</v>
      </c>
      <c r="L446">
        <v>22</v>
      </c>
      <c r="M446">
        <v>0</v>
      </c>
      <c r="N446">
        <v>0</v>
      </c>
      <c r="O446">
        <v>4</v>
      </c>
      <c r="P446">
        <v>0</v>
      </c>
      <c r="Q446">
        <v>1</v>
      </c>
      <c r="R446">
        <v>0</v>
      </c>
      <c r="S446">
        <v>3</v>
      </c>
      <c r="T446">
        <v>8</v>
      </c>
      <c r="U446">
        <v>3</v>
      </c>
      <c r="V446">
        <v>2</v>
      </c>
      <c r="W446">
        <v>0</v>
      </c>
      <c r="X446">
        <v>0</v>
      </c>
      <c r="Y446">
        <v>0</v>
      </c>
      <c r="Z446">
        <v>0</v>
      </c>
      <c r="AA446" t="s">
        <v>2334</v>
      </c>
      <c r="AB446">
        <v>0</v>
      </c>
      <c r="AC446">
        <v>2</v>
      </c>
      <c r="AD446">
        <v>0</v>
      </c>
      <c r="AE446">
        <v>0</v>
      </c>
      <c r="AF446">
        <v>1</v>
      </c>
      <c r="AG446">
        <v>0</v>
      </c>
      <c r="AH446">
        <v>1</v>
      </c>
      <c r="AI446">
        <v>0</v>
      </c>
      <c r="AJ446">
        <v>1</v>
      </c>
      <c r="AK446">
        <v>0</v>
      </c>
      <c r="AL446">
        <v>0</v>
      </c>
      <c r="AM446">
        <v>2</v>
      </c>
      <c r="AN446">
        <v>0</v>
      </c>
      <c r="AO446">
        <v>0</v>
      </c>
      <c r="AP446">
        <v>0</v>
      </c>
      <c r="AQ446">
        <v>0</v>
      </c>
      <c r="AR446">
        <v>0</v>
      </c>
      <c r="AS446">
        <v>2</v>
      </c>
      <c r="AT446">
        <v>0</v>
      </c>
      <c r="AU446">
        <v>0</v>
      </c>
      <c r="AV446">
        <v>0</v>
      </c>
      <c r="AW446">
        <v>0</v>
      </c>
      <c r="AX446">
        <v>1</v>
      </c>
      <c r="AY446">
        <v>0</v>
      </c>
      <c r="AZ446">
        <v>0</v>
      </c>
      <c r="BA446">
        <v>3</v>
      </c>
      <c r="BB446">
        <v>1</v>
      </c>
      <c r="BC446">
        <v>1</v>
      </c>
      <c r="BD446">
        <v>0</v>
      </c>
      <c r="BE446">
        <v>0</v>
      </c>
      <c r="BF446">
        <v>0</v>
      </c>
      <c r="BG446">
        <v>0</v>
      </c>
      <c r="BH446">
        <v>0</v>
      </c>
      <c r="BI446">
        <v>3</v>
      </c>
      <c r="BJ446">
        <v>0</v>
      </c>
      <c r="BK446">
        <v>0</v>
      </c>
      <c r="BL446">
        <v>1</v>
      </c>
      <c r="BM446">
        <v>0</v>
      </c>
      <c r="BN446">
        <v>0</v>
      </c>
      <c r="BO446">
        <v>0</v>
      </c>
      <c r="BP446">
        <v>1</v>
      </c>
      <c r="BQ446">
        <v>0</v>
      </c>
      <c r="BR446">
        <v>0</v>
      </c>
      <c r="BS446">
        <v>0</v>
      </c>
      <c r="BT446">
        <v>0</v>
      </c>
      <c r="BU446">
        <v>0</v>
      </c>
      <c r="BV446">
        <v>0</v>
      </c>
      <c r="BW446">
        <v>0</v>
      </c>
      <c r="BX446">
        <v>0</v>
      </c>
      <c r="BY446">
        <v>2</v>
      </c>
      <c r="BZ446">
        <v>0</v>
      </c>
      <c r="CA446">
        <v>0</v>
      </c>
      <c r="CB446">
        <v>1</v>
      </c>
      <c r="CC446">
        <v>0</v>
      </c>
      <c r="CD446">
        <v>1</v>
      </c>
      <c r="CE446">
        <v>0</v>
      </c>
      <c r="CF446">
        <v>0</v>
      </c>
      <c r="CG446">
        <v>0</v>
      </c>
      <c r="CH446">
        <v>1</v>
      </c>
      <c r="CI446">
        <v>0</v>
      </c>
      <c r="CJ446">
        <v>0</v>
      </c>
      <c r="CK446">
        <v>0</v>
      </c>
      <c r="CL446">
        <v>0</v>
      </c>
      <c r="CM446">
        <v>0</v>
      </c>
    </row>
    <row r="447" spans="1:91" x14ac:dyDescent="0.15">
      <c r="A447" t="s">
        <v>2355</v>
      </c>
      <c r="B447">
        <v>164.5</v>
      </c>
      <c r="C447">
        <v>7.1</v>
      </c>
      <c r="D447">
        <v>142.1</v>
      </c>
      <c r="E447" s="407">
        <v>3.9</v>
      </c>
      <c r="F447" s="407">
        <v>0.2</v>
      </c>
      <c r="G447" s="407">
        <v>4.3</v>
      </c>
      <c r="H447" s="407">
        <v>0.8</v>
      </c>
      <c r="I447" s="407">
        <v>3.30332330794227E-2</v>
      </c>
      <c r="J447" s="407">
        <v>0.8</v>
      </c>
      <c r="K447">
        <v>0</v>
      </c>
      <c r="L447">
        <v>0</v>
      </c>
      <c r="M447">
        <v>0</v>
      </c>
      <c r="N447">
        <v>7</v>
      </c>
      <c r="O447">
        <v>0</v>
      </c>
      <c r="P447">
        <v>0</v>
      </c>
      <c r="Q447">
        <v>19</v>
      </c>
      <c r="R447">
        <v>0</v>
      </c>
      <c r="S447">
        <v>7</v>
      </c>
      <c r="T447">
        <v>5</v>
      </c>
      <c r="U447">
        <v>7</v>
      </c>
      <c r="V447">
        <v>11</v>
      </c>
      <c r="W447">
        <v>0</v>
      </c>
      <c r="X447">
        <v>0</v>
      </c>
      <c r="Y447">
        <v>0</v>
      </c>
      <c r="Z447">
        <v>6</v>
      </c>
      <c r="AA447" t="s">
        <v>2334</v>
      </c>
      <c r="AB447">
        <v>0</v>
      </c>
      <c r="AC447">
        <v>0</v>
      </c>
      <c r="AD447">
        <v>0</v>
      </c>
      <c r="AE447">
        <v>0</v>
      </c>
      <c r="AF447">
        <v>0</v>
      </c>
      <c r="AG447">
        <v>0</v>
      </c>
      <c r="AH447">
        <v>0</v>
      </c>
      <c r="AI447">
        <v>0</v>
      </c>
      <c r="AJ447">
        <v>0</v>
      </c>
      <c r="AK447">
        <v>0</v>
      </c>
      <c r="AL447">
        <v>0</v>
      </c>
      <c r="AM447">
        <v>0</v>
      </c>
      <c r="AN447">
        <v>0</v>
      </c>
      <c r="AO447">
        <v>0</v>
      </c>
      <c r="AP447">
        <v>0</v>
      </c>
      <c r="AQ447">
        <v>0</v>
      </c>
      <c r="AR447">
        <v>0</v>
      </c>
      <c r="AS447">
        <v>0</v>
      </c>
      <c r="AT447">
        <v>0</v>
      </c>
      <c r="AU447">
        <v>0</v>
      </c>
      <c r="AV447">
        <v>0</v>
      </c>
      <c r="AW447">
        <v>0</v>
      </c>
      <c r="AX447">
        <v>0</v>
      </c>
      <c r="AY447">
        <v>0</v>
      </c>
      <c r="AZ447">
        <v>0</v>
      </c>
      <c r="BA447">
        <v>0</v>
      </c>
      <c r="BB447">
        <v>3</v>
      </c>
      <c r="BC447">
        <v>0</v>
      </c>
      <c r="BD447">
        <v>0</v>
      </c>
      <c r="BE447">
        <v>0</v>
      </c>
      <c r="BF447">
        <v>0</v>
      </c>
      <c r="BG447">
        <v>0</v>
      </c>
      <c r="BH447">
        <v>0</v>
      </c>
      <c r="BI447">
        <v>0</v>
      </c>
      <c r="BJ447">
        <v>0</v>
      </c>
      <c r="BK447">
        <v>0</v>
      </c>
      <c r="BL447">
        <v>0</v>
      </c>
      <c r="BM447">
        <v>0</v>
      </c>
      <c r="BN447">
        <v>2</v>
      </c>
      <c r="BO447">
        <v>0</v>
      </c>
      <c r="BP447">
        <v>1</v>
      </c>
      <c r="BQ447">
        <v>0</v>
      </c>
      <c r="BR447">
        <v>0</v>
      </c>
      <c r="BS447">
        <v>4</v>
      </c>
      <c r="BT447">
        <v>0</v>
      </c>
      <c r="BU447">
        <v>0</v>
      </c>
      <c r="BV447">
        <v>0</v>
      </c>
      <c r="BW447">
        <v>4</v>
      </c>
      <c r="BX447">
        <v>0</v>
      </c>
      <c r="BY447">
        <v>0</v>
      </c>
      <c r="BZ447">
        <v>0</v>
      </c>
      <c r="CA447">
        <v>0</v>
      </c>
      <c r="CB447">
        <v>0</v>
      </c>
      <c r="CC447">
        <v>0</v>
      </c>
      <c r="CD447">
        <v>0</v>
      </c>
      <c r="CE447">
        <v>0</v>
      </c>
      <c r="CF447">
        <v>0</v>
      </c>
      <c r="CG447">
        <v>0</v>
      </c>
      <c r="CH447">
        <v>0</v>
      </c>
      <c r="CI447">
        <v>0</v>
      </c>
      <c r="CJ447">
        <v>0</v>
      </c>
      <c r="CK447">
        <v>0</v>
      </c>
      <c r="CL447">
        <v>0</v>
      </c>
      <c r="CM447">
        <v>0</v>
      </c>
    </row>
    <row r="448" spans="1:91" x14ac:dyDescent="0.15">
      <c r="A448" t="s">
        <v>1795</v>
      </c>
      <c r="B448">
        <v>560</v>
      </c>
      <c r="C448">
        <v>24.5</v>
      </c>
      <c r="D448">
        <v>255</v>
      </c>
      <c r="E448" s="407">
        <v>9.8000000000000007</v>
      </c>
      <c r="F448" s="407">
        <v>0.4</v>
      </c>
      <c r="G448" s="407">
        <v>5.4</v>
      </c>
      <c r="H448" s="407">
        <v>0.8</v>
      </c>
      <c r="I448" s="407">
        <v>3.8809769616908851E-2</v>
      </c>
      <c r="J448" s="407">
        <v>0.5</v>
      </c>
      <c r="K448">
        <v>0</v>
      </c>
      <c r="L448">
        <v>2</v>
      </c>
      <c r="M448">
        <v>0</v>
      </c>
      <c r="N448">
        <v>5</v>
      </c>
      <c r="O448">
        <v>3</v>
      </c>
      <c r="P448">
        <v>0</v>
      </c>
      <c r="Q448">
        <v>0</v>
      </c>
      <c r="R448">
        <v>0</v>
      </c>
      <c r="S448">
        <v>10</v>
      </c>
      <c r="T448">
        <v>8</v>
      </c>
      <c r="U448">
        <v>3</v>
      </c>
      <c r="V448">
        <v>19</v>
      </c>
      <c r="W448">
        <v>0</v>
      </c>
      <c r="X448">
        <v>0</v>
      </c>
      <c r="Y448">
        <v>0</v>
      </c>
      <c r="Z448">
        <v>0</v>
      </c>
      <c r="AA448" t="s">
        <v>2334</v>
      </c>
      <c r="AB448">
        <v>0</v>
      </c>
      <c r="AC448">
        <v>1</v>
      </c>
      <c r="AD448">
        <v>0</v>
      </c>
      <c r="AE448">
        <v>0</v>
      </c>
      <c r="AF448">
        <v>0</v>
      </c>
      <c r="AG448">
        <v>0</v>
      </c>
      <c r="AH448">
        <v>0</v>
      </c>
      <c r="AI448">
        <v>0</v>
      </c>
      <c r="AJ448">
        <v>0</v>
      </c>
      <c r="AK448">
        <v>0</v>
      </c>
      <c r="AL448">
        <v>0</v>
      </c>
      <c r="AM448">
        <v>3</v>
      </c>
      <c r="AN448">
        <v>0</v>
      </c>
      <c r="AO448">
        <v>0</v>
      </c>
      <c r="AP448">
        <v>0</v>
      </c>
      <c r="AQ448">
        <v>0</v>
      </c>
      <c r="AR448">
        <v>0</v>
      </c>
      <c r="AS448">
        <v>1</v>
      </c>
      <c r="AT448">
        <v>0</v>
      </c>
      <c r="AU448">
        <v>0</v>
      </c>
      <c r="AV448">
        <v>0</v>
      </c>
      <c r="AW448">
        <v>0</v>
      </c>
      <c r="AX448">
        <v>0</v>
      </c>
      <c r="AY448">
        <v>0</v>
      </c>
      <c r="AZ448">
        <v>0</v>
      </c>
      <c r="BA448">
        <v>0</v>
      </c>
      <c r="BB448">
        <v>1</v>
      </c>
      <c r="BC448">
        <v>0</v>
      </c>
      <c r="BD448">
        <v>0</v>
      </c>
      <c r="BE448">
        <v>0</v>
      </c>
      <c r="BF448">
        <v>0</v>
      </c>
      <c r="BG448">
        <v>0</v>
      </c>
      <c r="BH448">
        <v>0</v>
      </c>
      <c r="BI448">
        <v>0</v>
      </c>
      <c r="BJ448">
        <v>0</v>
      </c>
      <c r="BK448">
        <v>0</v>
      </c>
      <c r="BL448">
        <v>0</v>
      </c>
      <c r="BM448">
        <v>0</v>
      </c>
      <c r="BN448">
        <v>0</v>
      </c>
      <c r="BO448">
        <v>0</v>
      </c>
      <c r="BP448">
        <v>0</v>
      </c>
      <c r="BQ448">
        <v>0</v>
      </c>
      <c r="BR448">
        <v>0</v>
      </c>
      <c r="BS448">
        <v>0</v>
      </c>
      <c r="BT448">
        <v>0</v>
      </c>
      <c r="BU448">
        <v>0</v>
      </c>
      <c r="BV448">
        <v>0</v>
      </c>
      <c r="BW448">
        <v>0</v>
      </c>
      <c r="BX448">
        <v>0</v>
      </c>
      <c r="BY448">
        <v>0</v>
      </c>
      <c r="BZ448">
        <v>0</v>
      </c>
      <c r="CA448">
        <v>0</v>
      </c>
      <c r="CB448">
        <v>0</v>
      </c>
      <c r="CC448">
        <v>0</v>
      </c>
      <c r="CD448">
        <v>0</v>
      </c>
      <c r="CE448">
        <v>0</v>
      </c>
      <c r="CF448">
        <v>1</v>
      </c>
      <c r="CG448">
        <v>0</v>
      </c>
      <c r="CH448">
        <v>0</v>
      </c>
      <c r="CI448">
        <v>0</v>
      </c>
      <c r="CJ448">
        <v>0</v>
      </c>
      <c r="CK448">
        <v>0</v>
      </c>
      <c r="CL448">
        <v>0</v>
      </c>
      <c r="CM448">
        <v>0</v>
      </c>
    </row>
    <row r="449" spans="1:91" x14ac:dyDescent="0.15">
      <c r="A449" t="s">
        <v>2285</v>
      </c>
      <c r="B449">
        <v>280</v>
      </c>
      <c r="C449">
        <v>3.57</v>
      </c>
      <c r="D449">
        <v>443</v>
      </c>
      <c r="E449" s="407">
        <v>4.7</v>
      </c>
      <c r="F449" s="407">
        <v>0.1</v>
      </c>
      <c r="G449" s="407">
        <v>7</v>
      </c>
      <c r="H449" s="407">
        <v>0.2</v>
      </c>
      <c r="I449" s="407">
        <v>3.1423702903647143E-3</v>
      </c>
      <c r="J449" s="407">
        <v>0.4</v>
      </c>
      <c r="K449">
        <v>0</v>
      </c>
      <c r="L449">
        <v>8</v>
      </c>
      <c r="M449">
        <v>0</v>
      </c>
      <c r="N449">
        <v>4</v>
      </c>
      <c r="O449">
        <v>9</v>
      </c>
      <c r="P449">
        <v>1</v>
      </c>
      <c r="Q449">
        <v>7</v>
      </c>
      <c r="R449">
        <v>0</v>
      </c>
      <c r="S449">
        <v>1</v>
      </c>
      <c r="T449">
        <v>37</v>
      </c>
      <c r="U449">
        <v>6</v>
      </c>
      <c r="V449">
        <v>1</v>
      </c>
      <c r="W449">
        <v>1</v>
      </c>
      <c r="X449">
        <v>0</v>
      </c>
      <c r="Y449">
        <v>0</v>
      </c>
      <c r="Z449">
        <v>0</v>
      </c>
      <c r="AA449" t="s">
        <v>2334</v>
      </c>
      <c r="AB449">
        <v>0</v>
      </c>
      <c r="AC449">
        <v>2</v>
      </c>
      <c r="AD449">
        <v>0</v>
      </c>
      <c r="AE449">
        <v>0</v>
      </c>
      <c r="AF449">
        <v>5</v>
      </c>
      <c r="AG449">
        <v>0</v>
      </c>
      <c r="AH449">
        <v>0</v>
      </c>
      <c r="AI449">
        <v>0</v>
      </c>
      <c r="AJ449">
        <v>0</v>
      </c>
      <c r="AK449">
        <v>5</v>
      </c>
      <c r="AL449">
        <v>0</v>
      </c>
      <c r="AM449">
        <v>0</v>
      </c>
      <c r="AN449">
        <v>0</v>
      </c>
      <c r="AO449">
        <v>0</v>
      </c>
      <c r="AP449">
        <v>0</v>
      </c>
      <c r="AQ449">
        <v>0</v>
      </c>
      <c r="AR449">
        <v>0</v>
      </c>
      <c r="AS449">
        <v>1</v>
      </c>
      <c r="AT449">
        <v>0</v>
      </c>
      <c r="AU449">
        <v>1</v>
      </c>
      <c r="AV449">
        <v>0</v>
      </c>
      <c r="AW449">
        <v>0</v>
      </c>
      <c r="AX449">
        <v>0</v>
      </c>
      <c r="AY449">
        <v>0</v>
      </c>
      <c r="AZ449">
        <v>0</v>
      </c>
      <c r="BA449">
        <v>0</v>
      </c>
      <c r="BB449">
        <v>2</v>
      </c>
      <c r="BC449">
        <v>0</v>
      </c>
      <c r="BD449">
        <v>0</v>
      </c>
      <c r="BE449">
        <v>0</v>
      </c>
      <c r="BF449">
        <v>0</v>
      </c>
      <c r="BG449">
        <v>0</v>
      </c>
      <c r="BH449">
        <v>0</v>
      </c>
      <c r="BI449">
        <v>0</v>
      </c>
      <c r="BJ449">
        <v>0</v>
      </c>
      <c r="BK449">
        <v>1</v>
      </c>
      <c r="BL449">
        <v>1</v>
      </c>
      <c r="BM449">
        <v>0</v>
      </c>
      <c r="BN449">
        <v>0</v>
      </c>
      <c r="BO449">
        <v>0</v>
      </c>
      <c r="BP449">
        <v>0</v>
      </c>
      <c r="BQ449">
        <v>2</v>
      </c>
      <c r="BR449">
        <v>0</v>
      </c>
      <c r="BS449">
        <v>0</v>
      </c>
      <c r="BT449">
        <v>0</v>
      </c>
      <c r="BU449">
        <v>0</v>
      </c>
      <c r="BV449">
        <v>0</v>
      </c>
      <c r="BW449">
        <v>0</v>
      </c>
      <c r="BX449">
        <v>0</v>
      </c>
      <c r="BY449">
        <v>0</v>
      </c>
      <c r="BZ449">
        <v>0</v>
      </c>
      <c r="CA449">
        <v>0</v>
      </c>
      <c r="CB449">
        <v>3</v>
      </c>
      <c r="CC449">
        <v>0</v>
      </c>
      <c r="CD449">
        <v>1</v>
      </c>
      <c r="CE449">
        <v>0</v>
      </c>
      <c r="CF449">
        <v>0</v>
      </c>
      <c r="CG449">
        <v>0</v>
      </c>
      <c r="CH449">
        <v>1</v>
      </c>
      <c r="CI449">
        <v>0</v>
      </c>
      <c r="CJ449">
        <v>0</v>
      </c>
      <c r="CK449">
        <v>0</v>
      </c>
      <c r="CL449">
        <v>0</v>
      </c>
      <c r="CM449">
        <v>0</v>
      </c>
    </row>
    <row r="450" spans="1:91" x14ac:dyDescent="0.15">
      <c r="A450" t="s">
        <v>2109</v>
      </c>
      <c r="B450">
        <v>15.5</v>
      </c>
      <c r="C450">
        <v>0.09</v>
      </c>
      <c r="D450">
        <v>165.9</v>
      </c>
      <c r="E450" s="407">
        <v>0.2</v>
      </c>
      <c r="F450" s="407">
        <v>1.476598530120482E-3</v>
      </c>
      <c r="G450" s="407">
        <v>2.2000000000000002</v>
      </c>
      <c r="H450" s="407">
        <v>1.6195727193271864E-2</v>
      </c>
      <c r="I450" s="407">
        <v>1.0134018484019353E-4</v>
      </c>
      <c r="J450" s="407">
        <v>0.1</v>
      </c>
      <c r="K450">
        <v>0</v>
      </c>
      <c r="L450">
        <v>6</v>
      </c>
      <c r="M450">
        <v>0</v>
      </c>
      <c r="N450">
        <v>2</v>
      </c>
      <c r="O450">
        <v>78</v>
      </c>
      <c r="P450">
        <v>0</v>
      </c>
      <c r="Q450">
        <v>0</v>
      </c>
      <c r="R450">
        <v>0</v>
      </c>
      <c r="S450">
        <v>0</v>
      </c>
      <c r="T450">
        <v>0</v>
      </c>
      <c r="U450">
        <v>0</v>
      </c>
      <c r="V450">
        <v>1</v>
      </c>
      <c r="W450">
        <v>0</v>
      </c>
      <c r="X450">
        <v>0</v>
      </c>
      <c r="Y450">
        <v>0</v>
      </c>
      <c r="Z450">
        <v>0</v>
      </c>
      <c r="AA450" t="s">
        <v>2334</v>
      </c>
      <c r="AB450">
        <v>0</v>
      </c>
      <c r="AC450">
        <v>0</v>
      </c>
      <c r="AD450">
        <v>0</v>
      </c>
      <c r="AE450">
        <v>0</v>
      </c>
      <c r="AF450">
        <v>9</v>
      </c>
      <c r="AG450">
        <v>0</v>
      </c>
      <c r="AH450">
        <v>0</v>
      </c>
      <c r="AI450">
        <v>0</v>
      </c>
      <c r="AJ450">
        <v>0</v>
      </c>
      <c r="AK450">
        <v>0</v>
      </c>
      <c r="AL450">
        <v>0</v>
      </c>
      <c r="AM450">
        <v>0</v>
      </c>
      <c r="AN450">
        <v>0</v>
      </c>
      <c r="AO450">
        <v>0</v>
      </c>
      <c r="AP450">
        <v>0</v>
      </c>
      <c r="AQ450">
        <v>0</v>
      </c>
      <c r="AR450">
        <v>0</v>
      </c>
      <c r="AS450">
        <v>0</v>
      </c>
      <c r="AT450">
        <v>0</v>
      </c>
      <c r="AU450">
        <v>0</v>
      </c>
      <c r="AV450">
        <v>3</v>
      </c>
      <c r="AW450">
        <v>0</v>
      </c>
      <c r="AX450">
        <v>0</v>
      </c>
      <c r="AY450">
        <v>0</v>
      </c>
      <c r="AZ450">
        <v>0</v>
      </c>
      <c r="BA450">
        <v>0</v>
      </c>
      <c r="BB450">
        <v>0</v>
      </c>
      <c r="BC450">
        <v>0</v>
      </c>
      <c r="BD450">
        <v>0</v>
      </c>
      <c r="BE450">
        <v>0</v>
      </c>
      <c r="BF450">
        <v>0</v>
      </c>
      <c r="BG450">
        <v>0</v>
      </c>
      <c r="BH450">
        <v>0</v>
      </c>
      <c r="BI450">
        <v>0</v>
      </c>
      <c r="BJ450">
        <v>0</v>
      </c>
      <c r="BK450">
        <v>0</v>
      </c>
      <c r="BL450">
        <v>5</v>
      </c>
      <c r="BM450">
        <v>0</v>
      </c>
      <c r="BN450">
        <v>0</v>
      </c>
      <c r="BO450">
        <v>0</v>
      </c>
      <c r="BP450">
        <v>0</v>
      </c>
      <c r="BQ450">
        <v>0</v>
      </c>
      <c r="BR450">
        <v>0</v>
      </c>
      <c r="BS450">
        <v>0</v>
      </c>
      <c r="BT450">
        <v>0</v>
      </c>
      <c r="BU450">
        <v>0</v>
      </c>
      <c r="BV450">
        <v>0</v>
      </c>
      <c r="BW450">
        <v>0</v>
      </c>
      <c r="BX450">
        <v>0</v>
      </c>
      <c r="BY450">
        <v>0</v>
      </c>
      <c r="BZ450">
        <v>0</v>
      </c>
      <c r="CA450">
        <v>0</v>
      </c>
      <c r="CB450">
        <v>5</v>
      </c>
      <c r="CC450">
        <v>0</v>
      </c>
      <c r="CD450">
        <v>0</v>
      </c>
      <c r="CE450">
        <v>0</v>
      </c>
      <c r="CF450">
        <v>0</v>
      </c>
      <c r="CG450">
        <v>1</v>
      </c>
      <c r="CH450">
        <v>0</v>
      </c>
      <c r="CI450">
        <v>1</v>
      </c>
      <c r="CJ450">
        <v>0</v>
      </c>
      <c r="CK450">
        <v>0</v>
      </c>
      <c r="CL450">
        <v>0</v>
      </c>
      <c r="CM450">
        <v>0</v>
      </c>
    </row>
    <row r="451" spans="1:91" x14ac:dyDescent="0.15">
      <c r="A451" t="s">
        <v>2481</v>
      </c>
      <c r="B451">
        <v>79.7</v>
      </c>
      <c r="C451">
        <v>2.6</v>
      </c>
      <c r="D451">
        <v>120.3</v>
      </c>
      <c r="E451" s="407">
        <v>0.6</v>
      </c>
      <c r="F451" s="407">
        <v>1.3571278992307693E-2</v>
      </c>
      <c r="G451" s="407">
        <v>1.7</v>
      </c>
      <c r="H451" s="407">
        <v>0.1</v>
      </c>
      <c r="I451" s="407">
        <v>2.4854351658538101E-3</v>
      </c>
      <c r="J451" s="407">
        <v>0.3</v>
      </c>
      <c r="K451">
        <v>0</v>
      </c>
      <c r="L451">
        <v>3</v>
      </c>
      <c r="M451">
        <v>0</v>
      </c>
      <c r="N451">
        <v>4</v>
      </c>
      <c r="O451">
        <v>23</v>
      </c>
      <c r="P451">
        <v>0</v>
      </c>
      <c r="Q451">
        <v>26</v>
      </c>
      <c r="R451">
        <v>1</v>
      </c>
      <c r="S451">
        <v>1</v>
      </c>
      <c r="T451">
        <v>1</v>
      </c>
      <c r="U451">
        <v>0</v>
      </c>
      <c r="V451">
        <v>9</v>
      </c>
      <c r="W451">
        <v>1</v>
      </c>
      <c r="X451">
        <v>0</v>
      </c>
      <c r="Y451">
        <v>0</v>
      </c>
      <c r="Z451">
        <v>3</v>
      </c>
      <c r="AA451" t="s">
        <v>2334</v>
      </c>
      <c r="AB451">
        <v>0</v>
      </c>
      <c r="AC451">
        <v>2</v>
      </c>
      <c r="AD451">
        <v>0</v>
      </c>
      <c r="AE451">
        <v>1</v>
      </c>
      <c r="AF451">
        <v>3</v>
      </c>
      <c r="AG451">
        <v>0</v>
      </c>
      <c r="AH451">
        <v>1</v>
      </c>
      <c r="AI451">
        <v>0</v>
      </c>
      <c r="AJ451">
        <v>0</v>
      </c>
      <c r="AK451">
        <v>0</v>
      </c>
      <c r="AL451">
        <v>0</v>
      </c>
      <c r="AM451">
        <v>2</v>
      </c>
      <c r="AN451">
        <v>0</v>
      </c>
      <c r="AO451">
        <v>0</v>
      </c>
      <c r="AP451">
        <v>0</v>
      </c>
      <c r="AQ451">
        <v>1</v>
      </c>
      <c r="AR451">
        <v>0</v>
      </c>
      <c r="AS451">
        <v>2</v>
      </c>
      <c r="AT451">
        <v>0</v>
      </c>
      <c r="AU451">
        <v>1</v>
      </c>
      <c r="AV451">
        <v>2</v>
      </c>
      <c r="AW451">
        <v>0</v>
      </c>
      <c r="AX451">
        <v>1</v>
      </c>
      <c r="AY451">
        <v>0</v>
      </c>
      <c r="AZ451">
        <v>0</v>
      </c>
      <c r="BA451">
        <v>0</v>
      </c>
      <c r="BB451">
        <v>1</v>
      </c>
      <c r="BC451">
        <v>1</v>
      </c>
      <c r="BD451">
        <v>0</v>
      </c>
      <c r="BE451">
        <v>0</v>
      </c>
      <c r="BF451">
        <v>0</v>
      </c>
      <c r="BG451">
        <v>0</v>
      </c>
      <c r="BH451">
        <v>0</v>
      </c>
      <c r="BI451">
        <v>0</v>
      </c>
      <c r="BJ451">
        <v>0</v>
      </c>
      <c r="BK451">
        <v>1</v>
      </c>
      <c r="BL451">
        <v>4</v>
      </c>
      <c r="BM451">
        <v>0</v>
      </c>
      <c r="BN451">
        <v>8</v>
      </c>
      <c r="BO451">
        <v>0</v>
      </c>
      <c r="BP451">
        <v>0</v>
      </c>
      <c r="BQ451">
        <v>0</v>
      </c>
      <c r="BR451">
        <v>0</v>
      </c>
      <c r="BS451">
        <v>2</v>
      </c>
      <c r="BT451">
        <v>0</v>
      </c>
      <c r="BU451">
        <v>0</v>
      </c>
      <c r="BV451">
        <v>0</v>
      </c>
      <c r="BW451">
        <v>0</v>
      </c>
      <c r="BX451">
        <v>0</v>
      </c>
      <c r="BY451">
        <v>0</v>
      </c>
      <c r="BZ451">
        <v>0</v>
      </c>
      <c r="CA451">
        <v>2</v>
      </c>
      <c r="CB451">
        <v>7</v>
      </c>
      <c r="CC451">
        <v>0</v>
      </c>
      <c r="CD451">
        <v>0</v>
      </c>
      <c r="CE451">
        <v>0</v>
      </c>
      <c r="CF451">
        <v>0</v>
      </c>
      <c r="CG451">
        <v>2</v>
      </c>
      <c r="CH451">
        <v>0</v>
      </c>
      <c r="CI451">
        <v>1</v>
      </c>
      <c r="CJ451">
        <v>0</v>
      </c>
      <c r="CK451">
        <v>0</v>
      </c>
      <c r="CL451">
        <v>0</v>
      </c>
      <c r="CM451">
        <v>0</v>
      </c>
    </row>
    <row r="452" spans="1:91" x14ac:dyDescent="0.15">
      <c r="A452" t="s">
        <v>1816</v>
      </c>
      <c r="B452">
        <v>9.9</v>
      </c>
      <c r="D452">
        <v>120</v>
      </c>
      <c r="E452" s="407">
        <v>0.2</v>
      </c>
      <c r="F452" s="407">
        <v>0</v>
      </c>
      <c r="G452" s="407">
        <v>2.4</v>
      </c>
      <c r="H452" s="407">
        <v>1.4689940437434264E-2</v>
      </c>
      <c r="I452" s="407">
        <v>0</v>
      </c>
      <c r="J452" s="407">
        <v>0.2</v>
      </c>
      <c r="K452">
        <v>0</v>
      </c>
      <c r="L452">
        <v>19</v>
      </c>
      <c r="M452">
        <v>0</v>
      </c>
      <c r="N452">
        <v>0</v>
      </c>
      <c r="O452">
        <v>54</v>
      </c>
      <c r="P452">
        <v>0</v>
      </c>
      <c r="Q452">
        <v>1</v>
      </c>
      <c r="R452">
        <v>0</v>
      </c>
      <c r="S452">
        <v>0</v>
      </c>
      <c r="T452">
        <v>0</v>
      </c>
      <c r="U452">
        <v>0</v>
      </c>
      <c r="V452">
        <v>0</v>
      </c>
      <c r="W452">
        <v>0</v>
      </c>
      <c r="X452">
        <v>0</v>
      </c>
      <c r="Y452">
        <v>0</v>
      </c>
      <c r="Z452">
        <v>0</v>
      </c>
      <c r="AA452" t="s">
        <v>2334</v>
      </c>
      <c r="AB452">
        <v>0</v>
      </c>
      <c r="AC452">
        <v>5</v>
      </c>
      <c r="AD452">
        <v>0</v>
      </c>
      <c r="AE452">
        <v>0</v>
      </c>
      <c r="AF452">
        <v>18</v>
      </c>
      <c r="AG452">
        <v>0</v>
      </c>
      <c r="AH452">
        <v>0</v>
      </c>
      <c r="AI452">
        <v>0</v>
      </c>
      <c r="AJ452">
        <v>0</v>
      </c>
      <c r="AK452">
        <v>0</v>
      </c>
      <c r="AL452">
        <v>0</v>
      </c>
      <c r="AM452">
        <v>0</v>
      </c>
      <c r="AN452">
        <v>0</v>
      </c>
      <c r="AO452">
        <v>0</v>
      </c>
      <c r="AP452">
        <v>0</v>
      </c>
      <c r="AQ452">
        <v>0</v>
      </c>
      <c r="AR452">
        <v>0</v>
      </c>
      <c r="AS452">
        <v>1</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11</v>
      </c>
      <c r="BM452">
        <v>0</v>
      </c>
      <c r="BN452">
        <v>0</v>
      </c>
      <c r="BO452">
        <v>0</v>
      </c>
      <c r="BP452">
        <v>0</v>
      </c>
      <c r="BQ452">
        <v>0</v>
      </c>
      <c r="BR452">
        <v>0</v>
      </c>
      <c r="BS452">
        <v>0</v>
      </c>
      <c r="BT452">
        <v>0</v>
      </c>
      <c r="BU452">
        <v>0</v>
      </c>
      <c r="BV452">
        <v>0</v>
      </c>
      <c r="BW452">
        <v>0</v>
      </c>
      <c r="BX452">
        <v>0</v>
      </c>
      <c r="BY452">
        <v>0</v>
      </c>
      <c r="BZ452">
        <v>0</v>
      </c>
      <c r="CA452">
        <v>0</v>
      </c>
      <c r="CB452">
        <v>0</v>
      </c>
      <c r="CC452">
        <v>0</v>
      </c>
      <c r="CD452">
        <v>0</v>
      </c>
      <c r="CE452">
        <v>0</v>
      </c>
      <c r="CF452">
        <v>0</v>
      </c>
      <c r="CG452">
        <v>0</v>
      </c>
      <c r="CH452">
        <v>0</v>
      </c>
      <c r="CI452">
        <v>0</v>
      </c>
      <c r="CJ452">
        <v>0</v>
      </c>
      <c r="CK452">
        <v>0</v>
      </c>
      <c r="CL452">
        <v>0</v>
      </c>
      <c r="CM452">
        <v>0</v>
      </c>
    </row>
    <row r="453" spans="1:91" x14ac:dyDescent="0.15">
      <c r="A453" t="s">
        <v>2086</v>
      </c>
      <c r="B453">
        <v>1600</v>
      </c>
      <c r="C453">
        <v>45</v>
      </c>
      <c r="D453">
        <v>1500</v>
      </c>
      <c r="E453" s="407">
        <v>4.5</v>
      </c>
      <c r="F453" s="407">
        <v>0.1</v>
      </c>
      <c r="G453" s="407">
        <v>5.6</v>
      </c>
      <c r="H453" s="407">
        <v>0.5</v>
      </c>
      <c r="I453" s="407">
        <v>1.2028965590607331E-2</v>
      </c>
      <c r="J453" s="407">
        <v>0.7</v>
      </c>
      <c r="K453">
        <v>0</v>
      </c>
      <c r="L453">
        <v>1</v>
      </c>
      <c r="M453">
        <v>0</v>
      </c>
      <c r="N453">
        <v>2</v>
      </c>
      <c r="O453">
        <v>3</v>
      </c>
      <c r="P453">
        <v>0</v>
      </c>
      <c r="Q453">
        <v>7</v>
      </c>
      <c r="R453">
        <v>0</v>
      </c>
      <c r="S453">
        <v>62</v>
      </c>
      <c r="T453">
        <v>135</v>
      </c>
      <c r="U453">
        <v>22</v>
      </c>
      <c r="V453">
        <v>61</v>
      </c>
      <c r="W453">
        <v>0</v>
      </c>
      <c r="X453">
        <v>0</v>
      </c>
      <c r="Y453">
        <v>0</v>
      </c>
      <c r="Z453">
        <v>14</v>
      </c>
      <c r="AA453" t="s">
        <v>2334</v>
      </c>
      <c r="AB453">
        <v>0</v>
      </c>
      <c r="AC453">
        <v>1</v>
      </c>
      <c r="AD453">
        <v>0</v>
      </c>
      <c r="AE453">
        <v>0</v>
      </c>
      <c r="AF453">
        <v>0</v>
      </c>
      <c r="AG453">
        <v>0</v>
      </c>
      <c r="AH453">
        <v>1</v>
      </c>
      <c r="AI453">
        <v>0</v>
      </c>
      <c r="AJ453">
        <v>1</v>
      </c>
      <c r="AK453">
        <v>0</v>
      </c>
      <c r="AL453">
        <v>0</v>
      </c>
      <c r="AM453">
        <v>15</v>
      </c>
      <c r="AN453">
        <v>0</v>
      </c>
      <c r="AO453">
        <v>0</v>
      </c>
      <c r="AP453">
        <v>0</v>
      </c>
      <c r="AQ453">
        <v>6</v>
      </c>
      <c r="AR453">
        <v>0</v>
      </c>
      <c r="AS453">
        <v>0</v>
      </c>
      <c r="AT453">
        <v>0</v>
      </c>
      <c r="AU453">
        <v>0</v>
      </c>
      <c r="AV453">
        <v>0</v>
      </c>
      <c r="AW453">
        <v>0</v>
      </c>
      <c r="AX453">
        <v>0</v>
      </c>
      <c r="AY453">
        <v>0</v>
      </c>
      <c r="AZ453">
        <v>0</v>
      </c>
      <c r="BA453">
        <v>0</v>
      </c>
      <c r="BB453">
        <v>1</v>
      </c>
      <c r="BC453">
        <v>0</v>
      </c>
      <c r="BD453">
        <v>0</v>
      </c>
      <c r="BE453">
        <v>0</v>
      </c>
      <c r="BF453">
        <v>0</v>
      </c>
      <c r="BG453">
        <v>0</v>
      </c>
      <c r="BH453">
        <v>0</v>
      </c>
      <c r="BI453">
        <v>0</v>
      </c>
      <c r="BJ453">
        <v>0</v>
      </c>
      <c r="BK453">
        <v>0</v>
      </c>
      <c r="BL453">
        <v>0</v>
      </c>
      <c r="BM453">
        <v>0</v>
      </c>
      <c r="BN453">
        <v>0</v>
      </c>
      <c r="BO453">
        <v>0</v>
      </c>
      <c r="BP453">
        <v>2</v>
      </c>
      <c r="BQ453">
        <v>1</v>
      </c>
      <c r="BR453">
        <v>0</v>
      </c>
      <c r="BS453">
        <v>18</v>
      </c>
      <c r="BT453">
        <v>0</v>
      </c>
      <c r="BU453">
        <v>0</v>
      </c>
      <c r="BV453">
        <v>0</v>
      </c>
      <c r="BW453">
        <v>4</v>
      </c>
      <c r="BX453">
        <v>0</v>
      </c>
      <c r="BY453">
        <v>0</v>
      </c>
      <c r="BZ453">
        <v>0</v>
      </c>
      <c r="CA453">
        <v>0</v>
      </c>
      <c r="CB453">
        <v>1</v>
      </c>
      <c r="CC453">
        <v>0</v>
      </c>
      <c r="CD453">
        <v>0</v>
      </c>
      <c r="CE453">
        <v>0</v>
      </c>
      <c r="CF453">
        <v>0</v>
      </c>
      <c r="CG453">
        <v>0</v>
      </c>
      <c r="CH453">
        <v>5</v>
      </c>
      <c r="CI453">
        <v>0</v>
      </c>
      <c r="CJ453">
        <v>0</v>
      </c>
      <c r="CK453">
        <v>0</v>
      </c>
      <c r="CL453">
        <v>0</v>
      </c>
      <c r="CM453">
        <v>0</v>
      </c>
    </row>
    <row r="454" spans="1:91" x14ac:dyDescent="0.15">
      <c r="A454" t="s">
        <v>2191</v>
      </c>
      <c r="B454">
        <v>130.5</v>
      </c>
      <c r="C454">
        <v>3.3</v>
      </c>
      <c r="D454">
        <v>412</v>
      </c>
      <c r="E454" s="407">
        <v>1.4</v>
      </c>
      <c r="F454" s="407">
        <v>2.8388157412162166E-2</v>
      </c>
      <c r="G454" s="407">
        <v>5.4</v>
      </c>
      <c r="H454" s="407">
        <v>0.1</v>
      </c>
      <c r="I454" s="407">
        <v>1.5478791181690391E-3</v>
      </c>
      <c r="J454" s="407">
        <v>0.3</v>
      </c>
      <c r="K454">
        <v>0</v>
      </c>
      <c r="L454">
        <v>26</v>
      </c>
      <c r="M454">
        <v>0</v>
      </c>
      <c r="N454">
        <v>55</v>
      </c>
      <c r="O454">
        <v>0</v>
      </c>
      <c r="P454">
        <v>0</v>
      </c>
      <c r="Q454">
        <v>13</v>
      </c>
      <c r="R454">
        <v>1</v>
      </c>
      <c r="S454">
        <v>0</v>
      </c>
      <c r="T454">
        <v>4</v>
      </c>
      <c r="U454">
        <v>0</v>
      </c>
      <c r="V454">
        <v>4</v>
      </c>
      <c r="W454">
        <v>0</v>
      </c>
      <c r="X454">
        <v>0</v>
      </c>
      <c r="Y454">
        <v>0</v>
      </c>
      <c r="Z454">
        <v>0</v>
      </c>
      <c r="AA454" t="s">
        <v>2334</v>
      </c>
      <c r="AB454">
        <v>0</v>
      </c>
      <c r="AC454">
        <v>2</v>
      </c>
      <c r="AD454">
        <v>0</v>
      </c>
      <c r="AE454">
        <v>1</v>
      </c>
      <c r="AF454">
        <v>0</v>
      </c>
      <c r="AG454">
        <v>0</v>
      </c>
      <c r="AH454">
        <v>6</v>
      </c>
      <c r="AI454">
        <v>0</v>
      </c>
      <c r="AJ454">
        <v>0</v>
      </c>
      <c r="AK454">
        <v>0</v>
      </c>
      <c r="AL454">
        <v>0</v>
      </c>
      <c r="AM454">
        <v>2</v>
      </c>
      <c r="AN454">
        <v>0</v>
      </c>
      <c r="AO454">
        <v>0</v>
      </c>
      <c r="AP454">
        <v>0</v>
      </c>
      <c r="AQ454">
        <v>0</v>
      </c>
      <c r="AR454">
        <v>0</v>
      </c>
      <c r="AS454">
        <v>1</v>
      </c>
      <c r="AT454">
        <v>0</v>
      </c>
      <c r="AU454">
        <v>2</v>
      </c>
      <c r="AV454">
        <v>0</v>
      </c>
      <c r="AW454">
        <v>0</v>
      </c>
      <c r="AX454">
        <v>0</v>
      </c>
      <c r="AY454">
        <v>0</v>
      </c>
      <c r="AZ454">
        <v>0</v>
      </c>
      <c r="BA454">
        <v>0</v>
      </c>
      <c r="BB454">
        <v>0</v>
      </c>
      <c r="BC454">
        <v>0</v>
      </c>
      <c r="BD454">
        <v>0</v>
      </c>
      <c r="BE454">
        <v>0</v>
      </c>
      <c r="BF454">
        <v>0</v>
      </c>
      <c r="BG454">
        <v>0</v>
      </c>
      <c r="BH454">
        <v>0</v>
      </c>
      <c r="BI454">
        <v>9</v>
      </c>
      <c r="BJ454">
        <v>0</v>
      </c>
      <c r="BK454">
        <v>8</v>
      </c>
      <c r="BL454">
        <v>0</v>
      </c>
      <c r="BM454">
        <v>0</v>
      </c>
      <c r="BN454">
        <v>5</v>
      </c>
      <c r="BO454">
        <v>0</v>
      </c>
      <c r="BP454">
        <v>0</v>
      </c>
      <c r="BQ454">
        <v>0</v>
      </c>
      <c r="BR454">
        <v>0</v>
      </c>
      <c r="BS454">
        <v>0</v>
      </c>
      <c r="BT454">
        <v>0</v>
      </c>
      <c r="BU454">
        <v>0</v>
      </c>
      <c r="BV454">
        <v>0</v>
      </c>
      <c r="BW454">
        <v>0</v>
      </c>
      <c r="BX454">
        <v>0</v>
      </c>
      <c r="BY454">
        <v>0</v>
      </c>
      <c r="BZ454">
        <v>0</v>
      </c>
      <c r="CA454">
        <v>1</v>
      </c>
      <c r="CB454">
        <v>0</v>
      </c>
      <c r="CC454">
        <v>0</v>
      </c>
      <c r="CD454">
        <v>0</v>
      </c>
      <c r="CE454">
        <v>0</v>
      </c>
      <c r="CF454">
        <v>0</v>
      </c>
      <c r="CG454">
        <v>0</v>
      </c>
      <c r="CH454">
        <v>0</v>
      </c>
      <c r="CI454">
        <v>0</v>
      </c>
      <c r="CJ454">
        <v>0</v>
      </c>
      <c r="CK454">
        <v>0</v>
      </c>
      <c r="CL454">
        <v>0</v>
      </c>
      <c r="CM454">
        <v>0</v>
      </c>
    </row>
    <row r="455" spans="1:91" x14ac:dyDescent="0.15">
      <c r="A455" t="s">
        <v>2135</v>
      </c>
      <c r="B455">
        <v>557.5</v>
      </c>
      <c r="C455">
        <v>5.5</v>
      </c>
      <c r="D455">
        <v>4194.1000000000004</v>
      </c>
      <c r="E455" s="407">
        <v>0.6</v>
      </c>
      <c r="F455" s="407">
        <v>4.2694228403560826E-3</v>
      </c>
      <c r="G455" s="407">
        <v>3.6</v>
      </c>
      <c r="H455" s="407">
        <v>2.7577501538745872E-2</v>
      </c>
      <c r="I455" s="407">
        <v>2.0303619612725726E-4</v>
      </c>
      <c r="J455" s="407">
        <v>0.2</v>
      </c>
      <c r="K455">
        <v>0</v>
      </c>
      <c r="L455">
        <v>53</v>
      </c>
      <c r="M455">
        <v>0</v>
      </c>
      <c r="N455">
        <v>60</v>
      </c>
      <c r="O455">
        <v>815</v>
      </c>
      <c r="P455">
        <v>27</v>
      </c>
      <c r="Q455">
        <v>10</v>
      </c>
      <c r="R455">
        <v>0</v>
      </c>
      <c r="S455">
        <v>0</v>
      </c>
      <c r="T455">
        <v>51</v>
      </c>
      <c r="U455">
        <v>13</v>
      </c>
      <c r="V455">
        <v>0</v>
      </c>
      <c r="W455">
        <v>0</v>
      </c>
      <c r="X455">
        <v>0</v>
      </c>
      <c r="Y455">
        <v>0</v>
      </c>
      <c r="Z455">
        <v>0</v>
      </c>
      <c r="AA455" t="s">
        <v>2334</v>
      </c>
      <c r="AB455">
        <v>0</v>
      </c>
      <c r="AC455">
        <v>6</v>
      </c>
      <c r="AD455">
        <v>0</v>
      </c>
      <c r="AE455">
        <v>0</v>
      </c>
      <c r="AF455">
        <v>138</v>
      </c>
      <c r="AG455">
        <v>0</v>
      </c>
      <c r="AH455">
        <v>0</v>
      </c>
      <c r="AI455">
        <v>0</v>
      </c>
      <c r="AJ455">
        <v>0</v>
      </c>
      <c r="AK455">
        <v>4</v>
      </c>
      <c r="AL455">
        <v>0</v>
      </c>
      <c r="AM455">
        <v>0</v>
      </c>
      <c r="AN455">
        <v>0</v>
      </c>
      <c r="AO455">
        <v>0</v>
      </c>
      <c r="AP455">
        <v>0</v>
      </c>
      <c r="AQ455">
        <v>0</v>
      </c>
      <c r="AR455">
        <v>0</v>
      </c>
      <c r="AS455">
        <v>0</v>
      </c>
      <c r="AT455">
        <v>0</v>
      </c>
      <c r="AU455">
        <v>28</v>
      </c>
      <c r="AV455">
        <v>71</v>
      </c>
      <c r="AW455">
        <v>28</v>
      </c>
      <c r="AX455">
        <v>0</v>
      </c>
      <c r="AY455">
        <v>0</v>
      </c>
      <c r="AZ455">
        <v>0</v>
      </c>
      <c r="BA455">
        <v>0</v>
      </c>
      <c r="BB455">
        <v>2</v>
      </c>
      <c r="BC455">
        <v>0</v>
      </c>
      <c r="BD455">
        <v>0</v>
      </c>
      <c r="BE455">
        <v>0</v>
      </c>
      <c r="BF455">
        <v>0</v>
      </c>
      <c r="BG455">
        <v>0</v>
      </c>
      <c r="BH455">
        <v>0</v>
      </c>
      <c r="BI455">
        <v>35</v>
      </c>
      <c r="BJ455">
        <v>0</v>
      </c>
      <c r="BK455">
        <v>4</v>
      </c>
      <c r="BL455">
        <v>338</v>
      </c>
      <c r="BM455">
        <v>0</v>
      </c>
      <c r="BN455">
        <v>0</v>
      </c>
      <c r="BO455">
        <v>0</v>
      </c>
      <c r="BP455">
        <v>0</v>
      </c>
      <c r="BQ455">
        <v>14</v>
      </c>
      <c r="BR455">
        <v>0</v>
      </c>
      <c r="BS455">
        <v>0</v>
      </c>
      <c r="BT455">
        <v>0</v>
      </c>
      <c r="BU455">
        <v>0</v>
      </c>
      <c r="BV455">
        <v>0</v>
      </c>
      <c r="BW455">
        <v>0</v>
      </c>
      <c r="BX455">
        <v>0</v>
      </c>
      <c r="BY455">
        <v>27</v>
      </c>
      <c r="BZ455">
        <v>0</v>
      </c>
      <c r="CA455">
        <v>6</v>
      </c>
      <c r="CB455">
        <v>175</v>
      </c>
      <c r="CC455">
        <v>134</v>
      </c>
      <c r="CD455">
        <v>32</v>
      </c>
      <c r="CE455">
        <v>0</v>
      </c>
      <c r="CF455">
        <v>0</v>
      </c>
      <c r="CG455">
        <v>3</v>
      </c>
      <c r="CH455">
        <v>15</v>
      </c>
      <c r="CI455">
        <v>0</v>
      </c>
      <c r="CJ455">
        <v>0</v>
      </c>
      <c r="CK455">
        <v>0</v>
      </c>
      <c r="CL455">
        <v>0</v>
      </c>
      <c r="CM455">
        <v>0</v>
      </c>
    </row>
    <row r="456" spans="1:91" x14ac:dyDescent="0.15">
      <c r="A456" t="s">
        <v>1954</v>
      </c>
      <c r="B456">
        <v>400</v>
      </c>
      <c r="C456">
        <v>8.1</v>
      </c>
      <c r="D456">
        <v>450</v>
      </c>
      <c r="E456" s="407">
        <v>3</v>
      </c>
      <c r="F456" s="407">
        <v>0.1</v>
      </c>
      <c r="G456" s="407">
        <v>4.3</v>
      </c>
      <c r="H456" s="407">
        <v>0.2</v>
      </c>
      <c r="I456" s="407">
        <v>4.5539159070915134E-3</v>
      </c>
      <c r="J456" s="407">
        <v>0.3</v>
      </c>
      <c r="K456">
        <v>0</v>
      </c>
      <c r="L456">
        <v>12</v>
      </c>
      <c r="M456">
        <v>0</v>
      </c>
      <c r="N456">
        <v>3</v>
      </c>
      <c r="O456">
        <v>13</v>
      </c>
      <c r="P456">
        <v>0</v>
      </c>
      <c r="Q456">
        <v>1</v>
      </c>
      <c r="R456">
        <v>0</v>
      </c>
      <c r="S456">
        <v>11</v>
      </c>
      <c r="T456">
        <v>49</v>
      </c>
      <c r="U456">
        <v>16</v>
      </c>
      <c r="V456">
        <v>0</v>
      </c>
      <c r="W456">
        <v>0</v>
      </c>
      <c r="X456">
        <v>0</v>
      </c>
      <c r="Y456">
        <v>0</v>
      </c>
      <c r="Z456">
        <v>0</v>
      </c>
      <c r="AA456" t="s">
        <v>2334</v>
      </c>
      <c r="AB456">
        <v>0</v>
      </c>
      <c r="AC456">
        <v>0</v>
      </c>
      <c r="AD456">
        <v>0</v>
      </c>
      <c r="AE456">
        <v>0</v>
      </c>
      <c r="AF456">
        <v>1</v>
      </c>
      <c r="AG456">
        <v>0</v>
      </c>
      <c r="AH456">
        <v>0</v>
      </c>
      <c r="AI456">
        <v>0</v>
      </c>
      <c r="AJ456">
        <v>1</v>
      </c>
      <c r="AK456">
        <v>0</v>
      </c>
      <c r="AL456">
        <v>0</v>
      </c>
      <c r="AM456">
        <v>0</v>
      </c>
      <c r="AN456">
        <v>0</v>
      </c>
      <c r="AO456">
        <v>0</v>
      </c>
      <c r="AP456">
        <v>0</v>
      </c>
      <c r="AQ456">
        <v>0</v>
      </c>
      <c r="AR456">
        <v>0</v>
      </c>
      <c r="AS456">
        <v>3</v>
      </c>
      <c r="AT456">
        <v>0</v>
      </c>
      <c r="AU456">
        <v>0</v>
      </c>
      <c r="AV456">
        <v>0</v>
      </c>
      <c r="AW456">
        <v>0</v>
      </c>
      <c r="AX456">
        <v>0</v>
      </c>
      <c r="AY456">
        <v>0</v>
      </c>
      <c r="AZ456">
        <v>0</v>
      </c>
      <c r="BA456">
        <v>1</v>
      </c>
      <c r="BB456">
        <v>0</v>
      </c>
      <c r="BC456">
        <v>0</v>
      </c>
      <c r="BD456">
        <v>0</v>
      </c>
      <c r="BE456">
        <v>0</v>
      </c>
      <c r="BF456">
        <v>0</v>
      </c>
      <c r="BG456">
        <v>0</v>
      </c>
      <c r="BH456">
        <v>0</v>
      </c>
      <c r="BI456">
        <v>1</v>
      </c>
      <c r="BJ456">
        <v>0</v>
      </c>
      <c r="BK456">
        <v>0</v>
      </c>
      <c r="BL456">
        <v>3</v>
      </c>
      <c r="BM456">
        <v>0</v>
      </c>
      <c r="BN456">
        <v>0</v>
      </c>
      <c r="BO456">
        <v>0</v>
      </c>
      <c r="BP456">
        <v>0</v>
      </c>
      <c r="BQ456">
        <v>3</v>
      </c>
      <c r="BR456">
        <v>0</v>
      </c>
      <c r="BS456">
        <v>0</v>
      </c>
      <c r="BT456">
        <v>0</v>
      </c>
      <c r="BU456">
        <v>0</v>
      </c>
      <c r="BV456">
        <v>0</v>
      </c>
      <c r="BW456">
        <v>0</v>
      </c>
      <c r="BX456">
        <v>0</v>
      </c>
      <c r="BY456">
        <v>2</v>
      </c>
      <c r="BZ456">
        <v>0</v>
      </c>
      <c r="CA456">
        <v>0</v>
      </c>
      <c r="CB456">
        <v>0</v>
      </c>
      <c r="CC456">
        <v>0</v>
      </c>
      <c r="CD456">
        <v>0</v>
      </c>
      <c r="CE456">
        <v>0</v>
      </c>
      <c r="CF456">
        <v>0</v>
      </c>
      <c r="CG456">
        <v>0</v>
      </c>
      <c r="CH456">
        <v>3</v>
      </c>
      <c r="CI456">
        <v>0</v>
      </c>
      <c r="CJ456">
        <v>0</v>
      </c>
      <c r="CK456">
        <v>0</v>
      </c>
      <c r="CL456">
        <v>0</v>
      </c>
      <c r="CM456">
        <v>0</v>
      </c>
    </row>
    <row r="457" spans="1:91" x14ac:dyDescent="0.15">
      <c r="A457" t="s">
        <v>1987</v>
      </c>
      <c r="B457">
        <v>170</v>
      </c>
      <c r="C457">
        <v>2.8</v>
      </c>
      <c r="D457">
        <v>380</v>
      </c>
      <c r="E457" s="407">
        <v>0.3</v>
      </c>
      <c r="F457" s="407">
        <v>4.0160706151142356E-3</v>
      </c>
      <c r="G457" s="407">
        <v>0.9</v>
      </c>
      <c r="H457" s="407">
        <v>4.7618270781404917E-2</v>
      </c>
      <c r="I457" s="407">
        <v>6.7929274183599613E-4</v>
      </c>
      <c r="J457" s="407">
        <v>0.2</v>
      </c>
      <c r="K457">
        <v>0</v>
      </c>
      <c r="L457">
        <v>274</v>
      </c>
      <c r="M457">
        <v>11</v>
      </c>
      <c r="N457">
        <v>15</v>
      </c>
      <c r="O457">
        <v>216</v>
      </c>
      <c r="P457">
        <v>29</v>
      </c>
      <c r="Q457">
        <v>51</v>
      </c>
      <c r="R457">
        <v>0</v>
      </c>
      <c r="S457">
        <v>0</v>
      </c>
      <c r="T457">
        <v>44</v>
      </c>
      <c r="U457">
        <v>2</v>
      </c>
      <c r="V457">
        <v>0</v>
      </c>
      <c r="W457">
        <v>1</v>
      </c>
      <c r="X457">
        <v>0</v>
      </c>
      <c r="Y457">
        <v>1</v>
      </c>
      <c r="Z457">
        <v>0</v>
      </c>
      <c r="AA457" t="s">
        <v>2334</v>
      </c>
      <c r="AB457">
        <v>0</v>
      </c>
      <c r="AC457">
        <v>66</v>
      </c>
      <c r="AD457">
        <v>0</v>
      </c>
      <c r="AE457">
        <v>0</v>
      </c>
      <c r="AF457">
        <v>105</v>
      </c>
      <c r="AG457">
        <v>1</v>
      </c>
      <c r="AH457">
        <v>22</v>
      </c>
      <c r="AI457">
        <v>0</v>
      </c>
      <c r="AJ457">
        <v>0</v>
      </c>
      <c r="AK457">
        <v>0</v>
      </c>
      <c r="AL457">
        <v>0</v>
      </c>
      <c r="AM457">
        <v>0</v>
      </c>
      <c r="AN457">
        <v>0</v>
      </c>
      <c r="AO457">
        <v>0</v>
      </c>
      <c r="AP457">
        <v>0</v>
      </c>
      <c r="AQ457">
        <v>0</v>
      </c>
      <c r="AR457">
        <v>0</v>
      </c>
      <c r="AS457">
        <v>110</v>
      </c>
      <c r="AT457">
        <v>1</v>
      </c>
      <c r="AU457">
        <v>2</v>
      </c>
      <c r="AV457">
        <v>37</v>
      </c>
      <c r="AW457">
        <v>22</v>
      </c>
      <c r="AX457">
        <v>6</v>
      </c>
      <c r="AY457">
        <v>0</v>
      </c>
      <c r="AZ457">
        <v>0</v>
      </c>
      <c r="BA457">
        <v>0</v>
      </c>
      <c r="BB457">
        <v>1</v>
      </c>
      <c r="BC457">
        <v>0</v>
      </c>
      <c r="BD457">
        <v>0</v>
      </c>
      <c r="BE457">
        <v>0</v>
      </c>
      <c r="BF457">
        <v>3</v>
      </c>
      <c r="BG457">
        <v>0</v>
      </c>
      <c r="BH457">
        <v>0</v>
      </c>
      <c r="BI457">
        <v>65</v>
      </c>
      <c r="BJ457">
        <v>9</v>
      </c>
      <c r="BK457">
        <v>0</v>
      </c>
      <c r="BL457">
        <v>12</v>
      </c>
      <c r="BM457">
        <v>15</v>
      </c>
      <c r="BN457">
        <v>26</v>
      </c>
      <c r="BO457">
        <v>0</v>
      </c>
      <c r="BP457">
        <v>0</v>
      </c>
      <c r="BQ457">
        <v>13</v>
      </c>
      <c r="BR457">
        <v>1</v>
      </c>
      <c r="BS457">
        <v>0</v>
      </c>
      <c r="BT457">
        <v>0</v>
      </c>
      <c r="BU457">
        <v>0</v>
      </c>
      <c r="BV457">
        <v>2</v>
      </c>
      <c r="BW457">
        <v>0</v>
      </c>
      <c r="BX457">
        <v>0</v>
      </c>
      <c r="BY457">
        <v>64</v>
      </c>
      <c r="BZ457">
        <v>0</v>
      </c>
      <c r="CA457">
        <v>1</v>
      </c>
      <c r="CB457">
        <v>12</v>
      </c>
      <c r="CC457">
        <v>0</v>
      </c>
      <c r="CD457">
        <v>1</v>
      </c>
      <c r="CE457">
        <v>0</v>
      </c>
      <c r="CF457">
        <v>0</v>
      </c>
      <c r="CG457">
        <v>0</v>
      </c>
      <c r="CH457">
        <v>1</v>
      </c>
      <c r="CI457">
        <v>0</v>
      </c>
      <c r="CJ457">
        <v>1</v>
      </c>
      <c r="CK457">
        <v>0</v>
      </c>
      <c r="CL457">
        <v>0</v>
      </c>
      <c r="CM457">
        <v>0</v>
      </c>
    </row>
    <row r="458" spans="1:91" x14ac:dyDescent="0.15">
      <c r="A458" t="s">
        <v>2147</v>
      </c>
      <c r="B458">
        <v>3.1</v>
      </c>
      <c r="D458">
        <v>25</v>
      </c>
      <c r="E458" s="407">
        <v>0.1</v>
      </c>
      <c r="F458" s="407">
        <v>0</v>
      </c>
      <c r="G458" s="407">
        <v>0.8</v>
      </c>
      <c r="H458" s="407">
        <v>1.2654816065100992E-2</v>
      </c>
      <c r="I458" s="407">
        <v>0</v>
      </c>
      <c r="J458" s="407">
        <v>0.1</v>
      </c>
      <c r="K458">
        <v>0</v>
      </c>
      <c r="L458">
        <v>6</v>
      </c>
      <c r="M458">
        <v>0</v>
      </c>
      <c r="N458">
        <v>0</v>
      </c>
      <c r="O458">
        <v>60</v>
      </c>
      <c r="P458">
        <v>3</v>
      </c>
      <c r="Q458">
        <v>0</v>
      </c>
      <c r="R458">
        <v>0</v>
      </c>
      <c r="S458">
        <v>0</v>
      </c>
      <c r="T458">
        <v>0</v>
      </c>
      <c r="U458">
        <v>0</v>
      </c>
      <c r="V458">
        <v>0</v>
      </c>
      <c r="W458">
        <v>0</v>
      </c>
      <c r="X458">
        <v>0</v>
      </c>
      <c r="Y458">
        <v>0</v>
      </c>
      <c r="Z458">
        <v>0</v>
      </c>
      <c r="AA458" t="s">
        <v>2334</v>
      </c>
      <c r="AB458">
        <v>0</v>
      </c>
      <c r="AC458">
        <v>1</v>
      </c>
      <c r="AD458">
        <v>0</v>
      </c>
      <c r="AE458">
        <v>0</v>
      </c>
      <c r="AF458">
        <v>9</v>
      </c>
      <c r="AG458">
        <v>0</v>
      </c>
      <c r="AH458">
        <v>0</v>
      </c>
      <c r="AI458">
        <v>0</v>
      </c>
      <c r="AJ458">
        <v>0</v>
      </c>
      <c r="AK458">
        <v>0</v>
      </c>
      <c r="AL458">
        <v>0</v>
      </c>
      <c r="AM458">
        <v>0</v>
      </c>
      <c r="AN458">
        <v>0</v>
      </c>
      <c r="AO458">
        <v>0</v>
      </c>
      <c r="AP458">
        <v>0</v>
      </c>
      <c r="AQ458">
        <v>0</v>
      </c>
      <c r="AR458">
        <v>0</v>
      </c>
      <c r="AS458">
        <v>0</v>
      </c>
      <c r="AT458">
        <v>0</v>
      </c>
      <c r="AU458">
        <v>0</v>
      </c>
      <c r="AV458">
        <v>0</v>
      </c>
      <c r="AW458">
        <v>2</v>
      </c>
      <c r="AX458">
        <v>0</v>
      </c>
      <c r="AY458">
        <v>0</v>
      </c>
      <c r="AZ458">
        <v>0</v>
      </c>
      <c r="BA458">
        <v>0</v>
      </c>
      <c r="BB458">
        <v>0</v>
      </c>
      <c r="BC458">
        <v>0</v>
      </c>
      <c r="BD458">
        <v>0</v>
      </c>
      <c r="BE458">
        <v>0</v>
      </c>
      <c r="BF458">
        <v>0</v>
      </c>
      <c r="BG458">
        <v>0</v>
      </c>
      <c r="BH458">
        <v>0</v>
      </c>
      <c r="BI458">
        <v>2</v>
      </c>
      <c r="BJ458">
        <v>0</v>
      </c>
      <c r="BK458">
        <v>0</v>
      </c>
      <c r="BL458">
        <v>7</v>
      </c>
      <c r="BM458">
        <v>0</v>
      </c>
      <c r="BN458">
        <v>0</v>
      </c>
      <c r="BO458">
        <v>0</v>
      </c>
      <c r="BP458">
        <v>0</v>
      </c>
      <c r="BQ458">
        <v>0</v>
      </c>
      <c r="BR458">
        <v>0</v>
      </c>
      <c r="BS458">
        <v>0</v>
      </c>
      <c r="BT458">
        <v>0</v>
      </c>
      <c r="BU458">
        <v>0</v>
      </c>
      <c r="BV458">
        <v>0</v>
      </c>
      <c r="BW458">
        <v>0</v>
      </c>
      <c r="BX458">
        <v>0</v>
      </c>
      <c r="BY458">
        <v>7</v>
      </c>
      <c r="BZ458">
        <v>0</v>
      </c>
      <c r="CA458">
        <v>0</v>
      </c>
      <c r="CB458">
        <v>0</v>
      </c>
      <c r="CC458">
        <v>1</v>
      </c>
      <c r="CD458">
        <v>0</v>
      </c>
      <c r="CE458">
        <v>0</v>
      </c>
      <c r="CF458">
        <v>0</v>
      </c>
      <c r="CG458">
        <v>0</v>
      </c>
      <c r="CH458">
        <v>0</v>
      </c>
      <c r="CI458">
        <v>0</v>
      </c>
      <c r="CJ458">
        <v>0</v>
      </c>
      <c r="CK458">
        <v>0</v>
      </c>
      <c r="CL458">
        <v>0</v>
      </c>
      <c r="CM458">
        <v>0</v>
      </c>
    </row>
    <row r="459" spans="1:91" x14ac:dyDescent="0.15">
      <c r="A459" t="s">
        <v>1865</v>
      </c>
      <c r="B459">
        <v>450</v>
      </c>
      <c r="C459">
        <v>24</v>
      </c>
      <c r="D459">
        <v>240</v>
      </c>
      <c r="E459" s="407">
        <v>3.1</v>
      </c>
      <c r="F459" s="407">
        <v>0.1</v>
      </c>
      <c r="G459" s="407">
        <v>4.9000000000000004</v>
      </c>
      <c r="H459" s="407">
        <v>0.2</v>
      </c>
      <c r="I459" s="407">
        <v>6.640341373148036E-3</v>
      </c>
      <c r="J459" s="407">
        <v>0.3</v>
      </c>
      <c r="K459">
        <v>0</v>
      </c>
      <c r="L459">
        <v>1</v>
      </c>
      <c r="M459">
        <v>0</v>
      </c>
      <c r="N459">
        <v>5</v>
      </c>
      <c r="O459">
        <v>2</v>
      </c>
      <c r="P459">
        <v>0</v>
      </c>
      <c r="Q459">
        <v>26</v>
      </c>
      <c r="R459">
        <v>0</v>
      </c>
      <c r="S459">
        <v>0</v>
      </c>
      <c r="T459">
        <v>2</v>
      </c>
      <c r="U459">
        <v>0</v>
      </c>
      <c r="V459">
        <v>7</v>
      </c>
      <c r="W459">
        <v>0</v>
      </c>
      <c r="X459">
        <v>0</v>
      </c>
      <c r="Y459">
        <v>0</v>
      </c>
      <c r="Z459">
        <v>2</v>
      </c>
      <c r="AA459" t="s">
        <v>2334</v>
      </c>
      <c r="AB459">
        <v>0</v>
      </c>
      <c r="AC459">
        <v>0</v>
      </c>
      <c r="AD459">
        <v>0</v>
      </c>
      <c r="AE459">
        <v>0</v>
      </c>
      <c r="AF459">
        <v>0</v>
      </c>
      <c r="AG459">
        <v>0</v>
      </c>
      <c r="AH459">
        <v>19</v>
      </c>
      <c r="AI459">
        <v>0</v>
      </c>
      <c r="AJ459">
        <v>0</v>
      </c>
      <c r="AK459">
        <v>0</v>
      </c>
      <c r="AL459">
        <v>0</v>
      </c>
      <c r="AM459">
        <v>1</v>
      </c>
      <c r="AN459">
        <v>0</v>
      </c>
      <c r="AO459">
        <v>0</v>
      </c>
      <c r="AP459">
        <v>0</v>
      </c>
      <c r="AQ459">
        <v>0</v>
      </c>
      <c r="AR459">
        <v>0</v>
      </c>
      <c r="AS459">
        <v>0</v>
      </c>
      <c r="AT459">
        <v>0</v>
      </c>
      <c r="AU459">
        <v>0</v>
      </c>
      <c r="AV459">
        <v>0</v>
      </c>
      <c r="AW459">
        <v>0</v>
      </c>
      <c r="AX459">
        <v>20</v>
      </c>
      <c r="AY459">
        <v>0</v>
      </c>
      <c r="AZ459">
        <v>0</v>
      </c>
      <c r="BA459">
        <v>0</v>
      </c>
      <c r="BB459">
        <v>0</v>
      </c>
      <c r="BC459">
        <v>0</v>
      </c>
      <c r="BD459">
        <v>0</v>
      </c>
      <c r="BE459">
        <v>0</v>
      </c>
      <c r="BF459">
        <v>0</v>
      </c>
      <c r="BG459">
        <v>0</v>
      </c>
      <c r="BH459">
        <v>0</v>
      </c>
      <c r="BI459">
        <v>1</v>
      </c>
      <c r="BJ459">
        <v>0</v>
      </c>
      <c r="BK459">
        <v>0</v>
      </c>
      <c r="BL459">
        <v>0</v>
      </c>
      <c r="BM459">
        <v>0</v>
      </c>
      <c r="BN459">
        <v>0</v>
      </c>
      <c r="BO459">
        <v>0</v>
      </c>
      <c r="BP459">
        <v>0</v>
      </c>
      <c r="BQ459">
        <v>0</v>
      </c>
      <c r="BR459">
        <v>0</v>
      </c>
      <c r="BS459">
        <v>1</v>
      </c>
      <c r="BT459">
        <v>0</v>
      </c>
      <c r="BU459">
        <v>0</v>
      </c>
      <c r="BV459">
        <v>0</v>
      </c>
      <c r="BW459">
        <v>1</v>
      </c>
      <c r="BX459">
        <v>0</v>
      </c>
      <c r="BY459">
        <v>0</v>
      </c>
      <c r="BZ459">
        <v>0</v>
      </c>
      <c r="CA459">
        <v>0</v>
      </c>
      <c r="CB459">
        <v>0</v>
      </c>
      <c r="CC459">
        <v>0</v>
      </c>
      <c r="CD459">
        <v>1</v>
      </c>
      <c r="CE459">
        <v>0</v>
      </c>
      <c r="CF459">
        <v>0</v>
      </c>
      <c r="CG459">
        <v>0</v>
      </c>
      <c r="CH459">
        <v>0</v>
      </c>
      <c r="CI459">
        <v>0</v>
      </c>
      <c r="CJ459">
        <v>0</v>
      </c>
      <c r="CK459">
        <v>0</v>
      </c>
      <c r="CL459">
        <v>0</v>
      </c>
      <c r="CM459">
        <v>0</v>
      </c>
    </row>
    <row r="460" spans="1:91" x14ac:dyDescent="0.15">
      <c r="A460" t="s">
        <v>1894</v>
      </c>
      <c r="B460">
        <v>128.69999999999999</v>
      </c>
      <c r="C460">
        <v>2.44</v>
      </c>
      <c r="D460">
        <v>233.2</v>
      </c>
      <c r="E460" s="407">
        <v>2.2000000000000002</v>
      </c>
      <c r="F460" s="407">
        <v>4.1203950678571445E-2</v>
      </c>
      <c r="G460" s="407">
        <v>4.5</v>
      </c>
      <c r="H460" s="407">
        <v>0.3</v>
      </c>
      <c r="I460" s="407">
        <v>4.7012939498734226E-3</v>
      </c>
      <c r="J460" s="407">
        <v>0.5</v>
      </c>
      <c r="K460">
        <v>0</v>
      </c>
      <c r="L460">
        <v>4</v>
      </c>
      <c r="M460">
        <v>0</v>
      </c>
      <c r="N460">
        <v>13</v>
      </c>
      <c r="O460">
        <v>23</v>
      </c>
      <c r="P460">
        <v>0</v>
      </c>
      <c r="Q460">
        <v>1</v>
      </c>
      <c r="R460">
        <v>0</v>
      </c>
      <c r="S460">
        <v>8</v>
      </c>
      <c r="T460">
        <v>4</v>
      </c>
      <c r="U460">
        <v>1</v>
      </c>
      <c r="V460">
        <v>2</v>
      </c>
      <c r="W460">
        <v>0</v>
      </c>
      <c r="X460">
        <v>0</v>
      </c>
      <c r="Y460">
        <v>0</v>
      </c>
      <c r="Z460">
        <v>0</v>
      </c>
      <c r="AA460" t="s">
        <v>2334</v>
      </c>
      <c r="AB460">
        <v>0</v>
      </c>
      <c r="AC460">
        <v>0</v>
      </c>
      <c r="AD460">
        <v>0</v>
      </c>
      <c r="AE460">
        <v>2</v>
      </c>
      <c r="AF460">
        <v>3</v>
      </c>
      <c r="AG460">
        <v>0</v>
      </c>
      <c r="AH460">
        <v>1</v>
      </c>
      <c r="AI460">
        <v>0</v>
      </c>
      <c r="AJ460">
        <v>0</v>
      </c>
      <c r="AK460">
        <v>0</v>
      </c>
      <c r="AL460">
        <v>0</v>
      </c>
      <c r="AM460">
        <v>0</v>
      </c>
      <c r="AN460">
        <v>0</v>
      </c>
      <c r="AO460">
        <v>0</v>
      </c>
      <c r="AP460">
        <v>0</v>
      </c>
      <c r="AQ460">
        <v>0</v>
      </c>
      <c r="AR460">
        <v>0</v>
      </c>
      <c r="AS460">
        <v>2</v>
      </c>
      <c r="AT460">
        <v>0</v>
      </c>
      <c r="AU460">
        <v>0</v>
      </c>
      <c r="AV460">
        <v>3</v>
      </c>
      <c r="AW460">
        <v>0</v>
      </c>
      <c r="AX460">
        <v>1</v>
      </c>
      <c r="AY460">
        <v>0</v>
      </c>
      <c r="AZ460">
        <v>0</v>
      </c>
      <c r="BA460">
        <v>0</v>
      </c>
      <c r="BB460">
        <v>0</v>
      </c>
      <c r="BC460">
        <v>0</v>
      </c>
      <c r="BD460">
        <v>0</v>
      </c>
      <c r="BE460">
        <v>0</v>
      </c>
      <c r="BF460">
        <v>0</v>
      </c>
      <c r="BG460">
        <v>0</v>
      </c>
      <c r="BH460">
        <v>0</v>
      </c>
      <c r="BI460">
        <v>0</v>
      </c>
      <c r="BJ460">
        <v>0</v>
      </c>
      <c r="BK460">
        <v>2</v>
      </c>
      <c r="BL460">
        <v>4</v>
      </c>
      <c r="BM460">
        <v>0</v>
      </c>
      <c r="BN460">
        <v>0</v>
      </c>
      <c r="BO460">
        <v>0</v>
      </c>
      <c r="BP460">
        <v>3</v>
      </c>
      <c r="BQ460">
        <v>0</v>
      </c>
      <c r="BR460">
        <v>0</v>
      </c>
      <c r="BS460">
        <v>0</v>
      </c>
      <c r="BT460">
        <v>0</v>
      </c>
      <c r="BU460">
        <v>0</v>
      </c>
      <c r="BV460">
        <v>0</v>
      </c>
      <c r="BW460">
        <v>0</v>
      </c>
      <c r="BX460">
        <v>0</v>
      </c>
      <c r="BY460">
        <v>0</v>
      </c>
      <c r="BZ460">
        <v>0</v>
      </c>
      <c r="CA460">
        <v>0</v>
      </c>
      <c r="CB460">
        <v>6</v>
      </c>
      <c r="CC460">
        <v>0</v>
      </c>
      <c r="CD460">
        <v>0</v>
      </c>
      <c r="CE460">
        <v>0</v>
      </c>
      <c r="CF460">
        <v>0</v>
      </c>
      <c r="CG460">
        <v>0</v>
      </c>
      <c r="CH460">
        <v>3</v>
      </c>
      <c r="CI460">
        <v>0</v>
      </c>
      <c r="CJ460">
        <v>0</v>
      </c>
      <c r="CK460">
        <v>0</v>
      </c>
      <c r="CL460">
        <v>0</v>
      </c>
      <c r="CM460">
        <v>0</v>
      </c>
    </row>
    <row r="461" spans="1:91" x14ac:dyDescent="0.15">
      <c r="A461" t="s">
        <v>2024</v>
      </c>
      <c r="B461">
        <v>210</v>
      </c>
      <c r="C461">
        <v>5.0999999999999996</v>
      </c>
      <c r="D461">
        <v>300</v>
      </c>
      <c r="E461" s="407">
        <v>1.3</v>
      </c>
      <c r="F461" s="407">
        <v>2.8233465392473126E-2</v>
      </c>
      <c r="G461" s="407">
        <v>2.9</v>
      </c>
      <c r="H461" s="407">
        <v>0.3</v>
      </c>
      <c r="I461" s="407">
        <v>7.5560717977421407E-3</v>
      </c>
      <c r="J461" s="407">
        <v>0.8</v>
      </c>
      <c r="K461">
        <v>0</v>
      </c>
      <c r="L461">
        <v>0</v>
      </c>
      <c r="M461">
        <v>0</v>
      </c>
      <c r="N461">
        <v>0</v>
      </c>
      <c r="O461">
        <v>15</v>
      </c>
      <c r="P461">
        <v>0</v>
      </c>
      <c r="Q461">
        <v>1</v>
      </c>
      <c r="R461">
        <v>4</v>
      </c>
      <c r="S461">
        <v>3</v>
      </c>
      <c r="T461">
        <v>53</v>
      </c>
      <c r="U461">
        <v>10</v>
      </c>
      <c r="V461">
        <v>11</v>
      </c>
      <c r="W461">
        <v>0</v>
      </c>
      <c r="X461">
        <v>0</v>
      </c>
      <c r="Y461">
        <v>0</v>
      </c>
      <c r="Z461">
        <v>5</v>
      </c>
      <c r="AA461" t="s">
        <v>2334</v>
      </c>
      <c r="AB461">
        <v>0</v>
      </c>
      <c r="AC461">
        <v>0</v>
      </c>
      <c r="AD461">
        <v>0</v>
      </c>
      <c r="AE461">
        <v>0</v>
      </c>
      <c r="AF461">
        <v>0</v>
      </c>
      <c r="AG461">
        <v>0</v>
      </c>
      <c r="AH461">
        <v>1</v>
      </c>
      <c r="AI461">
        <v>3</v>
      </c>
      <c r="AJ461">
        <v>1</v>
      </c>
      <c r="AK461">
        <v>0</v>
      </c>
      <c r="AL461">
        <v>0</v>
      </c>
      <c r="AM461">
        <v>11</v>
      </c>
      <c r="AN461">
        <v>0</v>
      </c>
      <c r="AO461">
        <v>0</v>
      </c>
      <c r="AP461">
        <v>0</v>
      </c>
      <c r="AQ461">
        <v>5</v>
      </c>
      <c r="AR461">
        <v>0</v>
      </c>
      <c r="AS461">
        <v>0</v>
      </c>
      <c r="AT461">
        <v>0</v>
      </c>
      <c r="AU461">
        <v>0</v>
      </c>
      <c r="AV461">
        <v>1</v>
      </c>
      <c r="AW461">
        <v>0</v>
      </c>
      <c r="AX461">
        <v>0</v>
      </c>
      <c r="AY461">
        <v>0</v>
      </c>
      <c r="AZ461">
        <v>0</v>
      </c>
      <c r="BA461">
        <v>0</v>
      </c>
      <c r="BB461">
        <v>11</v>
      </c>
      <c r="BC461">
        <v>0</v>
      </c>
      <c r="BD461">
        <v>0</v>
      </c>
      <c r="BE461">
        <v>0</v>
      </c>
      <c r="BF461">
        <v>0</v>
      </c>
      <c r="BG461">
        <v>0</v>
      </c>
      <c r="BH461">
        <v>0</v>
      </c>
      <c r="BI461">
        <v>0</v>
      </c>
      <c r="BJ461">
        <v>0</v>
      </c>
      <c r="BK461">
        <v>0</v>
      </c>
      <c r="BL461">
        <v>0</v>
      </c>
      <c r="BM461">
        <v>0</v>
      </c>
      <c r="BN461">
        <v>0</v>
      </c>
      <c r="BO461">
        <v>0</v>
      </c>
      <c r="BP461">
        <v>1</v>
      </c>
      <c r="BQ461">
        <v>0</v>
      </c>
      <c r="BR461">
        <v>0</v>
      </c>
      <c r="BS461">
        <v>0</v>
      </c>
      <c r="BT461">
        <v>0</v>
      </c>
      <c r="BU461">
        <v>0</v>
      </c>
      <c r="BV461">
        <v>0</v>
      </c>
      <c r="BW461">
        <v>0</v>
      </c>
      <c r="BX461">
        <v>0</v>
      </c>
      <c r="BY461">
        <v>0</v>
      </c>
      <c r="BZ461">
        <v>0</v>
      </c>
      <c r="CA461">
        <v>0</v>
      </c>
      <c r="CB461">
        <v>0</v>
      </c>
      <c r="CC461">
        <v>0</v>
      </c>
      <c r="CD461">
        <v>0</v>
      </c>
      <c r="CE461">
        <v>0</v>
      </c>
      <c r="CF461">
        <v>0</v>
      </c>
      <c r="CG461">
        <v>0</v>
      </c>
      <c r="CH461">
        <v>1</v>
      </c>
      <c r="CI461">
        <v>0</v>
      </c>
      <c r="CJ461">
        <v>0</v>
      </c>
      <c r="CK461">
        <v>0</v>
      </c>
      <c r="CL461">
        <v>0</v>
      </c>
      <c r="CM461">
        <v>0</v>
      </c>
    </row>
    <row r="462" spans="1:91" x14ac:dyDescent="0.15">
      <c r="A462" t="s">
        <v>2005</v>
      </c>
      <c r="B462">
        <v>68.599999999999994</v>
      </c>
      <c r="C462">
        <v>2.13</v>
      </c>
      <c r="D462">
        <v>285.5</v>
      </c>
      <c r="E462" s="407">
        <v>0.3</v>
      </c>
      <c r="F462" s="407">
        <v>9.2339451557377043E-3</v>
      </c>
      <c r="G462" s="407">
        <v>1.5</v>
      </c>
      <c r="H462" s="407">
        <v>0.1</v>
      </c>
      <c r="I462" s="407">
        <v>1.4520565759273789E-3</v>
      </c>
      <c r="J462" s="407">
        <v>0.2</v>
      </c>
      <c r="K462">
        <v>0</v>
      </c>
      <c r="L462">
        <v>64</v>
      </c>
      <c r="M462">
        <v>0</v>
      </c>
      <c r="N462">
        <v>12</v>
      </c>
      <c r="O462">
        <v>51</v>
      </c>
      <c r="P462">
        <v>0</v>
      </c>
      <c r="Q462">
        <v>1</v>
      </c>
      <c r="R462">
        <v>3</v>
      </c>
      <c r="S462">
        <v>9</v>
      </c>
      <c r="T462">
        <v>50</v>
      </c>
      <c r="U462">
        <v>6</v>
      </c>
      <c r="V462">
        <v>1</v>
      </c>
      <c r="W462">
        <v>0</v>
      </c>
      <c r="X462">
        <v>0</v>
      </c>
      <c r="Y462">
        <v>0</v>
      </c>
      <c r="Z462">
        <v>1</v>
      </c>
      <c r="AA462" t="s">
        <v>2334</v>
      </c>
      <c r="AB462">
        <v>0</v>
      </c>
      <c r="AC462">
        <v>11</v>
      </c>
      <c r="AD462">
        <v>0</v>
      </c>
      <c r="AE462">
        <v>4</v>
      </c>
      <c r="AF462">
        <v>3</v>
      </c>
      <c r="AG462">
        <v>0</v>
      </c>
      <c r="AH462">
        <v>0</v>
      </c>
      <c r="AI462">
        <v>2</v>
      </c>
      <c r="AJ462">
        <v>0</v>
      </c>
      <c r="AK462">
        <v>0</v>
      </c>
      <c r="AL462">
        <v>0</v>
      </c>
      <c r="AM462">
        <v>1</v>
      </c>
      <c r="AN462">
        <v>0</v>
      </c>
      <c r="AO462">
        <v>0</v>
      </c>
      <c r="AP462">
        <v>0</v>
      </c>
      <c r="AQ462">
        <v>1</v>
      </c>
      <c r="AR462">
        <v>0</v>
      </c>
      <c r="AS462">
        <v>5</v>
      </c>
      <c r="AT462">
        <v>0</v>
      </c>
      <c r="AU462">
        <v>0</v>
      </c>
      <c r="AV462">
        <v>2</v>
      </c>
      <c r="AW462">
        <v>0</v>
      </c>
      <c r="AX462">
        <v>4</v>
      </c>
      <c r="AY462">
        <v>0</v>
      </c>
      <c r="AZ462">
        <v>0</v>
      </c>
      <c r="BA462">
        <v>2</v>
      </c>
      <c r="BB462">
        <v>1</v>
      </c>
      <c r="BC462">
        <v>1</v>
      </c>
      <c r="BD462">
        <v>0</v>
      </c>
      <c r="BE462">
        <v>0</v>
      </c>
      <c r="BF462">
        <v>0</v>
      </c>
      <c r="BG462">
        <v>0</v>
      </c>
      <c r="BH462">
        <v>0</v>
      </c>
      <c r="BI462">
        <v>4</v>
      </c>
      <c r="BJ462">
        <v>0</v>
      </c>
      <c r="BK462">
        <v>2</v>
      </c>
      <c r="BL462">
        <v>2</v>
      </c>
      <c r="BM462">
        <v>0</v>
      </c>
      <c r="BN462">
        <v>4</v>
      </c>
      <c r="BO462">
        <v>0</v>
      </c>
      <c r="BP462">
        <v>4</v>
      </c>
      <c r="BQ462">
        <v>1</v>
      </c>
      <c r="BR462">
        <v>0</v>
      </c>
      <c r="BS462">
        <v>0</v>
      </c>
      <c r="BT462">
        <v>0</v>
      </c>
      <c r="BU462">
        <v>0</v>
      </c>
      <c r="BV462">
        <v>0</v>
      </c>
      <c r="BW462">
        <v>0</v>
      </c>
      <c r="BX462">
        <v>0</v>
      </c>
      <c r="BY462">
        <v>5</v>
      </c>
      <c r="BZ462">
        <v>0</v>
      </c>
      <c r="CA462">
        <v>0</v>
      </c>
      <c r="CB462">
        <v>0</v>
      </c>
      <c r="CC462">
        <v>0</v>
      </c>
      <c r="CD462">
        <v>1</v>
      </c>
      <c r="CE462">
        <v>0</v>
      </c>
      <c r="CF462">
        <v>0</v>
      </c>
      <c r="CG462">
        <v>0</v>
      </c>
      <c r="CH462">
        <v>3</v>
      </c>
      <c r="CI462">
        <v>0</v>
      </c>
      <c r="CJ462">
        <v>0</v>
      </c>
      <c r="CK462">
        <v>0</v>
      </c>
      <c r="CL462">
        <v>0</v>
      </c>
      <c r="CM462">
        <v>0</v>
      </c>
    </row>
    <row r="463" spans="1:91" x14ac:dyDescent="0.15">
      <c r="A463" t="s">
        <v>2145</v>
      </c>
      <c r="B463">
        <v>11</v>
      </c>
      <c r="C463">
        <v>0.2</v>
      </c>
      <c r="D463">
        <v>73</v>
      </c>
      <c r="E463" s="407">
        <v>0.3</v>
      </c>
      <c r="F463" s="407">
        <v>6.333333333333334E-4</v>
      </c>
      <c r="G463" s="407">
        <v>2.2999999999999998</v>
      </c>
      <c r="H463" s="407">
        <v>3.9272269926772879E-2</v>
      </c>
      <c r="I463" s="407">
        <v>7.5732555888348576E-5</v>
      </c>
      <c r="J463" s="407">
        <v>0.3</v>
      </c>
      <c r="K463">
        <v>0</v>
      </c>
      <c r="L463">
        <v>0</v>
      </c>
      <c r="M463">
        <v>0</v>
      </c>
      <c r="N463">
        <v>4</v>
      </c>
      <c r="O463">
        <v>25</v>
      </c>
      <c r="P463">
        <v>0</v>
      </c>
      <c r="Q463">
        <v>1</v>
      </c>
      <c r="R463">
        <v>0</v>
      </c>
      <c r="S463">
        <v>0</v>
      </c>
      <c r="T463">
        <v>5</v>
      </c>
      <c r="U463">
        <v>0</v>
      </c>
      <c r="V463">
        <v>0</v>
      </c>
      <c r="W463">
        <v>0</v>
      </c>
      <c r="X463">
        <v>0</v>
      </c>
      <c r="Y463">
        <v>0</v>
      </c>
      <c r="Z463">
        <v>0</v>
      </c>
      <c r="AA463" t="s">
        <v>2334</v>
      </c>
      <c r="AB463">
        <v>0</v>
      </c>
      <c r="AC463">
        <v>0</v>
      </c>
      <c r="AD463">
        <v>0</v>
      </c>
      <c r="AE463">
        <v>0</v>
      </c>
      <c r="AF463">
        <v>0</v>
      </c>
      <c r="AG463">
        <v>0</v>
      </c>
      <c r="AH463">
        <v>0</v>
      </c>
      <c r="AI463">
        <v>0</v>
      </c>
      <c r="AJ463">
        <v>0</v>
      </c>
      <c r="AK463">
        <v>0</v>
      </c>
      <c r="AL463">
        <v>0</v>
      </c>
      <c r="AM463">
        <v>0</v>
      </c>
      <c r="AN463">
        <v>0</v>
      </c>
      <c r="AO463">
        <v>0</v>
      </c>
      <c r="AP463">
        <v>0</v>
      </c>
      <c r="AQ463">
        <v>0</v>
      </c>
      <c r="AR463">
        <v>0</v>
      </c>
      <c r="AS463">
        <v>0</v>
      </c>
      <c r="AT463">
        <v>0</v>
      </c>
      <c r="AU463">
        <v>0</v>
      </c>
      <c r="AV463">
        <v>0</v>
      </c>
      <c r="AW463">
        <v>0</v>
      </c>
      <c r="AX463">
        <v>0</v>
      </c>
      <c r="AY463">
        <v>0</v>
      </c>
      <c r="AZ463">
        <v>0</v>
      </c>
      <c r="BA463">
        <v>0</v>
      </c>
      <c r="BB463">
        <v>0</v>
      </c>
      <c r="BC463">
        <v>0</v>
      </c>
      <c r="BD463">
        <v>0</v>
      </c>
      <c r="BE463">
        <v>0</v>
      </c>
      <c r="BF463">
        <v>0</v>
      </c>
      <c r="BG463">
        <v>0</v>
      </c>
      <c r="BH463">
        <v>0</v>
      </c>
      <c r="BI463">
        <v>0</v>
      </c>
      <c r="BJ463">
        <v>0</v>
      </c>
      <c r="BK463">
        <v>3</v>
      </c>
      <c r="BL463">
        <v>21</v>
      </c>
      <c r="BM463">
        <v>0</v>
      </c>
      <c r="BN463">
        <v>1</v>
      </c>
      <c r="BO463">
        <v>0</v>
      </c>
      <c r="BP463">
        <v>0</v>
      </c>
      <c r="BQ463">
        <v>7</v>
      </c>
      <c r="BR463">
        <v>0</v>
      </c>
      <c r="BS463">
        <v>0</v>
      </c>
      <c r="BT463">
        <v>0</v>
      </c>
      <c r="BU463">
        <v>0</v>
      </c>
      <c r="BV463">
        <v>0</v>
      </c>
      <c r="BW463">
        <v>0</v>
      </c>
      <c r="BX463">
        <v>0</v>
      </c>
      <c r="BY463">
        <v>0</v>
      </c>
      <c r="BZ463">
        <v>3</v>
      </c>
      <c r="CA463">
        <v>1</v>
      </c>
      <c r="CB463">
        <v>25</v>
      </c>
      <c r="CC463">
        <v>0</v>
      </c>
      <c r="CD463">
        <v>7</v>
      </c>
      <c r="CE463">
        <v>0</v>
      </c>
      <c r="CF463">
        <v>0</v>
      </c>
      <c r="CG463">
        <v>3</v>
      </c>
      <c r="CH463">
        <v>0</v>
      </c>
      <c r="CI463">
        <v>0</v>
      </c>
      <c r="CJ463">
        <v>0</v>
      </c>
      <c r="CK463">
        <v>0</v>
      </c>
      <c r="CL463">
        <v>0</v>
      </c>
      <c r="CM463">
        <v>0</v>
      </c>
    </row>
    <row r="464" spans="1:91" x14ac:dyDescent="0.15">
      <c r="A464" t="s">
        <v>2121</v>
      </c>
      <c r="B464">
        <v>7.7</v>
      </c>
      <c r="D464">
        <v>80</v>
      </c>
      <c r="E464" s="407">
        <v>0.4</v>
      </c>
      <c r="F464" s="407">
        <v>0</v>
      </c>
      <c r="G464" s="407">
        <v>3</v>
      </c>
      <c r="H464" s="407">
        <v>2.8244547905183898E-2</v>
      </c>
      <c r="I464" s="407">
        <v>0</v>
      </c>
      <c r="J464" s="407">
        <v>0.2</v>
      </c>
      <c r="K464">
        <v>0</v>
      </c>
      <c r="L464">
        <v>18</v>
      </c>
      <c r="M464">
        <v>0</v>
      </c>
      <c r="N464">
        <v>2</v>
      </c>
      <c r="O464">
        <v>17</v>
      </c>
      <c r="P464">
        <v>0</v>
      </c>
      <c r="Q464">
        <v>0</v>
      </c>
      <c r="R464">
        <v>0</v>
      </c>
      <c r="S464">
        <v>0</v>
      </c>
      <c r="T464">
        <v>0</v>
      </c>
      <c r="U464">
        <v>0</v>
      </c>
      <c r="V464">
        <v>0</v>
      </c>
      <c r="W464">
        <v>0</v>
      </c>
      <c r="X464">
        <v>0</v>
      </c>
      <c r="Y464">
        <v>0</v>
      </c>
      <c r="Z464">
        <v>0</v>
      </c>
      <c r="AA464" t="s">
        <v>2371</v>
      </c>
      <c r="AB464">
        <v>0</v>
      </c>
      <c r="AC464">
        <v>9</v>
      </c>
      <c r="AD464">
        <v>0</v>
      </c>
      <c r="AE464">
        <v>1</v>
      </c>
      <c r="AF464">
        <v>2</v>
      </c>
      <c r="AG464">
        <v>0</v>
      </c>
      <c r="AH464">
        <v>0</v>
      </c>
      <c r="AI464">
        <v>0</v>
      </c>
      <c r="AJ464">
        <v>0</v>
      </c>
      <c r="AK464">
        <v>0</v>
      </c>
      <c r="AL464">
        <v>0</v>
      </c>
      <c r="AM464">
        <v>0</v>
      </c>
      <c r="AN464">
        <v>0</v>
      </c>
      <c r="AO464">
        <v>0</v>
      </c>
      <c r="AP464">
        <v>0</v>
      </c>
      <c r="AQ464">
        <v>0</v>
      </c>
      <c r="AR464">
        <v>0</v>
      </c>
      <c r="AS464">
        <v>0</v>
      </c>
      <c r="AT464">
        <v>0</v>
      </c>
      <c r="AU464">
        <v>0</v>
      </c>
      <c r="AV464">
        <v>8</v>
      </c>
      <c r="AW464">
        <v>0</v>
      </c>
      <c r="AX464">
        <v>0</v>
      </c>
      <c r="AY464">
        <v>0</v>
      </c>
      <c r="AZ464">
        <v>0</v>
      </c>
      <c r="BA464">
        <v>0</v>
      </c>
      <c r="BB464">
        <v>0</v>
      </c>
      <c r="BC464">
        <v>0</v>
      </c>
      <c r="BD464">
        <v>0</v>
      </c>
      <c r="BE464">
        <v>0</v>
      </c>
      <c r="BF464">
        <v>0</v>
      </c>
      <c r="BG464">
        <v>0</v>
      </c>
      <c r="BH464">
        <v>0</v>
      </c>
      <c r="BI464">
        <v>0</v>
      </c>
      <c r="BJ464">
        <v>0</v>
      </c>
      <c r="BK464">
        <v>0</v>
      </c>
      <c r="BL464">
        <v>11</v>
      </c>
      <c r="BM464">
        <v>0</v>
      </c>
      <c r="BN464">
        <v>0</v>
      </c>
      <c r="BO464">
        <v>0</v>
      </c>
      <c r="BP464">
        <v>0</v>
      </c>
      <c r="BQ464">
        <v>0</v>
      </c>
      <c r="BR464">
        <v>0</v>
      </c>
      <c r="BS464">
        <v>0</v>
      </c>
      <c r="BT464">
        <v>0</v>
      </c>
      <c r="BU464">
        <v>0</v>
      </c>
      <c r="BV464">
        <v>0</v>
      </c>
      <c r="BW464">
        <v>0</v>
      </c>
      <c r="BX464">
        <v>0</v>
      </c>
      <c r="BY464">
        <v>0</v>
      </c>
      <c r="BZ464">
        <v>0</v>
      </c>
      <c r="CA464">
        <v>0</v>
      </c>
      <c r="CB464">
        <v>9</v>
      </c>
      <c r="CC464">
        <v>0</v>
      </c>
      <c r="CD464">
        <v>0</v>
      </c>
      <c r="CE464">
        <v>0</v>
      </c>
      <c r="CF464">
        <v>0</v>
      </c>
      <c r="CG464">
        <v>0</v>
      </c>
      <c r="CH464">
        <v>0</v>
      </c>
      <c r="CI464">
        <v>0</v>
      </c>
      <c r="CJ464">
        <v>0</v>
      </c>
      <c r="CK464">
        <v>0</v>
      </c>
      <c r="CL464">
        <v>0</v>
      </c>
      <c r="CM464">
        <v>0</v>
      </c>
    </row>
    <row r="465" spans="1:91" x14ac:dyDescent="0.15">
      <c r="A465" t="s">
        <v>2187</v>
      </c>
      <c r="B465">
        <v>10</v>
      </c>
      <c r="C465">
        <v>0.13</v>
      </c>
      <c r="D465">
        <v>61</v>
      </c>
      <c r="E465" s="407">
        <v>0.1</v>
      </c>
      <c r="F465" s="407">
        <v>2.9649529032258062E-4</v>
      </c>
      <c r="G465" s="407">
        <v>1.2</v>
      </c>
      <c r="H465" s="407">
        <v>1.438723392192863E-2</v>
      </c>
      <c r="I465" s="407">
        <v>4.0083880280676655E-5</v>
      </c>
      <c r="J465" s="407">
        <v>0.2</v>
      </c>
      <c r="K465">
        <v>0</v>
      </c>
      <c r="L465">
        <v>0</v>
      </c>
      <c r="M465">
        <v>0</v>
      </c>
      <c r="N465">
        <v>0</v>
      </c>
      <c r="O465">
        <v>37</v>
      </c>
      <c r="P465">
        <v>0</v>
      </c>
      <c r="Q465">
        <v>2</v>
      </c>
      <c r="R465">
        <v>0</v>
      </c>
      <c r="S465">
        <v>0</v>
      </c>
      <c r="T465">
        <v>1</v>
      </c>
      <c r="U465">
        <v>0</v>
      </c>
      <c r="V465">
        <v>2</v>
      </c>
      <c r="W465">
        <v>0</v>
      </c>
      <c r="X465">
        <v>0</v>
      </c>
      <c r="Y465">
        <v>0</v>
      </c>
      <c r="Z465">
        <v>0</v>
      </c>
      <c r="AA465" t="s">
        <v>2334</v>
      </c>
      <c r="AB465">
        <v>0</v>
      </c>
      <c r="AC465">
        <v>0</v>
      </c>
      <c r="AD465">
        <v>0</v>
      </c>
      <c r="AE465">
        <v>0</v>
      </c>
      <c r="AF465">
        <v>20</v>
      </c>
      <c r="AG465">
        <v>0</v>
      </c>
      <c r="AH465">
        <v>0</v>
      </c>
      <c r="AI465">
        <v>0</v>
      </c>
      <c r="AJ465">
        <v>0</v>
      </c>
      <c r="AK465">
        <v>0</v>
      </c>
      <c r="AL465">
        <v>0</v>
      </c>
      <c r="AM465">
        <v>1</v>
      </c>
      <c r="AN465">
        <v>0</v>
      </c>
      <c r="AO465">
        <v>0</v>
      </c>
      <c r="AP465">
        <v>0</v>
      </c>
      <c r="AQ465">
        <v>0</v>
      </c>
      <c r="AR465">
        <v>0</v>
      </c>
      <c r="AS465">
        <v>4</v>
      </c>
      <c r="AT465">
        <v>0</v>
      </c>
      <c r="AU465">
        <v>0</v>
      </c>
      <c r="AV465">
        <v>6</v>
      </c>
      <c r="AW465">
        <v>0</v>
      </c>
      <c r="AX465">
        <v>0</v>
      </c>
      <c r="AY465">
        <v>0</v>
      </c>
      <c r="AZ465">
        <v>0</v>
      </c>
      <c r="BA465">
        <v>0</v>
      </c>
      <c r="BB465">
        <v>0</v>
      </c>
      <c r="BC465">
        <v>0</v>
      </c>
      <c r="BD465">
        <v>0</v>
      </c>
      <c r="BE465">
        <v>0</v>
      </c>
      <c r="BF465">
        <v>0</v>
      </c>
      <c r="BG465">
        <v>0</v>
      </c>
      <c r="BH465">
        <v>0</v>
      </c>
      <c r="BI465">
        <v>0</v>
      </c>
      <c r="BJ465">
        <v>0</v>
      </c>
      <c r="BK465">
        <v>0</v>
      </c>
      <c r="BL465">
        <v>0</v>
      </c>
      <c r="BM465">
        <v>0</v>
      </c>
      <c r="BN465">
        <v>0</v>
      </c>
      <c r="BO465">
        <v>0</v>
      </c>
      <c r="BP465">
        <v>0</v>
      </c>
      <c r="BQ465">
        <v>0</v>
      </c>
      <c r="BR465">
        <v>0</v>
      </c>
      <c r="BS465">
        <v>0</v>
      </c>
      <c r="BT465">
        <v>0</v>
      </c>
      <c r="BU465">
        <v>0</v>
      </c>
      <c r="BV465">
        <v>0</v>
      </c>
      <c r="BW465">
        <v>0</v>
      </c>
      <c r="BX465">
        <v>0</v>
      </c>
      <c r="BY465">
        <v>0</v>
      </c>
      <c r="BZ465">
        <v>0</v>
      </c>
      <c r="CA465">
        <v>0</v>
      </c>
      <c r="CB465">
        <v>0</v>
      </c>
      <c r="CC465">
        <v>0</v>
      </c>
      <c r="CD465">
        <v>0</v>
      </c>
      <c r="CE465">
        <v>0</v>
      </c>
      <c r="CF465">
        <v>0</v>
      </c>
      <c r="CG465">
        <v>0</v>
      </c>
      <c r="CH465">
        <v>0</v>
      </c>
      <c r="CI465">
        <v>0</v>
      </c>
      <c r="CJ465">
        <v>0</v>
      </c>
      <c r="CK465">
        <v>0</v>
      </c>
      <c r="CL465">
        <v>0</v>
      </c>
      <c r="CM465">
        <v>0</v>
      </c>
    </row>
    <row r="466" spans="1:91" x14ac:dyDescent="0.15">
      <c r="A466" t="s">
        <v>2095</v>
      </c>
      <c r="B466">
        <v>1500</v>
      </c>
      <c r="C466">
        <v>50</v>
      </c>
      <c r="D466">
        <v>750</v>
      </c>
      <c r="E466" s="407">
        <v>13.7</v>
      </c>
      <c r="F466" s="407">
        <v>0.4</v>
      </c>
      <c r="G466" s="407">
        <v>8.9</v>
      </c>
      <c r="H466" s="407">
        <v>0.7</v>
      </c>
      <c r="I466" s="407">
        <v>1.9717812398625138E-2</v>
      </c>
      <c r="J466" s="407">
        <v>0.4</v>
      </c>
      <c r="K466">
        <v>0</v>
      </c>
      <c r="L466">
        <v>8</v>
      </c>
      <c r="M466">
        <v>0</v>
      </c>
      <c r="N466">
        <v>0</v>
      </c>
      <c r="O466">
        <v>2</v>
      </c>
      <c r="P466">
        <v>0</v>
      </c>
      <c r="Q466">
        <v>2</v>
      </c>
      <c r="R466">
        <v>4</v>
      </c>
      <c r="S466">
        <v>13</v>
      </c>
      <c r="T466">
        <v>24</v>
      </c>
      <c r="U466">
        <v>19</v>
      </c>
      <c r="V466">
        <v>15</v>
      </c>
      <c r="W466">
        <v>0</v>
      </c>
      <c r="X466">
        <v>0</v>
      </c>
      <c r="Y466">
        <v>0</v>
      </c>
      <c r="Z466">
        <v>2</v>
      </c>
      <c r="AA466" t="s">
        <v>2334</v>
      </c>
      <c r="AB466">
        <v>0</v>
      </c>
      <c r="AC466">
        <v>0</v>
      </c>
      <c r="AD466">
        <v>0</v>
      </c>
      <c r="AE466">
        <v>0</v>
      </c>
      <c r="AF466">
        <v>0</v>
      </c>
      <c r="AG466">
        <v>0</v>
      </c>
      <c r="AH466">
        <v>0</v>
      </c>
      <c r="AI466">
        <v>1</v>
      </c>
      <c r="AJ466">
        <v>2</v>
      </c>
      <c r="AK466">
        <v>2</v>
      </c>
      <c r="AL466">
        <v>0</v>
      </c>
      <c r="AM466">
        <v>4</v>
      </c>
      <c r="AN466">
        <v>0</v>
      </c>
      <c r="AO466">
        <v>0</v>
      </c>
      <c r="AP466">
        <v>0</v>
      </c>
      <c r="AQ466">
        <v>1</v>
      </c>
      <c r="AR466">
        <v>0</v>
      </c>
      <c r="AS466">
        <v>1</v>
      </c>
      <c r="AT466">
        <v>0</v>
      </c>
      <c r="AU466">
        <v>0</v>
      </c>
      <c r="AV466">
        <v>0</v>
      </c>
      <c r="AW466">
        <v>0</v>
      </c>
      <c r="AX466">
        <v>0</v>
      </c>
      <c r="AY466">
        <v>0</v>
      </c>
      <c r="AZ466">
        <v>0</v>
      </c>
      <c r="BA466">
        <v>1</v>
      </c>
      <c r="BB466">
        <v>4</v>
      </c>
      <c r="BC466">
        <v>0</v>
      </c>
      <c r="BD466">
        <v>0</v>
      </c>
      <c r="BE466">
        <v>0</v>
      </c>
      <c r="BF466">
        <v>0</v>
      </c>
      <c r="BG466">
        <v>0</v>
      </c>
      <c r="BH466">
        <v>0</v>
      </c>
      <c r="BI466">
        <v>0</v>
      </c>
      <c r="BJ466">
        <v>0</v>
      </c>
      <c r="BK466">
        <v>0</v>
      </c>
      <c r="BL466">
        <v>0</v>
      </c>
      <c r="BM466">
        <v>0</v>
      </c>
      <c r="BN466">
        <v>0</v>
      </c>
      <c r="BO466">
        <v>0</v>
      </c>
      <c r="BP466">
        <v>0</v>
      </c>
      <c r="BQ466">
        <v>0</v>
      </c>
      <c r="BR466">
        <v>0</v>
      </c>
      <c r="BS466">
        <v>1</v>
      </c>
      <c r="BT466">
        <v>0</v>
      </c>
      <c r="BU466">
        <v>0</v>
      </c>
      <c r="BV466">
        <v>0</v>
      </c>
      <c r="BW466">
        <v>0</v>
      </c>
      <c r="BX466">
        <v>0</v>
      </c>
      <c r="BY466">
        <v>0</v>
      </c>
      <c r="BZ466">
        <v>0</v>
      </c>
      <c r="CA466">
        <v>0</v>
      </c>
      <c r="CB466">
        <v>0</v>
      </c>
      <c r="CC466">
        <v>0</v>
      </c>
      <c r="CD466">
        <v>0</v>
      </c>
      <c r="CE466">
        <v>0</v>
      </c>
      <c r="CF466">
        <v>0</v>
      </c>
      <c r="CG466">
        <v>0</v>
      </c>
      <c r="CH466">
        <v>1</v>
      </c>
      <c r="CI466">
        <v>0</v>
      </c>
      <c r="CJ466">
        <v>0</v>
      </c>
      <c r="CK466">
        <v>0</v>
      </c>
      <c r="CL466">
        <v>0</v>
      </c>
      <c r="CM466">
        <v>0</v>
      </c>
    </row>
    <row r="467" spans="1:91" x14ac:dyDescent="0.15">
      <c r="A467" t="s">
        <v>1979</v>
      </c>
      <c r="B467">
        <v>150</v>
      </c>
      <c r="C467">
        <v>4.3</v>
      </c>
      <c r="D467">
        <v>180</v>
      </c>
      <c r="E467" s="407">
        <v>3.7</v>
      </c>
      <c r="F467" s="407">
        <v>0.1</v>
      </c>
      <c r="G467" s="407">
        <v>5</v>
      </c>
      <c r="H467" s="407">
        <v>0.2</v>
      </c>
      <c r="I467" s="407">
        <v>5.2021164050665251E-3</v>
      </c>
      <c r="J467" s="407">
        <v>0.3</v>
      </c>
      <c r="K467">
        <v>0</v>
      </c>
      <c r="L467">
        <v>1</v>
      </c>
      <c r="M467">
        <v>0</v>
      </c>
      <c r="N467">
        <v>2</v>
      </c>
      <c r="O467">
        <v>10</v>
      </c>
      <c r="P467">
        <v>0</v>
      </c>
      <c r="Q467">
        <v>5</v>
      </c>
      <c r="R467">
        <v>0</v>
      </c>
      <c r="S467">
        <v>2</v>
      </c>
      <c r="T467">
        <v>18</v>
      </c>
      <c r="U467">
        <v>1</v>
      </c>
      <c r="V467">
        <v>3</v>
      </c>
      <c r="W467">
        <v>0</v>
      </c>
      <c r="X467">
        <v>0</v>
      </c>
      <c r="Y467">
        <v>0</v>
      </c>
      <c r="Z467">
        <v>1</v>
      </c>
      <c r="AA467" t="s">
        <v>2334</v>
      </c>
      <c r="AB467">
        <v>0</v>
      </c>
      <c r="AC467">
        <v>0</v>
      </c>
      <c r="AD467">
        <v>0</v>
      </c>
      <c r="AE467">
        <v>1</v>
      </c>
      <c r="AF467">
        <v>0</v>
      </c>
      <c r="AG467">
        <v>0</v>
      </c>
      <c r="AH467">
        <v>0</v>
      </c>
      <c r="AI467">
        <v>0</v>
      </c>
      <c r="AJ467">
        <v>0</v>
      </c>
      <c r="AK467">
        <v>2</v>
      </c>
      <c r="AL467">
        <v>0</v>
      </c>
      <c r="AM467">
        <v>0</v>
      </c>
      <c r="AN467">
        <v>0</v>
      </c>
      <c r="AO467">
        <v>0</v>
      </c>
      <c r="AP467">
        <v>0</v>
      </c>
      <c r="AQ467">
        <v>0</v>
      </c>
      <c r="AR467">
        <v>0</v>
      </c>
      <c r="AS467">
        <v>0</v>
      </c>
      <c r="AT467">
        <v>0</v>
      </c>
      <c r="AU467">
        <v>0</v>
      </c>
      <c r="AV467">
        <v>1</v>
      </c>
      <c r="AW467">
        <v>0</v>
      </c>
      <c r="AX467">
        <v>0</v>
      </c>
      <c r="AY467">
        <v>0</v>
      </c>
      <c r="AZ467">
        <v>0</v>
      </c>
      <c r="BA467">
        <v>0</v>
      </c>
      <c r="BB467">
        <v>1</v>
      </c>
      <c r="BC467">
        <v>0</v>
      </c>
      <c r="BD467">
        <v>0</v>
      </c>
      <c r="BE467">
        <v>0</v>
      </c>
      <c r="BF467">
        <v>0</v>
      </c>
      <c r="BG467">
        <v>0</v>
      </c>
      <c r="BH467">
        <v>0</v>
      </c>
      <c r="BI467">
        <v>0</v>
      </c>
      <c r="BJ467">
        <v>0</v>
      </c>
      <c r="BK467">
        <v>0</v>
      </c>
      <c r="BL467">
        <v>0</v>
      </c>
      <c r="BM467">
        <v>0</v>
      </c>
      <c r="BN467">
        <v>0</v>
      </c>
      <c r="BO467">
        <v>0</v>
      </c>
      <c r="BP467">
        <v>1</v>
      </c>
      <c r="BQ467">
        <v>0</v>
      </c>
      <c r="BR467">
        <v>0</v>
      </c>
      <c r="BS467">
        <v>1</v>
      </c>
      <c r="BT467">
        <v>0</v>
      </c>
      <c r="BU467">
        <v>0</v>
      </c>
      <c r="BV467">
        <v>0</v>
      </c>
      <c r="BW467">
        <v>0</v>
      </c>
      <c r="BX467">
        <v>0</v>
      </c>
      <c r="BY467">
        <v>0</v>
      </c>
      <c r="BZ467">
        <v>1</v>
      </c>
      <c r="CA467">
        <v>0</v>
      </c>
      <c r="CB467">
        <v>0</v>
      </c>
      <c r="CC467">
        <v>0</v>
      </c>
      <c r="CD467">
        <v>0</v>
      </c>
      <c r="CE467">
        <v>0</v>
      </c>
      <c r="CF467">
        <v>0</v>
      </c>
      <c r="CG467">
        <v>0</v>
      </c>
      <c r="CH467">
        <v>1</v>
      </c>
      <c r="CI467">
        <v>0</v>
      </c>
      <c r="CJ467">
        <v>0</v>
      </c>
      <c r="CK467">
        <v>0</v>
      </c>
      <c r="CL467">
        <v>0</v>
      </c>
      <c r="CM467">
        <v>0</v>
      </c>
    </row>
    <row r="468" spans="1:91" x14ac:dyDescent="0.15">
      <c r="A468" t="s">
        <v>2040</v>
      </c>
      <c r="B468">
        <v>9.19</v>
      </c>
      <c r="C468">
        <v>8.6999999999999994E-2</v>
      </c>
      <c r="D468">
        <v>84.4</v>
      </c>
      <c r="E468" s="407">
        <v>0.7</v>
      </c>
      <c r="F468" s="407">
        <v>1.6413617021276597E-2</v>
      </c>
      <c r="G468" s="407">
        <v>2.1</v>
      </c>
      <c r="H468" s="407">
        <v>4.2133572543480512E-2</v>
      </c>
      <c r="I468" s="407">
        <v>1.0221728726152967E-3</v>
      </c>
      <c r="J468" s="407">
        <v>0.1</v>
      </c>
      <c r="K468">
        <v>0</v>
      </c>
      <c r="L468">
        <v>19</v>
      </c>
      <c r="M468">
        <v>0</v>
      </c>
      <c r="N468">
        <v>0</v>
      </c>
      <c r="O468">
        <v>18</v>
      </c>
      <c r="P468">
        <v>0</v>
      </c>
      <c r="Q468">
        <v>0</v>
      </c>
      <c r="R468">
        <v>0</v>
      </c>
      <c r="S468">
        <v>0</v>
      </c>
      <c r="T468">
        <v>1</v>
      </c>
      <c r="U468">
        <v>0</v>
      </c>
      <c r="V468">
        <v>0</v>
      </c>
      <c r="W468">
        <v>0</v>
      </c>
      <c r="X468">
        <v>0</v>
      </c>
      <c r="Y468">
        <v>0</v>
      </c>
      <c r="Z468">
        <v>0</v>
      </c>
      <c r="AA468" t="s">
        <v>2334</v>
      </c>
      <c r="AB468">
        <v>0</v>
      </c>
      <c r="AC468">
        <v>2</v>
      </c>
      <c r="AD468">
        <v>0</v>
      </c>
      <c r="AE468">
        <v>0</v>
      </c>
      <c r="AF468">
        <v>8</v>
      </c>
      <c r="AG468">
        <v>0</v>
      </c>
      <c r="AH468">
        <v>0</v>
      </c>
      <c r="AI468">
        <v>0</v>
      </c>
      <c r="AJ468">
        <v>0</v>
      </c>
      <c r="AK468">
        <v>0</v>
      </c>
      <c r="AL468">
        <v>0</v>
      </c>
      <c r="AM468">
        <v>0</v>
      </c>
      <c r="AN468">
        <v>0</v>
      </c>
      <c r="AO468">
        <v>0</v>
      </c>
      <c r="AP468">
        <v>0</v>
      </c>
      <c r="AQ468">
        <v>0</v>
      </c>
      <c r="AR468">
        <v>0</v>
      </c>
      <c r="AS468">
        <v>10</v>
      </c>
      <c r="AT468">
        <v>0</v>
      </c>
      <c r="AU468">
        <v>0</v>
      </c>
      <c r="AV468">
        <v>0</v>
      </c>
      <c r="AW468">
        <v>0</v>
      </c>
      <c r="AX468">
        <v>2</v>
      </c>
      <c r="AY468">
        <v>0</v>
      </c>
      <c r="AZ468">
        <v>0</v>
      </c>
      <c r="BA468">
        <v>0</v>
      </c>
      <c r="BB468">
        <v>3</v>
      </c>
      <c r="BC468">
        <v>0</v>
      </c>
      <c r="BD468">
        <v>0</v>
      </c>
      <c r="BE468">
        <v>0</v>
      </c>
      <c r="BF468">
        <v>0</v>
      </c>
      <c r="BG468">
        <v>0</v>
      </c>
      <c r="BH468">
        <v>0</v>
      </c>
      <c r="BI468">
        <v>12</v>
      </c>
      <c r="BJ468">
        <v>0</v>
      </c>
      <c r="BK468">
        <v>0</v>
      </c>
      <c r="BL468">
        <v>2</v>
      </c>
      <c r="BM468">
        <v>0</v>
      </c>
      <c r="BN468">
        <v>0</v>
      </c>
      <c r="BO468">
        <v>0</v>
      </c>
      <c r="BP468">
        <v>0</v>
      </c>
      <c r="BQ468">
        <v>0</v>
      </c>
      <c r="BR468">
        <v>0</v>
      </c>
      <c r="BS468">
        <v>0</v>
      </c>
      <c r="BT468">
        <v>0</v>
      </c>
      <c r="BU468">
        <v>0</v>
      </c>
      <c r="BV468">
        <v>0</v>
      </c>
      <c r="BW468">
        <v>0</v>
      </c>
      <c r="BX468">
        <v>0</v>
      </c>
      <c r="BY468">
        <v>12</v>
      </c>
      <c r="BZ468">
        <v>0</v>
      </c>
      <c r="CA468">
        <v>0</v>
      </c>
      <c r="CB468">
        <v>1</v>
      </c>
      <c r="CC468">
        <v>0</v>
      </c>
      <c r="CD468">
        <v>0</v>
      </c>
      <c r="CE468">
        <v>0</v>
      </c>
      <c r="CF468">
        <v>0</v>
      </c>
      <c r="CG468">
        <v>0</v>
      </c>
      <c r="CH468">
        <v>5</v>
      </c>
      <c r="CI468">
        <v>0</v>
      </c>
      <c r="CJ468">
        <v>0</v>
      </c>
      <c r="CK468">
        <v>0</v>
      </c>
      <c r="CL468">
        <v>0</v>
      </c>
      <c r="CM468">
        <v>0</v>
      </c>
    </row>
    <row r="469" spans="1:91" x14ac:dyDescent="0.15">
      <c r="A469" t="s">
        <v>2174</v>
      </c>
      <c r="B469">
        <v>14.5</v>
      </c>
      <c r="D469">
        <v>153</v>
      </c>
      <c r="E469" s="407">
        <v>0.5</v>
      </c>
      <c r="F469" s="407">
        <v>0</v>
      </c>
      <c r="G469" s="407">
        <v>4</v>
      </c>
      <c r="H469" s="407">
        <v>3.3304897009308783E-2</v>
      </c>
      <c r="I469" s="407">
        <v>0</v>
      </c>
      <c r="J469" s="407">
        <v>0.3</v>
      </c>
      <c r="K469">
        <v>0</v>
      </c>
      <c r="L469">
        <v>1</v>
      </c>
      <c r="M469">
        <v>0</v>
      </c>
      <c r="N469">
        <v>10</v>
      </c>
      <c r="O469">
        <v>33</v>
      </c>
      <c r="P469">
        <v>0</v>
      </c>
      <c r="Q469">
        <v>3</v>
      </c>
      <c r="R469">
        <v>0</v>
      </c>
      <c r="S469">
        <v>0</v>
      </c>
      <c r="T469">
        <v>0</v>
      </c>
      <c r="U469">
        <v>0</v>
      </c>
      <c r="V469">
        <v>0</v>
      </c>
      <c r="W469">
        <v>0</v>
      </c>
      <c r="X469">
        <v>0</v>
      </c>
      <c r="Y469">
        <v>0</v>
      </c>
      <c r="Z469">
        <v>0</v>
      </c>
      <c r="AA469" t="s">
        <v>2334</v>
      </c>
      <c r="AB469">
        <v>0</v>
      </c>
      <c r="AC469">
        <v>0</v>
      </c>
      <c r="AD469">
        <v>0</v>
      </c>
      <c r="AE469">
        <v>1</v>
      </c>
      <c r="AF469">
        <v>6</v>
      </c>
      <c r="AG469">
        <v>0</v>
      </c>
      <c r="AH469">
        <v>1</v>
      </c>
      <c r="AI469">
        <v>0</v>
      </c>
      <c r="AJ469">
        <v>0</v>
      </c>
      <c r="AK469">
        <v>0</v>
      </c>
      <c r="AL469">
        <v>0</v>
      </c>
      <c r="AM469">
        <v>0</v>
      </c>
      <c r="AN469">
        <v>0</v>
      </c>
      <c r="AO469">
        <v>0</v>
      </c>
      <c r="AP469">
        <v>0</v>
      </c>
      <c r="AQ469">
        <v>0</v>
      </c>
      <c r="AR469">
        <v>0</v>
      </c>
      <c r="AS469">
        <v>1</v>
      </c>
      <c r="AT469">
        <v>0</v>
      </c>
      <c r="AU469">
        <v>3</v>
      </c>
      <c r="AV469">
        <v>4</v>
      </c>
      <c r="AW469">
        <v>0</v>
      </c>
      <c r="AX469">
        <v>2</v>
      </c>
      <c r="AY469">
        <v>0</v>
      </c>
      <c r="AZ469">
        <v>0</v>
      </c>
      <c r="BA469">
        <v>0</v>
      </c>
      <c r="BB469">
        <v>0</v>
      </c>
      <c r="BC469">
        <v>0</v>
      </c>
      <c r="BD469">
        <v>0</v>
      </c>
      <c r="BE469">
        <v>0</v>
      </c>
      <c r="BF469">
        <v>0</v>
      </c>
      <c r="BG469">
        <v>0</v>
      </c>
      <c r="BH469">
        <v>0</v>
      </c>
      <c r="BI469">
        <v>1</v>
      </c>
      <c r="BJ469">
        <v>0</v>
      </c>
      <c r="BK469">
        <v>0</v>
      </c>
      <c r="BL469">
        <v>2</v>
      </c>
      <c r="BM469">
        <v>0</v>
      </c>
      <c r="BN469">
        <v>0</v>
      </c>
      <c r="BO469">
        <v>0</v>
      </c>
      <c r="BP469">
        <v>0</v>
      </c>
      <c r="BQ469">
        <v>0</v>
      </c>
      <c r="BR469">
        <v>0</v>
      </c>
      <c r="BS469">
        <v>0</v>
      </c>
      <c r="BT469">
        <v>0</v>
      </c>
      <c r="BU469">
        <v>0</v>
      </c>
      <c r="BV469">
        <v>0</v>
      </c>
      <c r="BW469">
        <v>0</v>
      </c>
      <c r="BX469">
        <v>0</v>
      </c>
      <c r="BY469">
        <v>1</v>
      </c>
      <c r="BZ469">
        <v>0</v>
      </c>
      <c r="CA469">
        <v>0</v>
      </c>
      <c r="CB469">
        <v>0</v>
      </c>
      <c r="CC469">
        <v>0</v>
      </c>
      <c r="CD469">
        <v>2</v>
      </c>
      <c r="CE469">
        <v>0</v>
      </c>
      <c r="CF469">
        <v>0</v>
      </c>
      <c r="CG469">
        <v>0</v>
      </c>
      <c r="CH469">
        <v>0</v>
      </c>
      <c r="CI469">
        <v>0</v>
      </c>
      <c r="CJ469">
        <v>0</v>
      </c>
      <c r="CK469">
        <v>0</v>
      </c>
      <c r="CL469">
        <v>0</v>
      </c>
      <c r="CM469">
        <v>0</v>
      </c>
    </row>
    <row r="470" spans="1:91" x14ac:dyDescent="0.15">
      <c r="A470" t="s">
        <v>2214</v>
      </c>
      <c r="B470">
        <v>12</v>
      </c>
      <c r="D470">
        <v>110</v>
      </c>
      <c r="E470" s="407">
        <v>0.2</v>
      </c>
      <c r="F470" s="407">
        <v>0</v>
      </c>
      <c r="G470" s="407">
        <v>1.9</v>
      </c>
      <c r="H470" s="407">
        <v>1.5428402827179144E-2</v>
      </c>
      <c r="I470" s="407">
        <v>0</v>
      </c>
      <c r="J470" s="407">
        <v>0.2</v>
      </c>
      <c r="K470">
        <v>0</v>
      </c>
      <c r="L470">
        <v>0</v>
      </c>
      <c r="M470">
        <v>0</v>
      </c>
      <c r="N470">
        <v>16</v>
      </c>
      <c r="O470">
        <v>67</v>
      </c>
      <c r="P470">
        <v>2</v>
      </c>
      <c r="Q470">
        <v>1</v>
      </c>
      <c r="R470">
        <v>0</v>
      </c>
      <c r="S470">
        <v>0</v>
      </c>
      <c r="T470">
        <v>0</v>
      </c>
      <c r="U470">
        <v>0</v>
      </c>
      <c r="V470">
        <v>0</v>
      </c>
      <c r="W470">
        <v>0</v>
      </c>
      <c r="X470">
        <v>0</v>
      </c>
      <c r="Y470">
        <v>0</v>
      </c>
      <c r="Z470">
        <v>0</v>
      </c>
      <c r="AA470" t="s">
        <v>2334</v>
      </c>
      <c r="AB470">
        <v>0</v>
      </c>
      <c r="AC470">
        <v>0</v>
      </c>
      <c r="AD470">
        <v>0</v>
      </c>
      <c r="AE470">
        <v>9</v>
      </c>
      <c r="AF470">
        <v>19</v>
      </c>
      <c r="AG470">
        <v>0</v>
      </c>
      <c r="AH470">
        <v>0</v>
      </c>
      <c r="AI470">
        <v>0</v>
      </c>
      <c r="AJ470">
        <v>0</v>
      </c>
      <c r="AK470">
        <v>0</v>
      </c>
      <c r="AL470">
        <v>0</v>
      </c>
      <c r="AM470">
        <v>0</v>
      </c>
      <c r="AN470">
        <v>0</v>
      </c>
      <c r="AO470">
        <v>0</v>
      </c>
      <c r="AP470">
        <v>0</v>
      </c>
      <c r="AQ470">
        <v>0</v>
      </c>
      <c r="AR470">
        <v>0</v>
      </c>
      <c r="AS470">
        <v>1</v>
      </c>
      <c r="AT470">
        <v>0</v>
      </c>
      <c r="AU470">
        <v>1</v>
      </c>
      <c r="AV470">
        <v>6</v>
      </c>
      <c r="AW470">
        <v>0</v>
      </c>
      <c r="AX470">
        <v>0</v>
      </c>
      <c r="AY470">
        <v>0</v>
      </c>
      <c r="AZ470">
        <v>0</v>
      </c>
      <c r="BA470">
        <v>0</v>
      </c>
      <c r="BB470">
        <v>0</v>
      </c>
      <c r="BC470">
        <v>0</v>
      </c>
      <c r="BD470">
        <v>0</v>
      </c>
      <c r="BE470">
        <v>0</v>
      </c>
      <c r="BF470">
        <v>0</v>
      </c>
      <c r="BG470">
        <v>0</v>
      </c>
      <c r="BH470">
        <v>0</v>
      </c>
      <c r="BI470">
        <v>0</v>
      </c>
      <c r="BJ470">
        <v>0</v>
      </c>
      <c r="BK470">
        <v>0</v>
      </c>
      <c r="BL470">
        <v>3</v>
      </c>
      <c r="BM470">
        <v>0</v>
      </c>
      <c r="BN470">
        <v>1</v>
      </c>
      <c r="BO470">
        <v>0</v>
      </c>
      <c r="BP470">
        <v>0</v>
      </c>
      <c r="BQ470">
        <v>0</v>
      </c>
      <c r="BR470">
        <v>0</v>
      </c>
      <c r="BS470">
        <v>0</v>
      </c>
      <c r="BT470">
        <v>0</v>
      </c>
      <c r="BU470">
        <v>0</v>
      </c>
      <c r="BV470">
        <v>0</v>
      </c>
      <c r="BW470">
        <v>0</v>
      </c>
      <c r="BX470">
        <v>0</v>
      </c>
      <c r="BY470">
        <v>0</v>
      </c>
      <c r="BZ470">
        <v>0</v>
      </c>
      <c r="CA470">
        <v>0</v>
      </c>
      <c r="CB470">
        <v>2</v>
      </c>
      <c r="CC470">
        <v>0</v>
      </c>
      <c r="CD470">
        <v>0</v>
      </c>
      <c r="CE470">
        <v>0</v>
      </c>
      <c r="CF470">
        <v>0</v>
      </c>
      <c r="CG470">
        <v>0</v>
      </c>
      <c r="CH470">
        <v>0</v>
      </c>
      <c r="CI470">
        <v>0</v>
      </c>
      <c r="CJ470">
        <v>0</v>
      </c>
      <c r="CK470">
        <v>0</v>
      </c>
      <c r="CL470">
        <v>0</v>
      </c>
      <c r="CM470">
        <v>0</v>
      </c>
    </row>
    <row r="471" spans="1:91" x14ac:dyDescent="0.15">
      <c r="A471" t="s">
        <v>2357</v>
      </c>
      <c r="B471">
        <v>6.1</v>
      </c>
      <c r="C471">
        <v>4.7E-2</v>
      </c>
      <c r="D471">
        <v>36</v>
      </c>
      <c r="E471" s="407">
        <v>0.2</v>
      </c>
      <c r="F471" s="407">
        <v>6.5488589743589742E-4</v>
      </c>
      <c r="G471" s="407">
        <v>1</v>
      </c>
      <c r="H471" s="407">
        <v>3.4867795536569206E-2</v>
      </c>
      <c r="I471" s="407">
        <v>1.2541086641624315E-4</v>
      </c>
      <c r="J471" s="407">
        <v>0.2</v>
      </c>
      <c r="K471">
        <v>0</v>
      </c>
      <c r="L471">
        <v>6</v>
      </c>
      <c r="M471">
        <v>0</v>
      </c>
      <c r="N471">
        <v>5</v>
      </c>
      <c r="O471">
        <v>15</v>
      </c>
      <c r="P471">
        <v>2</v>
      </c>
      <c r="Q471">
        <v>13</v>
      </c>
      <c r="R471">
        <v>0</v>
      </c>
      <c r="S471">
        <v>0</v>
      </c>
      <c r="T471">
        <v>0</v>
      </c>
      <c r="U471">
        <v>0</v>
      </c>
      <c r="V471">
        <v>2</v>
      </c>
      <c r="W471">
        <v>0</v>
      </c>
      <c r="X471">
        <v>0</v>
      </c>
      <c r="Y471">
        <v>0</v>
      </c>
      <c r="Z471">
        <v>1</v>
      </c>
      <c r="AA471" t="s">
        <v>2334</v>
      </c>
      <c r="AB471">
        <v>0</v>
      </c>
      <c r="AC471">
        <v>0</v>
      </c>
      <c r="AD471">
        <v>0</v>
      </c>
      <c r="AE471">
        <v>1</v>
      </c>
      <c r="AF471">
        <v>2</v>
      </c>
      <c r="AG471">
        <v>0</v>
      </c>
      <c r="AH471">
        <v>1</v>
      </c>
      <c r="AI471">
        <v>0</v>
      </c>
      <c r="AJ471">
        <v>0</v>
      </c>
      <c r="AK471">
        <v>0</v>
      </c>
      <c r="AL471">
        <v>0</v>
      </c>
      <c r="AM471">
        <v>0</v>
      </c>
      <c r="AN471">
        <v>0</v>
      </c>
      <c r="AO471">
        <v>0</v>
      </c>
      <c r="AP471">
        <v>0</v>
      </c>
      <c r="AQ471">
        <v>0</v>
      </c>
      <c r="AR471">
        <v>0</v>
      </c>
      <c r="AS471">
        <v>1</v>
      </c>
      <c r="AT471">
        <v>0</v>
      </c>
      <c r="AU471">
        <v>0</v>
      </c>
      <c r="AV471">
        <v>0</v>
      </c>
      <c r="AW471">
        <v>0</v>
      </c>
      <c r="AX471">
        <v>0</v>
      </c>
      <c r="AY471">
        <v>0</v>
      </c>
      <c r="AZ471">
        <v>0</v>
      </c>
      <c r="BA471">
        <v>0</v>
      </c>
      <c r="BB471">
        <v>0</v>
      </c>
      <c r="BC471">
        <v>0</v>
      </c>
      <c r="BD471">
        <v>0</v>
      </c>
      <c r="BE471">
        <v>0</v>
      </c>
      <c r="BF471">
        <v>0</v>
      </c>
      <c r="BG471">
        <v>0</v>
      </c>
      <c r="BH471">
        <v>0</v>
      </c>
      <c r="BI471">
        <v>2</v>
      </c>
      <c r="BJ471">
        <v>0</v>
      </c>
      <c r="BK471">
        <v>0</v>
      </c>
      <c r="BL471">
        <v>1</v>
      </c>
      <c r="BM471">
        <v>0</v>
      </c>
      <c r="BN471">
        <v>0</v>
      </c>
      <c r="BO471">
        <v>0</v>
      </c>
      <c r="BP471">
        <v>0</v>
      </c>
      <c r="BQ471">
        <v>0</v>
      </c>
      <c r="BR471">
        <v>0</v>
      </c>
      <c r="BS471">
        <v>0</v>
      </c>
      <c r="BT471">
        <v>0</v>
      </c>
      <c r="BU471">
        <v>0</v>
      </c>
      <c r="BV471">
        <v>0</v>
      </c>
      <c r="BW471">
        <v>0</v>
      </c>
      <c r="BX471">
        <v>0</v>
      </c>
      <c r="BY471">
        <v>1</v>
      </c>
      <c r="BZ471">
        <v>0</v>
      </c>
      <c r="CA471">
        <v>0</v>
      </c>
      <c r="CB471">
        <v>0</v>
      </c>
      <c r="CC471">
        <v>0</v>
      </c>
      <c r="CD471">
        <v>1</v>
      </c>
      <c r="CE471">
        <v>0</v>
      </c>
      <c r="CF471">
        <v>0</v>
      </c>
      <c r="CG471">
        <v>0</v>
      </c>
      <c r="CH471">
        <v>0</v>
      </c>
      <c r="CI471">
        <v>0</v>
      </c>
      <c r="CJ471">
        <v>0</v>
      </c>
      <c r="CK471">
        <v>0</v>
      </c>
      <c r="CL471">
        <v>0</v>
      </c>
      <c r="CM471">
        <v>0</v>
      </c>
    </row>
    <row r="472" spans="1:91" x14ac:dyDescent="0.15">
      <c r="A472" t="s">
        <v>1827</v>
      </c>
      <c r="B472">
        <v>550</v>
      </c>
      <c r="C472">
        <v>12</v>
      </c>
      <c r="D472">
        <v>700</v>
      </c>
      <c r="E472" s="407">
        <v>6.3</v>
      </c>
      <c r="F472" s="407">
        <v>0.1</v>
      </c>
      <c r="G472" s="407">
        <v>10.6</v>
      </c>
      <c r="H472" s="407">
        <v>0.4</v>
      </c>
      <c r="I472" s="407">
        <v>9.2567313643215007E-3</v>
      </c>
      <c r="J472" s="407">
        <v>0.7</v>
      </c>
      <c r="K472">
        <v>0</v>
      </c>
      <c r="L472">
        <v>2</v>
      </c>
      <c r="M472">
        <v>0</v>
      </c>
      <c r="N472">
        <v>0</v>
      </c>
      <c r="O472">
        <v>1</v>
      </c>
      <c r="P472">
        <v>0</v>
      </c>
      <c r="Q472">
        <v>1</v>
      </c>
      <c r="R472">
        <v>1</v>
      </c>
      <c r="S472">
        <v>7</v>
      </c>
      <c r="T472">
        <v>32</v>
      </c>
      <c r="U472">
        <v>18</v>
      </c>
      <c r="V472">
        <v>3</v>
      </c>
      <c r="W472">
        <v>0</v>
      </c>
      <c r="X472">
        <v>0</v>
      </c>
      <c r="Y472">
        <v>0</v>
      </c>
      <c r="Z472">
        <v>0</v>
      </c>
      <c r="AA472" t="s">
        <v>2334</v>
      </c>
      <c r="AB472">
        <v>0</v>
      </c>
      <c r="AC472">
        <v>1</v>
      </c>
      <c r="AD472">
        <v>0</v>
      </c>
      <c r="AE472">
        <v>0</v>
      </c>
      <c r="AF472">
        <v>0</v>
      </c>
      <c r="AG472">
        <v>0</v>
      </c>
      <c r="AH472">
        <v>0</v>
      </c>
      <c r="AI472">
        <v>0</v>
      </c>
      <c r="AJ472">
        <v>0</v>
      </c>
      <c r="AK472">
        <v>3</v>
      </c>
      <c r="AL472">
        <v>0</v>
      </c>
      <c r="AM472">
        <v>1</v>
      </c>
      <c r="AN472">
        <v>0</v>
      </c>
      <c r="AO472">
        <v>0</v>
      </c>
      <c r="AP472">
        <v>0</v>
      </c>
      <c r="AQ472">
        <v>0</v>
      </c>
      <c r="AR472">
        <v>0</v>
      </c>
      <c r="AS472">
        <v>0</v>
      </c>
      <c r="AT472">
        <v>0</v>
      </c>
      <c r="AU472">
        <v>0</v>
      </c>
      <c r="AV472">
        <v>0</v>
      </c>
      <c r="AW472">
        <v>0</v>
      </c>
      <c r="AX472">
        <v>0</v>
      </c>
      <c r="AY472">
        <v>0</v>
      </c>
      <c r="AZ472">
        <v>0</v>
      </c>
      <c r="BA472">
        <v>0</v>
      </c>
      <c r="BB472">
        <v>4</v>
      </c>
      <c r="BC472">
        <v>1</v>
      </c>
      <c r="BD472">
        <v>0</v>
      </c>
      <c r="BE472">
        <v>0</v>
      </c>
      <c r="BF472">
        <v>0</v>
      </c>
      <c r="BG472">
        <v>0</v>
      </c>
      <c r="BH472">
        <v>0</v>
      </c>
      <c r="BI472">
        <v>0</v>
      </c>
      <c r="BJ472">
        <v>0</v>
      </c>
      <c r="BK472">
        <v>0</v>
      </c>
      <c r="BL472">
        <v>0</v>
      </c>
      <c r="BM472">
        <v>0</v>
      </c>
      <c r="BN472">
        <v>0</v>
      </c>
      <c r="BO472">
        <v>1</v>
      </c>
      <c r="BP472">
        <v>0</v>
      </c>
      <c r="BQ472">
        <v>0</v>
      </c>
      <c r="BR472">
        <v>0</v>
      </c>
      <c r="BS472">
        <v>1</v>
      </c>
      <c r="BT472">
        <v>0</v>
      </c>
      <c r="BU472">
        <v>0</v>
      </c>
      <c r="BV472">
        <v>0</v>
      </c>
      <c r="BW472">
        <v>0</v>
      </c>
      <c r="BX472">
        <v>0</v>
      </c>
      <c r="BY472">
        <v>0</v>
      </c>
      <c r="BZ472">
        <v>0</v>
      </c>
      <c r="CA472">
        <v>0</v>
      </c>
      <c r="CB472">
        <v>0</v>
      </c>
      <c r="CC472">
        <v>0</v>
      </c>
      <c r="CD472">
        <v>0</v>
      </c>
      <c r="CE472">
        <v>0</v>
      </c>
      <c r="CF472">
        <v>0</v>
      </c>
      <c r="CG472">
        <v>1</v>
      </c>
      <c r="CH472">
        <v>5</v>
      </c>
      <c r="CI472">
        <v>0</v>
      </c>
      <c r="CJ472">
        <v>0</v>
      </c>
      <c r="CK472">
        <v>0</v>
      </c>
      <c r="CL472">
        <v>0</v>
      </c>
      <c r="CM472">
        <v>0</v>
      </c>
    </row>
    <row r="473" spans="1:91" x14ac:dyDescent="0.15">
      <c r="A473" t="s">
        <v>2482</v>
      </c>
      <c r="B473">
        <v>200</v>
      </c>
      <c r="C473">
        <v>4</v>
      </c>
      <c r="D473">
        <v>200</v>
      </c>
      <c r="E473" s="407">
        <v>3.9</v>
      </c>
      <c r="F473" s="407">
        <v>0.1</v>
      </c>
      <c r="G473" s="407">
        <v>3.9</v>
      </c>
      <c r="H473" s="407">
        <v>0.6</v>
      </c>
      <c r="I473" s="407">
        <v>1.1250403614488872E-2</v>
      </c>
      <c r="J473" s="407">
        <v>0.5</v>
      </c>
      <c r="K473">
        <v>0</v>
      </c>
      <c r="L473">
        <v>2</v>
      </c>
      <c r="M473">
        <v>0</v>
      </c>
      <c r="N473">
        <v>3</v>
      </c>
      <c r="O473">
        <v>3</v>
      </c>
      <c r="P473">
        <v>0</v>
      </c>
      <c r="Q473">
        <v>5</v>
      </c>
      <c r="R473">
        <v>0</v>
      </c>
      <c r="S473">
        <v>4</v>
      </c>
      <c r="T473">
        <v>19</v>
      </c>
      <c r="U473">
        <v>3</v>
      </c>
      <c r="V473">
        <v>13</v>
      </c>
      <c r="W473">
        <v>0</v>
      </c>
      <c r="X473">
        <v>0</v>
      </c>
      <c r="Y473">
        <v>0</v>
      </c>
      <c r="Z473">
        <v>4</v>
      </c>
      <c r="AA473" t="s">
        <v>2334</v>
      </c>
      <c r="AB473">
        <v>0</v>
      </c>
      <c r="AC473">
        <v>0</v>
      </c>
      <c r="AD473">
        <v>0</v>
      </c>
      <c r="AE473">
        <v>0</v>
      </c>
      <c r="AF473">
        <v>0</v>
      </c>
      <c r="AG473">
        <v>0</v>
      </c>
      <c r="AH473">
        <v>0</v>
      </c>
      <c r="AI473">
        <v>0</v>
      </c>
      <c r="AJ473">
        <v>0</v>
      </c>
      <c r="AK473">
        <v>0</v>
      </c>
      <c r="AL473">
        <v>0</v>
      </c>
      <c r="AM473">
        <v>0</v>
      </c>
      <c r="AN473">
        <v>0</v>
      </c>
      <c r="AO473">
        <v>0</v>
      </c>
      <c r="AP473">
        <v>0</v>
      </c>
      <c r="AQ473">
        <v>0</v>
      </c>
      <c r="AR473">
        <v>0</v>
      </c>
      <c r="AS473">
        <v>0</v>
      </c>
      <c r="AT473">
        <v>0</v>
      </c>
      <c r="AU473">
        <v>0</v>
      </c>
      <c r="AV473">
        <v>0</v>
      </c>
      <c r="AW473">
        <v>0</v>
      </c>
      <c r="AX473">
        <v>0</v>
      </c>
      <c r="AY473">
        <v>0</v>
      </c>
      <c r="AZ473">
        <v>0</v>
      </c>
      <c r="BA473">
        <v>0</v>
      </c>
      <c r="BB473">
        <v>3</v>
      </c>
      <c r="BC473">
        <v>0</v>
      </c>
      <c r="BD473">
        <v>0</v>
      </c>
      <c r="BE473">
        <v>0</v>
      </c>
      <c r="BF473">
        <v>0</v>
      </c>
      <c r="BG473">
        <v>0</v>
      </c>
      <c r="BH473">
        <v>0</v>
      </c>
      <c r="BI473">
        <v>0</v>
      </c>
      <c r="BJ473">
        <v>0</v>
      </c>
      <c r="BK473">
        <v>0</v>
      </c>
      <c r="BL473">
        <v>0</v>
      </c>
      <c r="BM473">
        <v>0</v>
      </c>
      <c r="BN473">
        <v>0</v>
      </c>
      <c r="BO473">
        <v>0</v>
      </c>
      <c r="BP473">
        <v>0</v>
      </c>
      <c r="BQ473">
        <v>0</v>
      </c>
      <c r="BR473">
        <v>0</v>
      </c>
      <c r="BS473">
        <v>0</v>
      </c>
      <c r="BT473">
        <v>0</v>
      </c>
      <c r="BU473">
        <v>0</v>
      </c>
      <c r="BV473">
        <v>0</v>
      </c>
      <c r="BW473">
        <v>0</v>
      </c>
      <c r="BX473">
        <v>0</v>
      </c>
      <c r="BY473">
        <v>0</v>
      </c>
      <c r="BZ473">
        <v>0</v>
      </c>
      <c r="CA473">
        <v>0</v>
      </c>
      <c r="CB473">
        <v>0</v>
      </c>
      <c r="CC473">
        <v>0</v>
      </c>
      <c r="CD473">
        <v>0</v>
      </c>
      <c r="CE473">
        <v>0</v>
      </c>
      <c r="CF473">
        <v>0</v>
      </c>
      <c r="CG473">
        <v>0</v>
      </c>
      <c r="CH473">
        <v>0</v>
      </c>
      <c r="CI473">
        <v>0</v>
      </c>
      <c r="CJ473">
        <v>0</v>
      </c>
      <c r="CK473">
        <v>0</v>
      </c>
      <c r="CL473">
        <v>0</v>
      </c>
      <c r="CM473">
        <v>0</v>
      </c>
    </row>
    <row r="474" spans="1:91" x14ac:dyDescent="0.15">
      <c r="A474" t="s">
        <v>2215</v>
      </c>
      <c r="B474">
        <v>400</v>
      </c>
      <c r="C474">
        <v>14</v>
      </c>
      <c r="D474">
        <v>380</v>
      </c>
      <c r="E474" s="407">
        <v>2.9</v>
      </c>
      <c r="F474" s="407">
        <v>0.1</v>
      </c>
      <c r="G474" s="407">
        <v>4.5999999999999996</v>
      </c>
      <c r="H474" s="407">
        <v>0.2</v>
      </c>
      <c r="I474" s="407">
        <v>4.9881184620423537E-3</v>
      </c>
      <c r="J474" s="407">
        <v>0.3</v>
      </c>
      <c r="K474">
        <v>0</v>
      </c>
      <c r="L474">
        <v>0</v>
      </c>
      <c r="M474">
        <v>0</v>
      </c>
      <c r="N474">
        <v>62</v>
      </c>
      <c r="O474">
        <v>0</v>
      </c>
      <c r="P474">
        <v>0</v>
      </c>
      <c r="Q474">
        <v>0</v>
      </c>
      <c r="R474">
        <v>0</v>
      </c>
      <c r="S474">
        <v>2</v>
      </c>
      <c r="T474">
        <v>14</v>
      </c>
      <c r="U474">
        <v>0</v>
      </c>
      <c r="V474">
        <v>3</v>
      </c>
      <c r="W474">
        <v>0</v>
      </c>
      <c r="X474">
        <v>0</v>
      </c>
      <c r="Y474">
        <v>0</v>
      </c>
      <c r="Z474">
        <v>0</v>
      </c>
      <c r="AA474" t="s">
        <v>2334</v>
      </c>
      <c r="AB474">
        <v>0</v>
      </c>
      <c r="AC474">
        <v>0</v>
      </c>
      <c r="AD474">
        <v>0</v>
      </c>
      <c r="AE474">
        <v>0</v>
      </c>
      <c r="AF474">
        <v>0</v>
      </c>
      <c r="AG474">
        <v>0</v>
      </c>
      <c r="AH474">
        <v>0</v>
      </c>
      <c r="AI474">
        <v>0</v>
      </c>
      <c r="AJ474">
        <v>0</v>
      </c>
      <c r="AK474">
        <v>11</v>
      </c>
      <c r="AL474">
        <v>0</v>
      </c>
      <c r="AM474">
        <v>1</v>
      </c>
      <c r="AN474">
        <v>0</v>
      </c>
      <c r="AO474">
        <v>0</v>
      </c>
      <c r="AP474">
        <v>0</v>
      </c>
      <c r="AQ474">
        <v>0</v>
      </c>
      <c r="AR474">
        <v>0</v>
      </c>
      <c r="AS474">
        <v>0</v>
      </c>
      <c r="AT474">
        <v>0</v>
      </c>
      <c r="AU474">
        <v>0</v>
      </c>
      <c r="AV474">
        <v>0</v>
      </c>
      <c r="AW474">
        <v>0</v>
      </c>
      <c r="AX474">
        <v>0</v>
      </c>
      <c r="AY474">
        <v>0</v>
      </c>
      <c r="AZ474">
        <v>0</v>
      </c>
      <c r="BA474">
        <v>9</v>
      </c>
      <c r="BB474">
        <v>3</v>
      </c>
      <c r="BC474">
        <v>0</v>
      </c>
      <c r="BD474">
        <v>0</v>
      </c>
      <c r="BE474">
        <v>0</v>
      </c>
      <c r="BF474">
        <v>0</v>
      </c>
      <c r="BG474">
        <v>0</v>
      </c>
      <c r="BH474">
        <v>0</v>
      </c>
      <c r="BI474">
        <v>0</v>
      </c>
      <c r="BJ474">
        <v>0</v>
      </c>
      <c r="BK474">
        <v>62</v>
      </c>
      <c r="BL474">
        <v>0</v>
      </c>
      <c r="BM474">
        <v>0</v>
      </c>
      <c r="BN474">
        <v>0</v>
      </c>
      <c r="BO474">
        <v>0</v>
      </c>
      <c r="BP474">
        <v>0</v>
      </c>
      <c r="BQ474">
        <v>0</v>
      </c>
      <c r="BR474">
        <v>0</v>
      </c>
      <c r="BS474">
        <v>1</v>
      </c>
      <c r="BT474">
        <v>0</v>
      </c>
      <c r="BU474">
        <v>0</v>
      </c>
      <c r="BV474">
        <v>0</v>
      </c>
      <c r="BW474">
        <v>0</v>
      </c>
      <c r="BX474">
        <v>0</v>
      </c>
      <c r="BY474">
        <v>0</v>
      </c>
      <c r="BZ474">
        <v>0</v>
      </c>
      <c r="CA474">
        <v>0</v>
      </c>
      <c r="CB474">
        <v>0</v>
      </c>
      <c r="CC474">
        <v>0</v>
      </c>
      <c r="CD474">
        <v>61</v>
      </c>
      <c r="CE474">
        <v>0</v>
      </c>
      <c r="CF474">
        <v>0</v>
      </c>
      <c r="CG474">
        <v>0</v>
      </c>
      <c r="CH474">
        <v>0</v>
      </c>
      <c r="CI474">
        <v>0</v>
      </c>
      <c r="CJ474">
        <v>0</v>
      </c>
      <c r="CK474">
        <v>0</v>
      </c>
      <c r="CL474">
        <v>0</v>
      </c>
      <c r="CM474">
        <v>0</v>
      </c>
    </row>
    <row r="475" spans="1:91" x14ac:dyDescent="0.15">
      <c r="A475" t="s">
        <v>1926</v>
      </c>
      <c r="B475">
        <v>6000</v>
      </c>
      <c r="C475">
        <v>250</v>
      </c>
      <c r="D475">
        <v>1200</v>
      </c>
      <c r="E475" s="407">
        <v>36</v>
      </c>
      <c r="F475" s="407">
        <v>1.4</v>
      </c>
      <c r="G475" s="407">
        <v>21.6</v>
      </c>
      <c r="H475" s="407">
        <v>1.7</v>
      </c>
      <c r="I475" s="407">
        <v>0.1</v>
      </c>
      <c r="J475" s="407">
        <v>1</v>
      </c>
      <c r="K475">
        <v>0</v>
      </c>
      <c r="L475">
        <v>2</v>
      </c>
      <c r="M475">
        <v>0</v>
      </c>
      <c r="N475">
        <v>1</v>
      </c>
      <c r="O475">
        <v>2</v>
      </c>
      <c r="P475">
        <v>0</v>
      </c>
      <c r="Q475">
        <v>4</v>
      </c>
      <c r="R475">
        <v>4</v>
      </c>
      <c r="S475">
        <v>0</v>
      </c>
      <c r="T475">
        <v>19</v>
      </c>
      <c r="U475">
        <v>12</v>
      </c>
      <c r="V475">
        <v>32</v>
      </c>
      <c r="W475">
        <v>0</v>
      </c>
      <c r="X475">
        <v>0</v>
      </c>
      <c r="Y475">
        <v>0</v>
      </c>
      <c r="Z475">
        <v>10</v>
      </c>
      <c r="AA475" t="s">
        <v>2334</v>
      </c>
      <c r="AB475">
        <v>0</v>
      </c>
      <c r="AC475">
        <v>0</v>
      </c>
      <c r="AD475">
        <v>0</v>
      </c>
      <c r="AE475">
        <v>0</v>
      </c>
      <c r="AF475">
        <v>0</v>
      </c>
      <c r="AG475">
        <v>0</v>
      </c>
      <c r="AH475">
        <v>1</v>
      </c>
      <c r="AI475">
        <v>0</v>
      </c>
      <c r="AJ475">
        <v>0</v>
      </c>
      <c r="AK475">
        <v>1</v>
      </c>
      <c r="AL475">
        <v>0</v>
      </c>
      <c r="AM475">
        <v>13</v>
      </c>
      <c r="AN475">
        <v>0</v>
      </c>
      <c r="AO475">
        <v>0</v>
      </c>
      <c r="AP475">
        <v>0</v>
      </c>
      <c r="AQ475">
        <v>4</v>
      </c>
      <c r="AR475">
        <v>0</v>
      </c>
      <c r="AS475">
        <v>2</v>
      </c>
      <c r="AT475">
        <v>0</v>
      </c>
      <c r="AU475">
        <v>0</v>
      </c>
      <c r="AV475">
        <v>0</v>
      </c>
      <c r="AW475">
        <v>0</v>
      </c>
      <c r="AX475">
        <v>0</v>
      </c>
      <c r="AY475">
        <v>0</v>
      </c>
      <c r="AZ475">
        <v>0</v>
      </c>
      <c r="BA475">
        <v>0</v>
      </c>
      <c r="BB475">
        <v>9</v>
      </c>
      <c r="BC475">
        <v>3</v>
      </c>
      <c r="BD475">
        <v>0</v>
      </c>
      <c r="BE475">
        <v>0</v>
      </c>
      <c r="BF475">
        <v>0</v>
      </c>
      <c r="BG475">
        <v>3</v>
      </c>
      <c r="BH475">
        <v>0</v>
      </c>
      <c r="BI475">
        <v>1</v>
      </c>
      <c r="BJ475">
        <v>0</v>
      </c>
      <c r="BK475">
        <v>0</v>
      </c>
      <c r="BL475">
        <v>1</v>
      </c>
      <c r="BM475">
        <v>0</v>
      </c>
      <c r="BN475">
        <v>0</v>
      </c>
      <c r="BO475">
        <v>1</v>
      </c>
      <c r="BP475">
        <v>0</v>
      </c>
      <c r="BQ475">
        <v>0</v>
      </c>
      <c r="BR475">
        <v>0</v>
      </c>
      <c r="BS475">
        <v>9</v>
      </c>
      <c r="BT475">
        <v>0</v>
      </c>
      <c r="BU475">
        <v>0</v>
      </c>
      <c r="BV475">
        <v>0</v>
      </c>
      <c r="BW475">
        <v>4</v>
      </c>
      <c r="BX475">
        <v>0</v>
      </c>
      <c r="BY475">
        <v>2</v>
      </c>
      <c r="BZ475">
        <v>0</v>
      </c>
      <c r="CA475">
        <v>0</v>
      </c>
      <c r="CB475">
        <v>0</v>
      </c>
      <c r="CC475">
        <v>0</v>
      </c>
      <c r="CD475">
        <v>0</v>
      </c>
      <c r="CE475">
        <v>0</v>
      </c>
      <c r="CF475">
        <v>0</v>
      </c>
      <c r="CG475">
        <v>0</v>
      </c>
      <c r="CH475">
        <v>5</v>
      </c>
      <c r="CI475">
        <v>0</v>
      </c>
      <c r="CJ475">
        <v>0</v>
      </c>
      <c r="CK475">
        <v>0</v>
      </c>
      <c r="CL475">
        <v>0</v>
      </c>
      <c r="CM475">
        <v>0</v>
      </c>
    </row>
    <row r="476" spans="1:91" x14ac:dyDescent="0.15">
      <c r="A476" t="s">
        <v>2009</v>
      </c>
      <c r="B476">
        <v>52</v>
      </c>
      <c r="C476">
        <v>0.3</v>
      </c>
      <c r="D476">
        <v>270</v>
      </c>
      <c r="E476" s="407">
        <v>0.9</v>
      </c>
      <c r="F476" s="407">
        <v>4.9201629347826086E-3</v>
      </c>
      <c r="G476" s="407">
        <v>3.8</v>
      </c>
      <c r="H476" s="407">
        <v>0.1</v>
      </c>
      <c r="I476" s="407">
        <v>3.4449887819341956E-4</v>
      </c>
      <c r="J476" s="407">
        <v>0.3</v>
      </c>
      <c r="K476">
        <v>0</v>
      </c>
      <c r="L476">
        <v>10</v>
      </c>
      <c r="M476">
        <v>0</v>
      </c>
      <c r="N476">
        <v>31</v>
      </c>
      <c r="O476">
        <v>46</v>
      </c>
      <c r="P476">
        <v>0</v>
      </c>
      <c r="Q476">
        <v>19</v>
      </c>
      <c r="R476">
        <v>0</v>
      </c>
      <c r="S476">
        <v>0</v>
      </c>
      <c r="T476">
        <v>7</v>
      </c>
      <c r="U476">
        <v>0</v>
      </c>
      <c r="V476">
        <v>1</v>
      </c>
      <c r="W476">
        <v>0</v>
      </c>
      <c r="X476">
        <v>0</v>
      </c>
      <c r="Y476">
        <v>0</v>
      </c>
      <c r="Z476">
        <v>0</v>
      </c>
      <c r="AA476" t="s">
        <v>2334</v>
      </c>
      <c r="AB476">
        <v>0</v>
      </c>
      <c r="AC476">
        <v>0</v>
      </c>
      <c r="AD476">
        <v>0</v>
      </c>
      <c r="AE476">
        <v>2</v>
      </c>
      <c r="AF476">
        <v>3</v>
      </c>
      <c r="AG476">
        <v>0</v>
      </c>
      <c r="AH476">
        <v>0</v>
      </c>
      <c r="AI476">
        <v>0</v>
      </c>
      <c r="AJ476">
        <v>0</v>
      </c>
      <c r="AK476">
        <v>0</v>
      </c>
      <c r="AL476">
        <v>0</v>
      </c>
      <c r="AM476">
        <v>0</v>
      </c>
      <c r="AN476">
        <v>0</v>
      </c>
      <c r="AO476">
        <v>0</v>
      </c>
      <c r="AP476">
        <v>0</v>
      </c>
      <c r="AQ476">
        <v>0</v>
      </c>
      <c r="AR476">
        <v>0</v>
      </c>
      <c r="AS476">
        <v>0</v>
      </c>
      <c r="AT476">
        <v>0</v>
      </c>
      <c r="AU476">
        <v>1</v>
      </c>
      <c r="AV476">
        <v>1</v>
      </c>
      <c r="AW476">
        <v>0</v>
      </c>
      <c r="AX476">
        <v>0</v>
      </c>
      <c r="AY476">
        <v>0</v>
      </c>
      <c r="AZ476">
        <v>0</v>
      </c>
      <c r="BA476">
        <v>0</v>
      </c>
      <c r="BB476">
        <v>0</v>
      </c>
      <c r="BC476">
        <v>0</v>
      </c>
      <c r="BD476">
        <v>0</v>
      </c>
      <c r="BE476">
        <v>0</v>
      </c>
      <c r="BF476">
        <v>0</v>
      </c>
      <c r="BG476">
        <v>0</v>
      </c>
      <c r="BH476">
        <v>0</v>
      </c>
      <c r="BI476">
        <v>0</v>
      </c>
      <c r="BJ476">
        <v>0</v>
      </c>
      <c r="BK476">
        <v>0</v>
      </c>
      <c r="BL476">
        <v>0</v>
      </c>
      <c r="BM476">
        <v>0</v>
      </c>
      <c r="BN476">
        <v>1</v>
      </c>
      <c r="BO476">
        <v>0</v>
      </c>
      <c r="BP476">
        <v>0</v>
      </c>
      <c r="BQ476">
        <v>0</v>
      </c>
      <c r="BR476">
        <v>0</v>
      </c>
      <c r="BS476">
        <v>0</v>
      </c>
      <c r="BT476">
        <v>0</v>
      </c>
      <c r="BU476">
        <v>0</v>
      </c>
      <c r="BV476">
        <v>0</v>
      </c>
      <c r="BW476">
        <v>0</v>
      </c>
      <c r="BX476">
        <v>0</v>
      </c>
      <c r="BY476">
        <v>1</v>
      </c>
      <c r="BZ476">
        <v>0</v>
      </c>
      <c r="CA476">
        <v>0</v>
      </c>
      <c r="CB476">
        <v>0</v>
      </c>
      <c r="CC476">
        <v>0</v>
      </c>
      <c r="CD476">
        <v>4</v>
      </c>
      <c r="CE476">
        <v>0</v>
      </c>
      <c r="CF476">
        <v>0</v>
      </c>
      <c r="CG476">
        <v>0</v>
      </c>
      <c r="CH476">
        <v>0</v>
      </c>
      <c r="CI476">
        <v>0</v>
      </c>
      <c r="CJ476">
        <v>0</v>
      </c>
      <c r="CK476">
        <v>0</v>
      </c>
      <c r="CL476">
        <v>0</v>
      </c>
      <c r="CM476">
        <v>0</v>
      </c>
    </row>
    <row r="477" spans="1:91" x14ac:dyDescent="0.15">
      <c r="A477" t="s">
        <v>2163</v>
      </c>
      <c r="B477">
        <v>25</v>
      </c>
      <c r="C477">
        <v>0.33</v>
      </c>
      <c r="D477">
        <v>124</v>
      </c>
      <c r="E477" s="407">
        <v>0.5</v>
      </c>
      <c r="F477" s="407">
        <v>5.8905588181818163E-3</v>
      </c>
      <c r="G477" s="407">
        <v>2.2999999999999998</v>
      </c>
      <c r="H477" s="407">
        <v>3.2114006046671244E-2</v>
      </c>
      <c r="I477" s="407">
        <v>3.9937311334291211E-4</v>
      </c>
      <c r="J477" s="407">
        <v>0.2</v>
      </c>
      <c r="K477">
        <v>0</v>
      </c>
      <c r="L477">
        <v>63</v>
      </c>
      <c r="M477">
        <v>0</v>
      </c>
      <c r="N477">
        <v>1</v>
      </c>
      <c r="O477">
        <v>0</v>
      </c>
      <c r="P477">
        <v>0</v>
      </c>
      <c r="Q477">
        <v>0</v>
      </c>
      <c r="R477">
        <v>0</v>
      </c>
      <c r="S477">
        <v>0</v>
      </c>
      <c r="T477">
        <v>3</v>
      </c>
      <c r="U477">
        <v>0</v>
      </c>
      <c r="V477">
        <v>0</v>
      </c>
      <c r="W477">
        <v>0</v>
      </c>
      <c r="X477">
        <v>0</v>
      </c>
      <c r="Y477">
        <v>0</v>
      </c>
      <c r="Z477">
        <v>0</v>
      </c>
      <c r="AA477" t="s">
        <v>2334</v>
      </c>
      <c r="AB477">
        <v>0</v>
      </c>
      <c r="AC477">
        <v>3</v>
      </c>
      <c r="AD477">
        <v>0</v>
      </c>
      <c r="AE477">
        <v>0</v>
      </c>
      <c r="AF477">
        <v>0</v>
      </c>
      <c r="AG477">
        <v>0</v>
      </c>
      <c r="AH477">
        <v>0</v>
      </c>
      <c r="AI477">
        <v>0</v>
      </c>
      <c r="AJ477">
        <v>0</v>
      </c>
      <c r="AK477">
        <v>1</v>
      </c>
      <c r="AL477">
        <v>0</v>
      </c>
      <c r="AM477">
        <v>0</v>
      </c>
      <c r="AN477">
        <v>0</v>
      </c>
      <c r="AO477">
        <v>0</v>
      </c>
      <c r="AP477">
        <v>0</v>
      </c>
      <c r="AQ477">
        <v>0</v>
      </c>
      <c r="AR477">
        <v>0</v>
      </c>
      <c r="AS477">
        <v>4</v>
      </c>
      <c r="AT477">
        <v>0</v>
      </c>
      <c r="AU477">
        <v>0</v>
      </c>
      <c r="AV477">
        <v>0</v>
      </c>
      <c r="AW477">
        <v>0</v>
      </c>
      <c r="AX477">
        <v>0</v>
      </c>
      <c r="AY477">
        <v>0</v>
      </c>
      <c r="AZ477">
        <v>0</v>
      </c>
      <c r="BA477">
        <v>0</v>
      </c>
      <c r="BB477">
        <v>0</v>
      </c>
      <c r="BC477">
        <v>0</v>
      </c>
      <c r="BD477">
        <v>0</v>
      </c>
      <c r="BE477">
        <v>0</v>
      </c>
      <c r="BF477">
        <v>0</v>
      </c>
      <c r="BG477">
        <v>0</v>
      </c>
      <c r="BH477">
        <v>0</v>
      </c>
      <c r="BI477">
        <v>14</v>
      </c>
      <c r="BJ477">
        <v>0</v>
      </c>
      <c r="BK477">
        <v>0</v>
      </c>
      <c r="BL477">
        <v>0</v>
      </c>
      <c r="BM477">
        <v>0</v>
      </c>
      <c r="BN477">
        <v>0</v>
      </c>
      <c r="BO477">
        <v>0</v>
      </c>
      <c r="BP477">
        <v>0</v>
      </c>
      <c r="BQ477">
        <v>0</v>
      </c>
      <c r="BR477">
        <v>0</v>
      </c>
      <c r="BS477">
        <v>0</v>
      </c>
      <c r="BT477">
        <v>0</v>
      </c>
      <c r="BU477">
        <v>0</v>
      </c>
      <c r="BV477">
        <v>0</v>
      </c>
      <c r="BW477">
        <v>0</v>
      </c>
      <c r="BX477">
        <v>0</v>
      </c>
      <c r="BY477">
        <v>2</v>
      </c>
      <c r="BZ477">
        <v>0</v>
      </c>
      <c r="CA477">
        <v>0</v>
      </c>
      <c r="CB477">
        <v>0</v>
      </c>
      <c r="CC477">
        <v>0</v>
      </c>
      <c r="CD477">
        <v>0</v>
      </c>
      <c r="CE477">
        <v>0</v>
      </c>
      <c r="CF477">
        <v>0</v>
      </c>
      <c r="CG477">
        <v>0</v>
      </c>
      <c r="CH477">
        <v>0</v>
      </c>
      <c r="CI477">
        <v>0</v>
      </c>
      <c r="CJ477">
        <v>0</v>
      </c>
      <c r="CK477">
        <v>0</v>
      </c>
      <c r="CL477">
        <v>0</v>
      </c>
      <c r="CM477">
        <v>0</v>
      </c>
    </row>
    <row r="478" spans="1:91" x14ac:dyDescent="0.15">
      <c r="A478" t="s">
        <v>1980</v>
      </c>
      <c r="B478">
        <v>220</v>
      </c>
      <c r="C478">
        <v>6.5</v>
      </c>
      <c r="D478">
        <v>280</v>
      </c>
      <c r="E478" s="407">
        <v>5</v>
      </c>
      <c r="F478" s="407">
        <v>0.1</v>
      </c>
      <c r="G478" s="407">
        <v>6.2</v>
      </c>
      <c r="H478" s="407">
        <v>0.3</v>
      </c>
      <c r="I478" s="407">
        <v>7.4009337665550002E-3</v>
      </c>
      <c r="J478" s="407">
        <v>0.3</v>
      </c>
      <c r="K478">
        <v>0</v>
      </c>
      <c r="L478">
        <v>1</v>
      </c>
      <c r="M478">
        <v>0</v>
      </c>
      <c r="N478">
        <v>1</v>
      </c>
      <c r="O478">
        <v>23</v>
      </c>
      <c r="P478">
        <v>0</v>
      </c>
      <c r="Q478">
        <v>4</v>
      </c>
      <c r="R478">
        <v>0</v>
      </c>
      <c r="S478">
        <v>3</v>
      </c>
      <c r="T478">
        <v>13</v>
      </c>
      <c r="U478">
        <v>6</v>
      </c>
      <c r="V478">
        <v>8</v>
      </c>
      <c r="W478">
        <v>0</v>
      </c>
      <c r="X478">
        <v>0</v>
      </c>
      <c r="Y478">
        <v>0</v>
      </c>
      <c r="Z478">
        <v>1</v>
      </c>
      <c r="AA478" t="s">
        <v>2334</v>
      </c>
      <c r="AB478">
        <v>0</v>
      </c>
      <c r="AC478">
        <v>0</v>
      </c>
      <c r="AD478">
        <v>0</v>
      </c>
      <c r="AE478">
        <v>1</v>
      </c>
      <c r="AF478">
        <v>1</v>
      </c>
      <c r="AG478">
        <v>0</v>
      </c>
      <c r="AH478">
        <v>0</v>
      </c>
      <c r="AI478">
        <v>0</v>
      </c>
      <c r="AJ478">
        <v>0</v>
      </c>
      <c r="AK478">
        <v>0</v>
      </c>
      <c r="AL478">
        <v>0</v>
      </c>
      <c r="AM478">
        <v>1</v>
      </c>
      <c r="AN478">
        <v>0</v>
      </c>
      <c r="AO478">
        <v>0</v>
      </c>
      <c r="AP478">
        <v>0</v>
      </c>
      <c r="AQ478">
        <v>1</v>
      </c>
      <c r="AR478">
        <v>0</v>
      </c>
      <c r="AS478">
        <v>0</v>
      </c>
      <c r="AT478">
        <v>0</v>
      </c>
      <c r="AU478">
        <v>0</v>
      </c>
      <c r="AV478">
        <v>3</v>
      </c>
      <c r="AW478">
        <v>0</v>
      </c>
      <c r="AX478">
        <v>1</v>
      </c>
      <c r="AY478">
        <v>0</v>
      </c>
      <c r="AZ478">
        <v>0</v>
      </c>
      <c r="BA478">
        <v>0</v>
      </c>
      <c r="BB478">
        <v>0</v>
      </c>
      <c r="BC478">
        <v>0</v>
      </c>
      <c r="BD478">
        <v>0</v>
      </c>
      <c r="BE478">
        <v>0</v>
      </c>
      <c r="BF478">
        <v>0</v>
      </c>
      <c r="BG478">
        <v>0</v>
      </c>
      <c r="BH478">
        <v>0</v>
      </c>
      <c r="BI478">
        <v>0</v>
      </c>
      <c r="BJ478">
        <v>0</v>
      </c>
      <c r="BK478">
        <v>0</v>
      </c>
      <c r="BL478">
        <v>2</v>
      </c>
      <c r="BM478">
        <v>0</v>
      </c>
      <c r="BN478">
        <v>2</v>
      </c>
      <c r="BO478">
        <v>0</v>
      </c>
      <c r="BP478">
        <v>0</v>
      </c>
      <c r="BQ478">
        <v>0</v>
      </c>
      <c r="BR478">
        <v>0</v>
      </c>
      <c r="BS478">
        <v>2</v>
      </c>
      <c r="BT478">
        <v>0</v>
      </c>
      <c r="BU478">
        <v>0</v>
      </c>
      <c r="BV478">
        <v>0</v>
      </c>
      <c r="BW478">
        <v>0</v>
      </c>
      <c r="BX478">
        <v>0</v>
      </c>
      <c r="BY478">
        <v>0</v>
      </c>
      <c r="BZ478">
        <v>0</v>
      </c>
      <c r="CA478">
        <v>0</v>
      </c>
      <c r="CB478">
        <v>3</v>
      </c>
      <c r="CC478">
        <v>0</v>
      </c>
      <c r="CD478">
        <v>0</v>
      </c>
      <c r="CE478">
        <v>0</v>
      </c>
      <c r="CF478">
        <v>0</v>
      </c>
      <c r="CG478">
        <v>0</v>
      </c>
      <c r="CH478">
        <v>2</v>
      </c>
      <c r="CI478">
        <v>1</v>
      </c>
      <c r="CJ478">
        <v>0</v>
      </c>
      <c r="CK478">
        <v>0</v>
      </c>
      <c r="CL478">
        <v>0</v>
      </c>
      <c r="CM478">
        <v>0</v>
      </c>
    </row>
    <row r="479" spans="1:91" x14ac:dyDescent="0.15">
      <c r="A479" t="s">
        <v>2043</v>
      </c>
      <c r="B479">
        <v>6</v>
      </c>
      <c r="D479">
        <v>50</v>
      </c>
      <c r="E479" s="407">
        <v>0.1</v>
      </c>
      <c r="F479" s="407">
        <v>5.8800357142857159E-4</v>
      </c>
      <c r="G479" s="407">
        <v>1</v>
      </c>
      <c r="H479" s="407">
        <v>1.87539633974886E-2</v>
      </c>
      <c r="I479" s="407">
        <v>9.9203370494648082E-5</v>
      </c>
      <c r="J479" s="407">
        <v>0.2</v>
      </c>
      <c r="K479">
        <v>0</v>
      </c>
      <c r="L479">
        <v>36</v>
      </c>
      <c r="M479">
        <v>0</v>
      </c>
      <c r="N479">
        <v>0</v>
      </c>
      <c r="O479">
        <v>6</v>
      </c>
      <c r="P479">
        <v>9</v>
      </c>
      <c r="Q479">
        <v>0</v>
      </c>
      <c r="R479">
        <v>0</v>
      </c>
      <c r="S479">
        <v>0</v>
      </c>
      <c r="T479">
        <v>1</v>
      </c>
      <c r="U479">
        <v>0</v>
      </c>
      <c r="V479">
        <v>0</v>
      </c>
      <c r="W479">
        <v>1</v>
      </c>
      <c r="X479">
        <v>0</v>
      </c>
      <c r="Y479">
        <v>0</v>
      </c>
      <c r="Z479">
        <v>0</v>
      </c>
      <c r="AA479" t="s">
        <v>2334</v>
      </c>
      <c r="AB479">
        <v>0</v>
      </c>
      <c r="AC479">
        <v>14</v>
      </c>
      <c r="AD479">
        <v>0</v>
      </c>
      <c r="AE479">
        <v>0</v>
      </c>
      <c r="AF479">
        <v>3</v>
      </c>
      <c r="AG479">
        <v>3</v>
      </c>
      <c r="AH479">
        <v>0</v>
      </c>
      <c r="AI479">
        <v>0</v>
      </c>
      <c r="AJ479">
        <v>0</v>
      </c>
      <c r="AK479">
        <v>0</v>
      </c>
      <c r="AL479">
        <v>0</v>
      </c>
      <c r="AM479">
        <v>0</v>
      </c>
      <c r="AN479">
        <v>0</v>
      </c>
      <c r="AO479">
        <v>0</v>
      </c>
      <c r="AP479">
        <v>0</v>
      </c>
      <c r="AQ479">
        <v>0</v>
      </c>
      <c r="AR479">
        <v>0</v>
      </c>
      <c r="AS479">
        <v>14</v>
      </c>
      <c r="AT479">
        <v>0</v>
      </c>
      <c r="AU479">
        <v>0</v>
      </c>
      <c r="AV479">
        <v>1</v>
      </c>
      <c r="AW479">
        <v>7</v>
      </c>
      <c r="AX479">
        <v>0</v>
      </c>
      <c r="AY479">
        <v>0</v>
      </c>
      <c r="AZ479">
        <v>0</v>
      </c>
      <c r="BA479">
        <v>0</v>
      </c>
      <c r="BB479">
        <v>0</v>
      </c>
      <c r="BC479">
        <v>0</v>
      </c>
      <c r="BD479">
        <v>0</v>
      </c>
      <c r="BE479">
        <v>0</v>
      </c>
      <c r="BF479">
        <v>0</v>
      </c>
      <c r="BG479">
        <v>0</v>
      </c>
      <c r="BH479">
        <v>0</v>
      </c>
      <c r="BI479">
        <v>23</v>
      </c>
      <c r="BJ479">
        <v>0</v>
      </c>
      <c r="BK479">
        <v>0</v>
      </c>
      <c r="BL479">
        <v>2</v>
      </c>
      <c r="BM479">
        <v>7</v>
      </c>
      <c r="BN479">
        <v>0</v>
      </c>
      <c r="BO479">
        <v>0</v>
      </c>
      <c r="BP479">
        <v>0</v>
      </c>
      <c r="BQ479">
        <v>0</v>
      </c>
      <c r="BR479">
        <v>0</v>
      </c>
      <c r="BS479">
        <v>0</v>
      </c>
      <c r="BT479">
        <v>0</v>
      </c>
      <c r="BU479">
        <v>0</v>
      </c>
      <c r="BV479">
        <v>0</v>
      </c>
      <c r="BW479">
        <v>0</v>
      </c>
      <c r="BX479">
        <v>0</v>
      </c>
      <c r="BY479">
        <v>23</v>
      </c>
      <c r="BZ479">
        <v>0</v>
      </c>
      <c r="CA479">
        <v>0</v>
      </c>
      <c r="CB479">
        <v>13</v>
      </c>
      <c r="CC479">
        <v>4</v>
      </c>
      <c r="CD479">
        <v>0</v>
      </c>
      <c r="CE479">
        <v>0</v>
      </c>
      <c r="CF479">
        <v>0</v>
      </c>
      <c r="CG479">
        <v>0</v>
      </c>
      <c r="CH479">
        <v>0</v>
      </c>
      <c r="CI479">
        <v>0</v>
      </c>
      <c r="CJ479">
        <v>0</v>
      </c>
      <c r="CK479">
        <v>0</v>
      </c>
      <c r="CL479">
        <v>0</v>
      </c>
      <c r="CM479">
        <v>0</v>
      </c>
    </row>
    <row r="480" spans="1:91" x14ac:dyDescent="0.15">
      <c r="A480" t="s">
        <v>1823</v>
      </c>
      <c r="B480">
        <v>115</v>
      </c>
      <c r="C480">
        <v>5.5</v>
      </c>
      <c r="D480">
        <v>450</v>
      </c>
      <c r="E480" s="407">
        <v>0.1</v>
      </c>
      <c r="F480" s="407">
        <v>1.4810057483731021E-4</v>
      </c>
      <c r="G480" s="407">
        <v>1.1000000000000001</v>
      </c>
      <c r="H480" s="407">
        <v>1.5293220830075166E-2</v>
      </c>
      <c r="I480" s="407">
        <v>2.2698922875806566E-5</v>
      </c>
      <c r="J480" s="407">
        <v>0.2</v>
      </c>
      <c r="K480">
        <v>0</v>
      </c>
      <c r="L480">
        <v>253</v>
      </c>
      <c r="M480">
        <v>0</v>
      </c>
      <c r="N480">
        <v>0</v>
      </c>
      <c r="O480">
        <v>141</v>
      </c>
      <c r="P480">
        <v>59</v>
      </c>
      <c r="Q480">
        <v>0</v>
      </c>
      <c r="R480">
        <v>0</v>
      </c>
      <c r="S480">
        <v>0</v>
      </c>
      <c r="T480">
        <v>0</v>
      </c>
      <c r="U480">
        <v>0</v>
      </c>
      <c r="V480">
        <v>6</v>
      </c>
      <c r="W480">
        <v>1</v>
      </c>
      <c r="X480">
        <v>0</v>
      </c>
      <c r="Y480">
        <v>0</v>
      </c>
      <c r="Z480">
        <v>0</v>
      </c>
      <c r="AA480" t="s">
        <v>2334</v>
      </c>
      <c r="AB480">
        <v>0</v>
      </c>
      <c r="AC480">
        <v>225</v>
      </c>
      <c r="AD480">
        <v>0</v>
      </c>
      <c r="AE480">
        <v>0</v>
      </c>
      <c r="AF480">
        <v>73</v>
      </c>
      <c r="AG480">
        <v>57</v>
      </c>
      <c r="AH480">
        <v>0</v>
      </c>
      <c r="AI480">
        <v>0</v>
      </c>
      <c r="AJ480">
        <v>0</v>
      </c>
      <c r="AK480">
        <v>0</v>
      </c>
      <c r="AL480">
        <v>0</v>
      </c>
      <c r="AM480">
        <v>6</v>
      </c>
      <c r="AN480">
        <v>1</v>
      </c>
      <c r="AO480">
        <v>0</v>
      </c>
      <c r="AP480">
        <v>0</v>
      </c>
      <c r="AQ480">
        <v>0</v>
      </c>
      <c r="AR480">
        <v>0</v>
      </c>
      <c r="AS480">
        <v>66</v>
      </c>
      <c r="AT480">
        <v>1</v>
      </c>
      <c r="AU480">
        <v>0</v>
      </c>
      <c r="AV480">
        <v>5</v>
      </c>
      <c r="AW480">
        <v>38</v>
      </c>
      <c r="AX480">
        <v>0</v>
      </c>
      <c r="AY480">
        <v>0</v>
      </c>
      <c r="AZ480">
        <v>0</v>
      </c>
      <c r="BA480">
        <v>1</v>
      </c>
      <c r="BB480">
        <v>1</v>
      </c>
      <c r="BC480">
        <v>0</v>
      </c>
      <c r="BD480">
        <v>0</v>
      </c>
      <c r="BE480">
        <v>0</v>
      </c>
      <c r="BF480">
        <v>0</v>
      </c>
      <c r="BG480">
        <v>0</v>
      </c>
      <c r="BH480">
        <v>0</v>
      </c>
      <c r="BI480">
        <v>68</v>
      </c>
      <c r="BJ480">
        <v>1</v>
      </c>
      <c r="BK480">
        <v>0</v>
      </c>
      <c r="BL480">
        <v>48</v>
      </c>
      <c r="BM480">
        <v>36</v>
      </c>
      <c r="BN480">
        <v>0</v>
      </c>
      <c r="BO480">
        <v>0</v>
      </c>
      <c r="BP480">
        <v>0</v>
      </c>
      <c r="BQ480">
        <v>0</v>
      </c>
      <c r="BR480">
        <v>0</v>
      </c>
      <c r="BS480">
        <v>0</v>
      </c>
      <c r="BT480">
        <v>0</v>
      </c>
      <c r="BU480">
        <v>0</v>
      </c>
      <c r="BV480">
        <v>0</v>
      </c>
      <c r="BW480">
        <v>0</v>
      </c>
      <c r="BX480">
        <v>0</v>
      </c>
      <c r="BY480">
        <v>230</v>
      </c>
      <c r="BZ480">
        <v>0</v>
      </c>
      <c r="CA480">
        <v>0</v>
      </c>
      <c r="CB480">
        <v>69</v>
      </c>
      <c r="CC480">
        <v>105</v>
      </c>
      <c r="CD480">
        <v>0</v>
      </c>
      <c r="CE480">
        <v>0</v>
      </c>
      <c r="CF480">
        <v>0</v>
      </c>
      <c r="CG480">
        <v>0</v>
      </c>
      <c r="CH480">
        <v>0</v>
      </c>
      <c r="CI480">
        <v>0</v>
      </c>
      <c r="CJ480">
        <v>0</v>
      </c>
      <c r="CK480">
        <v>0</v>
      </c>
      <c r="CL480">
        <v>0</v>
      </c>
      <c r="CM480">
        <v>0</v>
      </c>
    </row>
    <row r="481" spans="1:91" x14ac:dyDescent="0.15">
      <c r="A481" t="s">
        <v>1842</v>
      </c>
      <c r="B481">
        <v>55</v>
      </c>
      <c r="C481">
        <v>0.7</v>
      </c>
      <c r="D481">
        <v>170</v>
      </c>
      <c r="E481" s="407">
        <v>0.6</v>
      </c>
      <c r="F481" s="407">
        <v>1.7898414377450978E-2</v>
      </c>
      <c r="G481" s="407">
        <v>1.1000000000000001</v>
      </c>
      <c r="H481" s="407">
        <v>0.1</v>
      </c>
      <c r="I481" s="407">
        <v>2.8249590586039829E-3</v>
      </c>
      <c r="J481" s="407">
        <v>0.2</v>
      </c>
      <c r="K481">
        <v>0</v>
      </c>
      <c r="L481">
        <v>44</v>
      </c>
      <c r="M481">
        <v>2</v>
      </c>
      <c r="N481">
        <v>0</v>
      </c>
      <c r="O481">
        <v>30</v>
      </c>
      <c r="P481">
        <v>15</v>
      </c>
      <c r="Q481">
        <v>0</v>
      </c>
      <c r="R481">
        <v>0</v>
      </c>
      <c r="S481">
        <v>1</v>
      </c>
      <c r="T481">
        <v>1</v>
      </c>
      <c r="U481">
        <v>0</v>
      </c>
      <c r="V481">
        <v>1</v>
      </c>
      <c r="W481">
        <v>0</v>
      </c>
      <c r="X481">
        <v>0</v>
      </c>
      <c r="Y481">
        <v>0</v>
      </c>
      <c r="Z481">
        <v>0</v>
      </c>
      <c r="AA481" t="s">
        <v>2334</v>
      </c>
      <c r="AB481">
        <v>0</v>
      </c>
      <c r="AC481">
        <v>10</v>
      </c>
      <c r="AD481">
        <v>1</v>
      </c>
      <c r="AE481">
        <v>0</v>
      </c>
      <c r="AF481">
        <v>14</v>
      </c>
      <c r="AG481">
        <v>1</v>
      </c>
      <c r="AH481">
        <v>0</v>
      </c>
      <c r="AI481">
        <v>0</v>
      </c>
      <c r="AJ481">
        <v>0</v>
      </c>
      <c r="AK481">
        <v>0</v>
      </c>
      <c r="AL481">
        <v>0</v>
      </c>
      <c r="AM481">
        <v>0</v>
      </c>
      <c r="AN481">
        <v>0</v>
      </c>
      <c r="AO481">
        <v>0</v>
      </c>
      <c r="AP481">
        <v>0</v>
      </c>
      <c r="AQ481">
        <v>0</v>
      </c>
      <c r="AR481">
        <v>0</v>
      </c>
      <c r="AS481">
        <v>16</v>
      </c>
      <c r="AT481">
        <v>1</v>
      </c>
      <c r="AU481">
        <v>0</v>
      </c>
      <c r="AV481">
        <v>5</v>
      </c>
      <c r="AW481">
        <v>4</v>
      </c>
      <c r="AX481">
        <v>0</v>
      </c>
      <c r="AY481">
        <v>0</v>
      </c>
      <c r="AZ481">
        <v>0</v>
      </c>
      <c r="BA481">
        <v>0</v>
      </c>
      <c r="BB481">
        <v>0</v>
      </c>
      <c r="BC481">
        <v>0</v>
      </c>
      <c r="BD481">
        <v>0</v>
      </c>
      <c r="BE481">
        <v>0</v>
      </c>
      <c r="BF481">
        <v>0</v>
      </c>
      <c r="BG481">
        <v>0</v>
      </c>
      <c r="BH481">
        <v>0</v>
      </c>
      <c r="BI481">
        <v>26</v>
      </c>
      <c r="BJ481">
        <v>0</v>
      </c>
      <c r="BK481">
        <v>0</v>
      </c>
      <c r="BL481">
        <v>3</v>
      </c>
      <c r="BM481">
        <v>12</v>
      </c>
      <c r="BN481">
        <v>0</v>
      </c>
      <c r="BO481">
        <v>0</v>
      </c>
      <c r="BP481">
        <v>0</v>
      </c>
      <c r="BQ481">
        <v>0</v>
      </c>
      <c r="BR481">
        <v>0</v>
      </c>
      <c r="BS481">
        <v>0</v>
      </c>
      <c r="BT481">
        <v>0</v>
      </c>
      <c r="BU481">
        <v>0</v>
      </c>
      <c r="BV481">
        <v>0</v>
      </c>
      <c r="BW481">
        <v>0</v>
      </c>
      <c r="BX481">
        <v>0</v>
      </c>
      <c r="BY481">
        <v>37</v>
      </c>
      <c r="BZ481">
        <v>0</v>
      </c>
      <c r="CA481">
        <v>0</v>
      </c>
      <c r="CB481">
        <v>10</v>
      </c>
      <c r="CC481">
        <v>2</v>
      </c>
      <c r="CD481">
        <v>0</v>
      </c>
      <c r="CE481">
        <v>0</v>
      </c>
      <c r="CF481">
        <v>0</v>
      </c>
      <c r="CG481">
        <v>0</v>
      </c>
      <c r="CH481">
        <v>0</v>
      </c>
      <c r="CI481">
        <v>0</v>
      </c>
      <c r="CJ481">
        <v>0</v>
      </c>
      <c r="CK481">
        <v>0</v>
      </c>
      <c r="CL481">
        <v>0</v>
      </c>
      <c r="CM481">
        <v>0</v>
      </c>
    </row>
    <row r="482" spans="1:91" x14ac:dyDescent="0.15">
      <c r="A482" t="s">
        <v>1897</v>
      </c>
      <c r="B482">
        <v>109</v>
      </c>
      <c r="C482">
        <v>4.05</v>
      </c>
      <c r="D482">
        <v>46</v>
      </c>
      <c r="E482" s="407">
        <v>0.9</v>
      </c>
      <c r="F482" s="407">
        <v>2.0439162371134023E-2</v>
      </c>
      <c r="G482" s="407">
        <v>0.5</v>
      </c>
      <c r="H482" s="407">
        <v>0.6</v>
      </c>
      <c r="I482" s="407">
        <v>1.2774476481958764E-2</v>
      </c>
      <c r="J482" s="407">
        <v>0.3</v>
      </c>
      <c r="K482">
        <v>0</v>
      </c>
      <c r="L482">
        <v>54</v>
      </c>
      <c r="M482">
        <v>1</v>
      </c>
      <c r="N482">
        <v>0</v>
      </c>
      <c r="O482">
        <v>19</v>
      </c>
      <c r="P482">
        <v>19</v>
      </c>
      <c r="Q482">
        <v>0</v>
      </c>
      <c r="R482">
        <v>0</v>
      </c>
      <c r="S482">
        <v>2</v>
      </c>
      <c r="T482">
        <v>2</v>
      </c>
      <c r="U482">
        <v>0</v>
      </c>
      <c r="V482">
        <v>5</v>
      </c>
      <c r="W482">
        <v>1</v>
      </c>
      <c r="X482">
        <v>0</v>
      </c>
      <c r="Y482">
        <v>0</v>
      </c>
      <c r="Z482">
        <v>1</v>
      </c>
      <c r="AA482" t="s">
        <v>2334</v>
      </c>
      <c r="AB482">
        <v>0</v>
      </c>
      <c r="AC482">
        <v>25</v>
      </c>
      <c r="AD482">
        <v>1</v>
      </c>
      <c r="AE482">
        <v>0</v>
      </c>
      <c r="AF482">
        <v>15</v>
      </c>
      <c r="AG482">
        <v>7</v>
      </c>
      <c r="AH482">
        <v>0</v>
      </c>
      <c r="AI482">
        <v>0</v>
      </c>
      <c r="AJ482">
        <v>0</v>
      </c>
      <c r="AK482">
        <v>0</v>
      </c>
      <c r="AL482">
        <v>0</v>
      </c>
      <c r="AM482">
        <v>0</v>
      </c>
      <c r="AN482">
        <v>0</v>
      </c>
      <c r="AO482">
        <v>0</v>
      </c>
      <c r="AP482">
        <v>0</v>
      </c>
      <c r="AQ482">
        <v>0</v>
      </c>
      <c r="AR482">
        <v>0</v>
      </c>
      <c r="AS482">
        <v>19</v>
      </c>
      <c r="AT482">
        <v>0</v>
      </c>
      <c r="AU482">
        <v>0</v>
      </c>
      <c r="AV482">
        <v>2</v>
      </c>
      <c r="AW482">
        <v>9</v>
      </c>
      <c r="AX482">
        <v>0</v>
      </c>
      <c r="AY482">
        <v>0</v>
      </c>
      <c r="AZ482">
        <v>0</v>
      </c>
      <c r="BA482">
        <v>0</v>
      </c>
      <c r="BB482">
        <v>0</v>
      </c>
      <c r="BC482">
        <v>0</v>
      </c>
      <c r="BD482">
        <v>0</v>
      </c>
      <c r="BE482">
        <v>0</v>
      </c>
      <c r="BF482">
        <v>0</v>
      </c>
      <c r="BG482">
        <v>0</v>
      </c>
      <c r="BH482">
        <v>0</v>
      </c>
      <c r="BI482">
        <v>24</v>
      </c>
      <c r="BJ482">
        <v>0</v>
      </c>
      <c r="BK482">
        <v>0</v>
      </c>
      <c r="BL482">
        <v>0</v>
      </c>
      <c r="BM482">
        <v>6</v>
      </c>
      <c r="BN482">
        <v>0</v>
      </c>
      <c r="BO482">
        <v>0</v>
      </c>
      <c r="BP482">
        <v>0</v>
      </c>
      <c r="BQ482">
        <v>0</v>
      </c>
      <c r="BR482">
        <v>0</v>
      </c>
      <c r="BS482">
        <v>1</v>
      </c>
      <c r="BT482">
        <v>0</v>
      </c>
      <c r="BU482">
        <v>0</v>
      </c>
      <c r="BV482">
        <v>0</v>
      </c>
      <c r="BW482">
        <v>0</v>
      </c>
      <c r="BX482">
        <v>0</v>
      </c>
      <c r="BY482">
        <v>33</v>
      </c>
      <c r="BZ482">
        <v>0</v>
      </c>
      <c r="CA482">
        <v>0</v>
      </c>
      <c r="CB482">
        <v>4</v>
      </c>
      <c r="CC482">
        <v>5</v>
      </c>
      <c r="CD482">
        <v>0</v>
      </c>
      <c r="CE482">
        <v>0</v>
      </c>
      <c r="CF482">
        <v>0</v>
      </c>
      <c r="CG482">
        <v>0</v>
      </c>
      <c r="CH482">
        <v>1</v>
      </c>
      <c r="CI482">
        <v>0</v>
      </c>
      <c r="CJ482">
        <v>0</v>
      </c>
      <c r="CK482">
        <v>0</v>
      </c>
      <c r="CL482">
        <v>0</v>
      </c>
      <c r="CM482">
        <v>0</v>
      </c>
    </row>
    <row r="483" spans="1:91" x14ac:dyDescent="0.15">
      <c r="A483" t="s">
        <v>2199</v>
      </c>
      <c r="B483">
        <v>4.2</v>
      </c>
      <c r="D483">
        <v>28.5</v>
      </c>
      <c r="E483" s="407">
        <v>0.3</v>
      </c>
      <c r="F483" s="407">
        <v>4.5168708648648647E-3</v>
      </c>
      <c r="G483" s="407">
        <v>0.7</v>
      </c>
      <c r="H483" s="407">
        <v>0.1</v>
      </c>
      <c r="I483" s="407">
        <v>1.0472820483898256E-3</v>
      </c>
      <c r="J483" s="407">
        <v>0.2</v>
      </c>
      <c r="K483">
        <v>0</v>
      </c>
      <c r="L483">
        <v>26</v>
      </c>
      <c r="M483">
        <v>0</v>
      </c>
      <c r="N483">
        <v>0</v>
      </c>
      <c r="O483">
        <v>8</v>
      </c>
      <c r="P483">
        <v>1</v>
      </c>
      <c r="Q483">
        <v>0</v>
      </c>
      <c r="R483">
        <v>0</v>
      </c>
      <c r="S483">
        <v>1</v>
      </c>
      <c r="T483">
        <v>1</v>
      </c>
      <c r="U483">
        <v>0</v>
      </c>
      <c r="V483">
        <v>0</v>
      </c>
      <c r="W483">
        <v>0</v>
      </c>
      <c r="X483">
        <v>0</v>
      </c>
      <c r="Y483">
        <v>0</v>
      </c>
      <c r="Z483">
        <v>0</v>
      </c>
      <c r="AA483" t="s">
        <v>2334</v>
      </c>
      <c r="AB483">
        <v>0</v>
      </c>
      <c r="AC483">
        <v>7</v>
      </c>
      <c r="AD483">
        <v>0</v>
      </c>
      <c r="AE483">
        <v>0</v>
      </c>
      <c r="AF483">
        <v>3</v>
      </c>
      <c r="AG483">
        <v>0</v>
      </c>
      <c r="AH483">
        <v>0</v>
      </c>
      <c r="AI483">
        <v>0</v>
      </c>
      <c r="AJ483">
        <v>0</v>
      </c>
      <c r="AK483">
        <v>0</v>
      </c>
      <c r="AL483">
        <v>0</v>
      </c>
      <c r="AM483">
        <v>0</v>
      </c>
      <c r="AN483">
        <v>0</v>
      </c>
      <c r="AO483">
        <v>0</v>
      </c>
      <c r="AP483">
        <v>0</v>
      </c>
      <c r="AQ483">
        <v>0</v>
      </c>
      <c r="AR483">
        <v>0</v>
      </c>
      <c r="AS483">
        <v>1</v>
      </c>
      <c r="AT483">
        <v>0</v>
      </c>
      <c r="AU483">
        <v>0</v>
      </c>
      <c r="AV483">
        <v>2</v>
      </c>
      <c r="AW483">
        <v>1</v>
      </c>
      <c r="AX483">
        <v>0</v>
      </c>
      <c r="AY483">
        <v>0</v>
      </c>
      <c r="AZ483">
        <v>0</v>
      </c>
      <c r="BA483">
        <v>0</v>
      </c>
      <c r="BB483">
        <v>0</v>
      </c>
      <c r="BC483">
        <v>0</v>
      </c>
      <c r="BD483">
        <v>0</v>
      </c>
      <c r="BE483">
        <v>0</v>
      </c>
      <c r="BF483">
        <v>0</v>
      </c>
      <c r="BG483">
        <v>0</v>
      </c>
      <c r="BH483">
        <v>0</v>
      </c>
      <c r="BI483">
        <v>5</v>
      </c>
      <c r="BJ483">
        <v>0</v>
      </c>
      <c r="BK483">
        <v>0</v>
      </c>
      <c r="BL483">
        <v>2</v>
      </c>
      <c r="BM483">
        <v>2</v>
      </c>
      <c r="BN483">
        <v>0</v>
      </c>
      <c r="BO483">
        <v>0</v>
      </c>
      <c r="BP483">
        <v>0</v>
      </c>
      <c r="BQ483">
        <v>0</v>
      </c>
      <c r="BR483">
        <v>0</v>
      </c>
      <c r="BS483">
        <v>0</v>
      </c>
      <c r="BT483">
        <v>0</v>
      </c>
      <c r="BU483">
        <v>0</v>
      </c>
      <c r="BV483">
        <v>0</v>
      </c>
      <c r="BW483">
        <v>0</v>
      </c>
      <c r="BX483">
        <v>0</v>
      </c>
      <c r="BY483">
        <v>14</v>
      </c>
      <c r="BZ483">
        <v>0</v>
      </c>
      <c r="CA483">
        <v>0</v>
      </c>
      <c r="CB483">
        <v>1</v>
      </c>
      <c r="CC483">
        <v>0</v>
      </c>
      <c r="CD483">
        <v>0</v>
      </c>
      <c r="CE483">
        <v>0</v>
      </c>
      <c r="CF483">
        <v>0</v>
      </c>
      <c r="CG483">
        <v>0</v>
      </c>
      <c r="CH483">
        <v>0</v>
      </c>
      <c r="CI483">
        <v>0</v>
      </c>
      <c r="CJ483">
        <v>0</v>
      </c>
      <c r="CK483">
        <v>0</v>
      </c>
      <c r="CL483">
        <v>0</v>
      </c>
      <c r="CM483">
        <v>0</v>
      </c>
    </row>
    <row r="484" spans="1:91" x14ac:dyDescent="0.15">
      <c r="A484" t="s">
        <v>1863</v>
      </c>
      <c r="B484">
        <v>140</v>
      </c>
      <c r="C484">
        <v>7</v>
      </c>
      <c r="D484">
        <v>200</v>
      </c>
      <c r="E484" s="407">
        <v>0.2</v>
      </c>
      <c r="F484" s="407">
        <v>5.6852564102564101E-3</v>
      </c>
      <c r="G484" s="407">
        <v>1</v>
      </c>
      <c r="H484" s="407">
        <v>3.8655835501681793E-2</v>
      </c>
      <c r="I484" s="407">
        <v>1.1257219013771657E-3</v>
      </c>
      <c r="J484" s="407">
        <v>0.2</v>
      </c>
      <c r="K484">
        <v>0</v>
      </c>
      <c r="L484">
        <v>77</v>
      </c>
      <c r="M484">
        <v>0</v>
      </c>
      <c r="N484">
        <v>0</v>
      </c>
      <c r="O484">
        <v>163</v>
      </c>
      <c r="P484">
        <v>12</v>
      </c>
      <c r="Q484">
        <v>2</v>
      </c>
      <c r="R484">
        <v>0</v>
      </c>
      <c r="S484">
        <v>0</v>
      </c>
      <c r="T484">
        <v>4</v>
      </c>
      <c r="U484">
        <v>0</v>
      </c>
      <c r="V484">
        <v>4</v>
      </c>
      <c r="W484">
        <v>1</v>
      </c>
      <c r="X484">
        <v>0</v>
      </c>
      <c r="Y484">
        <v>0</v>
      </c>
      <c r="Z484">
        <v>0</v>
      </c>
      <c r="AA484" t="s">
        <v>2334</v>
      </c>
      <c r="AB484">
        <v>0</v>
      </c>
      <c r="AC484">
        <v>28</v>
      </c>
      <c r="AD484">
        <v>0</v>
      </c>
      <c r="AE484">
        <v>0</v>
      </c>
      <c r="AF484">
        <v>44</v>
      </c>
      <c r="AG484">
        <v>4</v>
      </c>
      <c r="AH484">
        <v>1</v>
      </c>
      <c r="AI484">
        <v>0</v>
      </c>
      <c r="AJ484">
        <v>0</v>
      </c>
      <c r="AK484">
        <v>0</v>
      </c>
      <c r="AL484">
        <v>0</v>
      </c>
      <c r="AM484">
        <v>0</v>
      </c>
      <c r="AN484">
        <v>0</v>
      </c>
      <c r="AO484">
        <v>0</v>
      </c>
      <c r="AP484">
        <v>0</v>
      </c>
      <c r="AQ484">
        <v>0</v>
      </c>
      <c r="AR484">
        <v>0</v>
      </c>
      <c r="AS484">
        <v>50</v>
      </c>
      <c r="AT484">
        <v>0</v>
      </c>
      <c r="AU484">
        <v>0</v>
      </c>
      <c r="AV484">
        <v>39</v>
      </c>
      <c r="AW484">
        <v>20</v>
      </c>
      <c r="AX484">
        <v>0</v>
      </c>
      <c r="AY484">
        <v>0</v>
      </c>
      <c r="AZ484">
        <v>0</v>
      </c>
      <c r="BA484">
        <v>0</v>
      </c>
      <c r="BB484">
        <v>0</v>
      </c>
      <c r="BC484">
        <v>0</v>
      </c>
      <c r="BD484">
        <v>0</v>
      </c>
      <c r="BE484">
        <v>0</v>
      </c>
      <c r="BF484">
        <v>0</v>
      </c>
      <c r="BG484">
        <v>0</v>
      </c>
      <c r="BH484">
        <v>0</v>
      </c>
      <c r="BI484">
        <v>52</v>
      </c>
      <c r="BJ484">
        <v>0</v>
      </c>
      <c r="BK484">
        <v>0</v>
      </c>
      <c r="BL484">
        <v>40</v>
      </c>
      <c r="BM484">
        <v>24</v>
      </c>
      <c r="BN484">
        <v>1</v>
      </c>
      <c r="BO484">
        <v>0</v>
      </c>
      <c r="BP484">
        <v>0</v>
      </c>
      <c r="BQ484">
        <v>2</v>
      </c>
      <c r="BR484">
        <v>0</v>
      </c>
      <c r="BS484">
        <v>3</v>
      </c>
      <c r="BT484">
        <v>1</v>
      </c>
      <c r="BU484">
        <v>0</v>
      </c>
      <c r="BV484">
        <v>0</v>
      </c>
      <c r="BW484">
        <v>0</v>
      </c>
      <c r="BX484">
        <v>0</v>
      </c>
      <c r="BY484">
        <v>66</v>
      </c>
      <c r="BZ484">
        <v>0</v>
      </c>
      <c r="CA484">
        <v>0</v>
      </c>
      <c r="CB484">
        <v>64</v>
      </c>
      <c r="CC484">
        <v>6</v>
      </c>
      <c r="CD484">
        <v>0</v>
      </c>
      <c r="CE484">
        <v>0</v>
      </c>
      <c r="CF484">
        <v>0</v>
      </c>
      <c r="CG484">
        <v>0</v>
      </c>
      <c r="CH484">
        <v>4</v>
      </c>
      <c r="CI484">
        <v>0</v>
      </c>
      <c r="CJ484">
        <v>0</v>
      </c>
      <c r="CK484">
        <v>0</v>
      </c>
      <c r="CL484">
        <v>0</v>
      </c>
      <c r="CM484">
        <v>0</v>
      </c>
    </row>
    <row r="485" spans="1:91" x14ac:dyDescent="0.15">
      <c r="A485" t="s">
        <v>1907</v>
      </c>
      <c r="B485">
        <v>49</v>
      </c>
      <c r="C485">
        <v>1</v>
      </c>
      <c r="D485">
        <v>200</v>
      </c>
      <c r="E485" s="407">
        <v>0.3</v>
      </c>
      <c r="F485" s="407">
        <v>4.5951803225806453E-3</v>
      </c>
      <c r="G485" s="407">
        <v>2</v>
      </c>
      <c r="H485" s="407">
        <v>2.3575968897858499E-2</v>
      </c>
      <c r="I485" s="407">
        <v>4.0412737020642964E-4</v>
      </c>
      <c r="J485" s="407">
        <v>0.2</v>
      </c>
      <c r="K485">
        <v>0</v>
      </c>
      <c r="L485">
        <v>21</v>
      </c>
      <c r="M485">
        <v>1</v>
      </c>
      <c r="N485">
        <v>3</v>
      </c>
      <c r="O485">
        <v>69</v>
      </c>
      <c r="P485">
        <v>0</v>
      </c>
      <c r="Q485">
        <v>1</v>
      </c>
      <c r="R485">
        <v>0</v>
      </c>
      <c r="S485">
        <v>0</v>
      </c>
      <c r="T485">
        <v>4</v>
      </c>
      <c r="U485">
        <v>1</v>
      </c>
      <c r="V485">
        <v>5</v>
      </c>
      <c r="W485">
        <v>1</v>
      </c>
      <c r="X485">
        <v>0</v>
      </c>
      <c r="Y485">
        <v>0</v>
      </c>
      <c r="Z485">
        <v>0</v>
      </c>
      <c r="AA485" t="s">
        <v>2334</v>
      </c>
      <c r="AB485">
        <v>0</v>
      </c>
      <c r="AC485">
        <v>1</v>
      </c>
      <c r="AD485">
        <v>0</v>
      </c>
      <c r="AE485">
        <v>0</v>
      </c>
      <c r="AF485">
        <v>13</v>
      </c>
      <c r="AG485">
        <v>0</v>
      </c>
      <c r="AH485">
        <v>0</v>
      </c>
      <c r="AI485">
        <v>0</v>
      </c>
      <c r="AJ485">
        <v>0</v>
      </c>
      <c r="AK485">
        <v>1</v>
      </c>
      <c r="AL485">
        <v>0</v>
      </c>
      <c r="AM485">
        <v>2</v>
      </c>
      <c r="AN485">
        <v>0</v>
      </c>
      <c r="AO485">
        <v>0</v>
      </c>
      <c r="AP485">
        <v>0</v>
      </c>
      <c r="AQ485">
        <v>0</v>
      </c>
      <c r="AR485">
        <v>0</v>
      </c>
      <c r="AS485">
        <v>1</v>
      </c>
      <c r="AT485">
        <v>0</v>
      </c>
      <c r="AU485">
        <v>0</v>
      </c>
      <c r="AV485">
        <v>2</v>
      </c>
      <c r="AW485">
        <v>0</v>
      </c>
      <c r="AX485">
        <v>0</v>
      </c>
      <c r="AY485">
        <v>0</v>
      </c>
      <c r="AZ485">
        <v>0</v>
      </c>
      <c r="BA485">
        <v>0</v>
      </c>
      <c r="BB485">
        <v>0</v>
      </c>
      <c r="BC485">
        <v>0</v>
      </c>
      <c r="BD485">
        <v>0</v>
      </c>
      <c r="BE485">
        <v>0</v>
      </c>
      <c r="BF485">
        <v>0</v>
      </c>
      <c r="BG485">
        <v>0</v>
      </c>
      <c r="BH485">
        <v>0</v>
      </c>
      <c r="BI485">
        <v>0</v>
      </c>
      <c r="BJ485">
        <v>0</v>
      </c>
      <c r="BK485">
        <v>0</v>
      </c>
      <c r="BL485">
        <v>9</v>
      </c>
      <c r="BM485">
        <v>0</v>
      </c>
      <c r="BN485">
        <v>0</v>
      </c>
      <c r="BO485">
        <v>0</v>
      </c>
      <c r="BP485">
        <v>0</v>
      </c>
      <c r="BQ485">
        <v>0</v>
      </c>
      <c r="BR485">
        <v>0</v>
      </c>
      <c r="BS485">
        <v>1</v>
      </c>
      <c r="BT485">
        <v>1</v>
      </c>
      <c r="BU485">
        <v>0</v>
      </c>
      <c r="BV485">
        <v>0</v>
      </c>
      <c r="BW485">
        <v>0</v>
      </c>
      <c r="BX485">
        <v>0</v>
      </c>
      <c r="BY485">
        <v>6</v>
      </c>
      <c r="BZ485">
        <v>1</v>
      </c>
      <c r="CA485">
        <v>1</v>
      </c>
      <c r="CB485">
        <v>4</v>
      </c>
      <c r="CC485">
        <v>0</v>
      </c>
      <c r="CD485">
        <v>0</v>
      </c>
      <c r="CE485">
        <v>0</v>
      </c>
      <c r="CF485">
        <v>0</v>
      </c>
      <c r="CG485">
        <v>0</v>
      </c>
      <c r="CH485">
        <v>0</v>
      </c>
      <c r="CI485">
        <v>0</v>
      </c>
      <c r="CJ485">
        <v>0</v>
      </c>
      <c r="CK485">
        <v>0</v>
      </c>
      <c r="CL485">
        <v>0</v>
      </c>
      <c r="CM485">
        <v>0</v>
      </c>
    </row>
    <row r="486" spans="1:91" x14ac:dyDescent="0.15">
      <c r="A486" t="s">
        <v>1972</v>
      </c>
      <c r="B486">
        <v>388</v>
      </c>
      <c r="C486">
        <v>8.6999999999999993</v>
      </c>
      <c r="D486">
        <v>1030</v>
      </c>
      <c r="E486" s="407">
        <v>3.3</v>
      </c>
      <c r="F486" s="407">
        <v>0.1</v>
      </c>
      <c r="G486" s="407">
        <v>9.5</v>
      </c>
      <c r="H486" s="407">
        <v>0.3</v>
      </c>
      <c r="I486" s="407">
        <v>7.2043715649899673E-3</v>
      </c>
      <c r="J486" s="407">
        <v>0.9</v>
      </c>
      <c r="K486">
        <v>0</v>
      </c>
      <c r="L486">
        <v>10</v>
      </c>
      <c r="M486">
        <v>0</v>
      </c>
      <c r="N486">
        <v>0</v>
      </c>
      <c r="O486">
        <v>0</v>
      </c>
      <c r="P486">
        <v>0</v>
      </c>
      <c r="Q486">
        <v>0</v>
      </c>
      <c r="R486">
        <v>0</v>
      </c>
      <c r="S486">
        <v>7</v>
      </c>
      <c r="T486">
        <v>66</v>
      </c>
      <c r="U486">
        <v>14</v>
      </c>
      <c r="V486">
        <v>0</v>
      </c>
      <c r="W486">
        <v>0</v>
      </c>
      <c r="X486">
        <v>0</v>
      </c>
      <c r="Y486">
        <v>0</v>
      </c>
      <c r="Z486">
        <v>0</v>
      </c>
      <c r="AA486" t="s">
        <v>2334</v>
      </c>
      <c r="AB486">
        <v>0</v>
      </c>
      <c r="AC486">
        <v>0</v>
      </c>
      <c r="AD486">
        <v>0</v>
      </c>
      <c r="AE486">
        <v>0</v>
      </c>
      <c r="AF486">
        <v>0</v>
      </c>
      <c r="AG486">
        <v>0</v>
      </c>
      <c r="AH486">
        <v>0</v>
      </c>
      <c r="AI486">
        <v>0</v>
      </c>
      <c r="AJ486">
        <v>3</v>
      </c>
      <c r="AK486">
        <v>1</v>
      </c>
      <c r="AL486">
        <v>0</v>
      </c>
      <c r="AM486">
        <v>0</v>
      </c>
      <c r="AN486">
        <v>0</v>
      </c>
      <c r="AO486">
        <v>0</v>
      </c>
      <c r="AP486">
        <v>0</v>
      </c>
      <c r="AQ486">
        <v>0</v>
      </c>
      <c r="AR486">
        <v>0</v>
      </c>
      <c r="AS486">
        <v>0</v>
      </c>
      <c r="AT486">
        <v>0</v>
      </c>
      <c r="AU486">
        <v>0</v>
      </c>
      <c r="AV486">
        <v>0</v>
      </c>
      <c r="AW486">
        <v>0</v>
      </c>
      <c r="AX486">
        <v>0</v>
      </c>
      <c r="AY486">
        <v>0</v>
      </c>
      <c r="AZ486">
        <v>0</v>
      </c>
      <c r="BA486">
        <v>0</v>
      </c>
      <c r="BB486">
        <v>9</v>
      </c>
      <c r="BC486">
        <v>0</v>
      </c>
      <c r="BD486">
        <v>0</v>
      </c>
      <c r="BE486">
        <v>0</v>
      </c>
      <c r="BF486">
        <v>0</v>
      </c>
      <c r="BG486">
        <v>0</v>
      </c>
      <c r="BH486">
        <v>0</v>
      </c>
      <c r="BI486">
        <v>0</v>
      </c>
      <c r="BJ486">
        <v>0</v>
      </c>
      <c r="BK486">
        <v>0</v>
      </c>
      <c r="BL486">
        <v>0</v>
      </c>
      <c r="BM486">
        <v>0</v>
      </c>
      <c r="BN486">
        <v>0</v>
      </c>
      <c r="BO486">
        <v>0</v>
      </c>
      <c r="BP486">
        <v>0</v>
      </c>
      <c r="BQ486">
        <v>2</v>
      </c>
      <c r="BR486">
        <v>0</v>
      </c>
      <c r="BS486">
        <v>0</v>
      </c>
      <c r="BT486">
        <v>0</v>
      </c>
      <c r="BU486">
        <v>0</v>
      </c>
      <c r="BV486">
        <v>0</v>
      </c>
      <c r="BW486">
        <v>0</v>
      </c>
      <c r="BX486">
        <v>0</v>
      </c>
      <c r="BY486">
        <v>0</v>
      </c>
      <c r="BZ486">
        <v>0</v>
      </c>
      <c r="CA486">
        <v>0</v>
      </c>
      <c r="CB486">
        <v>0</v>
      </c>
      <c r="CC486">
        <v>0</v>
      </c>
      <c r="CD486">
        <v>0</v>
      </c>
      <c r="CE486">
        <v>0</v>
      </c>
      <c r="CF486">
        <v>0</v>
      </c>
      <c r="CG486">
        <v>0</v>
      </c>
      <c r="CH486">
        <v>12</v>
      </c>
      <c r="CI486">
        <v>0</v>
      </c>
      <c r="CJ486">
        <v>0</v>
      </c>
      <c r="CK486">
        <v>0</v>
      </c>
      <c r="CL486">
        <v>0</v>
      </c>
      <c r="CM486">
        <v>0</v>
      </c>
    </row>
    <row r="487" spans="1:91" x14ac:dyDescent="0.15">
      <c r="A487" t="s">
        <v>2078</v>
      </c>
      <c r="B487">
        <v>2500</v>
      </c>
      <c r="C487">
        <v>48</v>
      </c>
      <c r="D487">
        <v>1000</v>
      </c>
      <c r="E487" s="407">
        <v>22.5</v>
      </c>
      <c r="F487" s="407">
        <v>0.5</v>
      </c>
      <c r="G487" s="407">
        <v>13.2</v>
      </c>
      <c r="H487" s="407">
        <v>1.1000000000000001</v>
      </c>
      <c r="I487" s="407">
        <v>2.516391675276566E-2</v>
      </c>
      <c r="J487" s="407">
        <v>0.6</v>
      </c>
      <c r="K487">
        <v>0</v>
      </c>
      <c r="L487">
        <v>0</v>
      </c>
      <c r="M487">
        <v>0</v>
      </c>
      <c r="N487">
        <v>0</v>
      </c>
      <c r="O487">
        <v>0</v>
      </c>
      <c r="P487">
        <v>0</v>
      </c>
      <c r="Q487">
        <v>0</v>
      </c>
      <c r="R487">
        <v>3</v>
      </c>
      <c r="S487">
        <v>7</v>
      </c>
      <c r="T487">
        <v>46</v>
      </c>
      <c r="U487">
        <v>17</v>
      </c>
      <c r="V487">
        <v>12</v>
      </c>
      <c r="W487">
        <v>0</v>
      </c>
      <c r="X487">
        <v>0</v>
      </c>
      <c r="Y487">
        <v>0</v>
      </c>
      <c r="Z487">
        <v>1</v>
      </c>
      <c r="AA487" t="s">
        <v>2334</v>
      </c>
      <c r="AB487">
        <v>0</v>
      </c>
      <c r="AC487">
        <v>0</v>
      </c>
      <c r="AD487">
        <v>0</v>
      </c>
      <c r="AE487">
        <v>0</v>
      </c>
      <c r="AF487">
        <v>0</v>
      </c>
      <c r="AG487">
        <v>0</v>
      </c>
      <c r="AH487">
        <v>0</v>
      </c>
      <c r="AI487">
        <v>1</v>
      </c>
      <c r="AJ487">
        <v>0</v>
      </c>
      <c r="AK487">
        <v>0</v>
      </c>
      <c r="AL487">
        <v>0</v>
      </c>
      <c r="AM487">
        <v>0</v>
      </c>
      <c r="AN487">
        <v>0</v>
      </c>
      <c r="AO487">
        <v>0</v>
      </c>
      <c r="AP487">
        <v>0</v>
      </c>
      <c r="AQ487">
        <v>0</v>
      </c>
      <c r="AR487">
        <v>0</v>
      </c>
      <c r="AS487">
        <v>0</v>
      </c>
      <c r="AT487">
        <v>0</v>
      </c>
      <c r="AU487">
        <v>0</v>
      </c>
      <c r="AV487">
        <v>0</v>
      </c>
      <c r="AW487">
        <v>0</v>
      </c>
      <c r="AX487">
        <v>0</v>
      </c>
      <c r="AY487">
        <v>0</v>
      </c>
      <c r="AZ487">
        <v>0</v>
      </c>
      <c r="BA487">
        <v>0</v>
      </c>
      <c r="BB487">
        <v>5</v>
      </c>
      <c r="BC487">
        <v>0</v>
      </c>
      <c r="BD487">
        <v>0</v>
      </c>
      <c r="BE487">
        <v>0</v>
      </c>
      <c r="BF487">
        <v>0</v>
      </c>
      <c r="BG487">
        <v>0</v>
      </c>
      <c r="BH487">
        <v>0</v>
      </c>
      <c r="BI487">
        <v>0</v>
      </c>
      <c r="BJ487">
        <v>0</v>
      </c>
      <c r="BK487">
        <v>0</v>
      </c>
      <c r="BL487">
        <v>0</v>
      </c>
      <c r="BM487">
        <v>0</v>
      </c>
      <c r="BN487">
        <v>0</v>
      </c>
      <c r="BO487">
        <v>0</v>
      </c>
      <c r="BP487">
        <v>0</v>
      </c>
      <c r="BQ487">
        <v>0</v>
      </c>
      <c r="BR487">
        <v>0</v>
      </c>
      <c r="BS487">
        <v>2</v>
      </c>
      <c r="BT487">
        <v>0</v>
      </c>
      <c r="BU487">
        <v>0</v>
      </c>
      <c r="BV487">
        <v>0</v>
      </c>
      <c r="BW487">
        <v>1</v>
      </c>
      <c r="BX487">
        <v>0</v>
      </c>
      <c r="BY487">
        <v>0</v>
      </c>
      <c r="BZ487">
        <v>0</v>
      </c>
      <c r="CA487">
        <v>0</v>
      </c>
      <c r="CB487">
        <v>3</v>
      </c>
      <c r="CC487">
        <v>0</v>
      </c>
      <c r="CD487">
        <v>0</v>
      </c>
      <c r="CE487">
        <v>0</v>
      </c>
      <c r="CF487">
        <v>0</v>
      </c>
      <c r="CG487">
        <v>0</v>
      </c>
      <c r="CH487">
        <v>7</v>
      </c>
      <c r="CI487">
        <v>0</v>
      </c>
      <c r="CJ487">
        <v>0</v>
      </c>
      <c r="CK487">
        <v>0</v>
      </c>
      <c r="CL487">
        <v>0</v>
      </c>
      <c r="CM487">
        <v>0</v>
      </c>
    </row>
    <row r="488" spans="1:91" x14ac:dyDescent="0.15">
      <c r="A488" t="s">
        <v>2073</v>
      </c>
      <c r="B488">
        <v>21.8</v>
      </c>
      <c r="C488">
        <v>0.2</v>
      </c>
      <c r="D488">
        <v>25</v>
      </c>
      <c r="E488" s="407">
        <v>0.3</v>
      </c>
      <c r="F488" s="407">
        <v>7.0037050657894753E-3</v>
      </c>
      <c r="G488" s="407">
        <v>0.7</v>
      </c>
      <c r="H488" s="407">
        <v>0.2</v>
      </c>
      <c r="I488" s="407">
        <v>3.5117408558308929E-3</v>
      </c>
      <c r="J488" s="407">
        <v>0.3</v>
      </c>
      <c r="K488">
        <v>0</v>
      </c>
      <c r="L488">
        <v>5</v>
      </c>
      <c r="M488">
        <v>0</v>
      </c>
      <c r="N488">
        <v>5</v>
      </c>
      <c r="O488">
        <v>16</v>
      </c>
      <c r="P488">
        <v>0</v>
      </c>
      <c r="Q488">
        <v>3</v>
      </c>
      <c r="R488">
        <v>0</v>
      </c>
      <c r="S488">
        <v>2</v>
      </c>
      <c r="T488">
        <v>1</v>
      </c>
      <c r="U488">
        <v>0</v>
      </c>
      <c r="V488">
        <v>4</v>
      </c>
      <c r="W488">
        <v>0</v>
      </c>
      <c r="X488">
        <v>0</v>
      </c>
      <c r="Y488">
        <v>0</v>
      </c>
      <c r="Z488">
        <v>0</v>
      </c>
      <c r="AA488" t="s">
        <v>2334</v>
      </c>
      <c r="AB488">
        <v>0</v>
      </c>
      <c r="AC488">
        <v>1</v>
      </c>
      <c r="AD488">
        <v>0</v>
      </c>
      <c r="AE488">
        <v>0</v>
      </c>
      <c r="AF488">
        <v>3</v>
      </c>
      <c r="AG488">
        <v>0</v>
      </c>
      <c r="AH488">
        <v>0</v>
      </c>
      <c r="AI488">
        <v>0</v>
      </c>
      <c r="AJ488">
        <v>0</v>
      </c>
      <c r="AK488">
        <v>0</v>
      </c>
      <c r="AL488">
        <v>0</v>
      </c>
      <c r="AM488">
        <v>1</v>
      </c>
      <c r="AN488">
        <v>0</v>
      </c>
      <c r="AO488">
        <v>0</v>
      </c>
      <c r="AP488">
        <v>0</v>
      </c>
      <c r="AQ488">
        <v>0</v>
      </c>
      <c r="AR488">
        <v>0</v>
      </c>
      <c r="AS488">
        <v>1</v>
      </c>
      <c r="AT488">
        <v>0</v>
      </c>
      <c r="AU488">
        <v>0</v>
      </c>
      <c r="AV488">
        <v>3</v>
      </c>
      <c r="AW488">
        <v>0</v>
      </c>
      <c r="AX488">
        <v>2</v>
      </c>
      <c r="AY488">
        <v>0</v>
      </c>
      <c r="AZ488">
        <v>0</v>
      </c>
      <c r="BA488">
        <v>0</v>
      </c>
      <c r="BB488">
        <v>1</v>
      </c>
      <c r="BC488">
        <v>0</v>
      </c>
      <c r="BD488">
        <v>0</v>
      </c>
      <c r="BE488">
        <v>0</v>
      </c>
      <c r="BF488">
        <v>0</v>
      </c>
      <c r="BG488">
        <v>0</v>
      </c>
      <c r="BH488">
        <v>0</v>
      </c>
      <c r="BI488">
        <v>1</v>
      </c>
      <c r="BJ488">
        <v>0</v>
      </c>
      <c r="BK488">
        <v>2</v>
      </c>
      <c r="BL488">
        <v>0</v>
      </c>
      <c r="BM488">
        <v>0</v>
      </c>
      <c r="BN488">
        <v>1</v>
      </c>
      <c r="BO488">
        <v>0</v>
      </c>
      <c r="BP488">
        <v>0</v>
      </c>
      <c r="BQ488">
        <v>0</v>
      </c>
      <c r="BR488">
        <v>0</v>
      </c>
      <c r="BS488">
        <v>0</v>
      </c>
      <c r="BT488">
        <v>0</v>
      </c>
      <c r="BU488">
        <v>0</v>
      </c>
      <c r="BV488">
        <v>0</v>
      </c>
      <c r="BW488">
        <v>0</v>
      </c>
      <c r="BX488">
        <v>0</v>
      </c>
      <c r="BY488">
        <v>2</v>
      </c>
      <c r="BZ488">
        <v>0</v>
      </c>
      <c r="CA488">
        <v>0</v>
      </c>
      <c r="CB488">
        <v>1</v>
      </c>
      <c r="CC488">
        <v>0</v>
      </c>
      <c r="CD488">
        <v>1</v>
      </c>
      <c r="CE488">
        <v>0</v>
      </c>
      <c r="CF488">
        <v>0</v>
      </c>
      <c r="CG488">
        <v>0</v>
      </c>
      <c r="CH488">
        <v>0</v>
      </c>
      <c r="CI488">
        <v>0</v>
      </c>
      <c r="CJ488">
        <v>0</v>
      </c>
      <c r="CK488">
        <v>0</v>
      </c>
      <c r="CL488">
        <v>0</v>
      </c>
      <c r="CM488">
        <v>0</v>
      </c>
    </row>
    <row r="489" spans="1:91" x14ac:dyDescent="0.15">
      <c r="A489" t="s">
        <v>2532</v>
      </c>
      <c r="B489">
        <v>2</v>
      </c>
      <c r="C489">
        <v>0</v>
      </c>
      <c r="D489">
        <v>23</v>
      </c>
      <c r="E489" s="407"/>
      <c r="F489" s="407"/>
      <c r="G489" s="407"/>
      <c r="H489" s="407"/>
      <c r="I489" s="407"/>
      <c r="J489" s="407"/>
      <c r="K489">
        <v>0</v>
      </c>
      <c r="L489">
        <v>8</v>
      </c>
      <c r="M489">
        <v>0</v>
      </c>
      <c r="N489">
        <v>0</v>
      </c>
      <c r="O489">
        <v>25</v>
      </c>
      <c r="P489">
        <v>0</v>
      </c>
      <c r="Q489">
        <v>0</v>
      </c>
      <c r="R489">
        <v>0</v>
      </c>
      <c r="S489">
        <v>0</v>
      </c>
      <c r="T489">
        <v>0</v>
      </c>
      <c r="U489">
        <v>0</v>
      </c>
      <c r="V489">
        <v>0</v>
      </c>
      <c r="W489">
        <v>0</v>
      </c>
      <c r="X489">
        <v>0</v>
      </c>
      <c r="Y489">
        <v>0</v>
      </c>
      <c r="Z489">
        <v>0</v>
      </c>
      <c r="AA489" t="s">
        <v>2334</v>
      </c>
      <c r="AB489">
        <v>0</v>
      </c>
      <c r="AC489">
        <v>0</v>
      </c>
      <c r="AD489">
        <v>0</v>
      </c>
      <c r="AE489">
        <v>0</v>
      </c>
      <c r="AF489">
        <v>2</v>
      </c>
      <c r="AG489">
        <v>0</v>
      </c>
      <c r="AH489">
        <v>0</v>
      </c>
      <c r="AI489">
        <v>0</v>
      </c>
      <c r="AJ489">
        <v>0</v>
      </c>
      <c r="AK489">
        <v>0</v>
      </c>
      <c r="AL489">
        <v>0</v>
      </c>
      <c r="AM489">
        <v>0</v>
      </c>
      <c r="AN489">
        <v>0</v>
      </c>
      <c r="AO489">
        <v>0</v>
      </c>
      <c r="AP489">
        <v>0</v>
      </c>
      <c r="AQ489">
        <v>0</v>
      </c>
      <c r="AR489">
        <v>0</v>
      </c>
      <c r="AS489">
        <v>0</v>
      </c>
      <c r="AT489">
        <v>0</v>
      </c>
      <c r="AU489">
        <v>0</v>
      </c>
      <c r="AV489">
        <v>0</v>
      </c>
      <c r="AW489">
        <v>0</v>
      </c>
      <c r="AX489">
        <v>0</v>
      </c>
      <c r="AY489">
        <v>0</v>
      </c>
      <c r="AZ489">
        <v>0</v>
      </c>
      <c r="BA489">
        <v>0</v>
      </c>
      <c r="BB489">
        <v>0</v>
      </c>
      <c r="BC489">
        <v>0</v>
      </c>
      <c r="BD489">
        <v>0</v>
      </c>
      <c r="BE489">
        <v>0</v>
      </c>
      <c r="BF489">
        <v>0</v>
      </c>
      <c r="BG489">
        <v>0</v>
      </c>
    </row>
    <row r="490" spans="1:91" x14ac:dyDescent="0.15">
      <c r="A490" t="s">
        <v>2054</v>
      </c>
      <c r="B490">
        <v>8.1</v>
      </c>
      <c r="D490">
        <v>108.2</v>
      </c>
      <c r="E490" s="407">
        <v>0.1</v>
      </c>
      <c r="F490" s="407">
        <v>0</v>
      </c>
      <c r="G490" s="407">
        <v>0.8</v>
      </c>
      <c r="H490" s="407">
        <v>1.6438467150028467E-2</v>
      </c>
      <c r="I490" s="407">
        <v>0</v>
      </c>
      <c r="J490" s="407">
        <v>0.1</v>
      </c>
      <c r="K490">
        <v>0</v>
      </c>
      <c r="L490">
        <v>27</v>
      </c>
      <c r="M490">
        <v>0</v>
      </c>
      <c r="N490">
        <v>0</v>
      </c>
      <c r="O490">
        <v>123</v>
      </c>
      <c r="P490">
        <v>15</v>
      </c>
      <c r="Q490">
        <v>5</v>
      </c>
      <c r="R490">
        <v>0</v>
      </c>
      <c r="S490">
        <v>0</v>
      </c>
      <c r="T490">
        <v>0</v>
      </c>
      <c r="U490">
        <v>0</v>
      </c>
      <c r="V490">
        <v>0</v>
      </c>
      <c r="W490">
        <v>0</v>
      </c>
      <c r="X490">
        <v>0</v>
      </c>
      <c r="Y490">
        <v>1</v>
      </c>
      <c r="Z490">
        <v>0</v>
      </c>
      <c r="AA490" t="s">
        <v>2334</v>
      </c>
      <c r="AB490">
        <v>0</v>
      </c>
      <c r="AC490">
        <v>10</v>
      </c>
      <c r="AD490">
        <v>0</v>
      </c>
      <c r="AE490">
        <v>0</v>
      </c>
      <c r="AF490">
        <v>41</v>
      </c>
      <c r="AG490">
        <v>1</v>
      </c>
      <c r="AH490">
        <v>2</v>
      </c>
      <c r="AI490">
        <v>0</v>
      </c>
      <c r="AJ490">
        <v>0</v>
      </c>
      <c r="AK490">
        <v>0</v>
      </c>
      <c r="AL490">
        <v>0</v>
      </c>
      <c r="AM490">
        <v>0</v>
      </c>
      <c r="AN490">
        <v>0</v>
      </c>
      <c r="AO490">
        <v>0</v>
      </c>
      <c r="AP490">
        <v>0</v>
      </c>
      <c r="AQ490">
        <v>0</v>
      </c>
      <c r="AR490">
        <v>0</v>
      </c>
      <c r="AS490">
        <v>31</v>
      </c>
      <c r="AT490">
        <v>0</v>
      </c>
      <c r="AU490">
        <v>0</v>
      </c>
      <c r="AV490">
        <v>6</v>
      </c>
      <c r="AW490">
        <v>3</v>
      </c>
      <c r="AX490">
        <v>5</v>
      </c>
      <c r="AY490">
        <v>0</v>
      </c>
      <c r="AZ490">
        <v>0</v>
      </c>
      <c r="BA490">
        <v>0</v>
      </c>
      <c r="BB490">
        <v>0</v>
      </c>
      <c r="BC490">
        <v>0</v>
      </c>
      <c r="BD490">
        <v>0</v>
      </c>
      <c r="BE490">
        <v>0</v>
      </c>
      <c r="BF490">
        <v>0</v>
      </c>
      <c r="BG490">
        <v>0</v>
      </c>
      <c r="BH490">
        <v>0</v>
      </c>
      <c r="BI490">
        <v>10</v>
      </c>
      <c r="BJ490">
        <v>0</v>
      </c>
      <c r="BK490">
        <v>0</v>
      </c>
      <c r="BL490">
        <v>51</v>
      </c>
      <c r="BM490">
        <v>6</v>
      </c>
      <c r="BN490">
        <v>0</v>
      </c>
      <c r="BO490">
        <v>0</v>
      </c>
      <c r="BP490">
        <v>0</v>
      </c>
      <c r="BQ490">
        <v>0</v>
      </c>
      <c r="BR490">
        <v>0</v>
      </c>
      <c r="BS490">
        <v>0</v>
      </c>
      <c r="BT490">
        <v>0</v>
      </c>
      <c r="BU490">
        <v>0</v>
      </c>
      <c r="BV490">
        <v>0</v>
      </c>
      <c r="BW490">
        <v>0</v>
      </c>
      <c r="BX490">
        <v>0</v>
      </c>
      <c r="BY490">
        <v>33</v>
      </c>
      <c r="BZ490">
        <v>0</v>
      </c>
      <c r="CA490">
        <v>0</v>
      </c>
      <c r="CB490">
        <v>9</v>
      </c>
      <c r="CC490">
        <v>7</v>
      </c>
      <c r="CD490">
        <v>3</v>
      </c>
      <c r="CE490">
        <v>0</v>
      </c>
      <c r="CF490">
        <v>0</v>
      </c>
      <c r="CG490">
        <v>0</v>
      </c>
      <c r="CH490">
        <v>1</v>
      </c>
      <c r="CI490">
        <v>0</v>
      </c>
      <c r="CJ490">
        <v>2</v>
      </c>
      <c r="CK490">
        <v>0</v>
      </c>
      <c r="CL490">
        <v>0</v>
      </c>
      <c r="CM490">
        <v>0</v>
      </c>
    </row>
    <row r="491" spans="1:91" x14ac:dyDescent="0.15">
      <c r="A491" t="s">
        <v>2178</v>
      </c>
      <c r="B491">
        <v>42.9</v>
      </c>
      <c r="C491">
        <v>0.08</v>
      </c>
      <c r="D491">
        <v>521.39</v>
      </c>
      <c r="E491" s="407">
        <v>0.2</v>
      </c>
      <c r="F491" s="407">
        <v>0</v>
      </c>
      <c r="G491" s="407">
        <v>1.7</v>
      </c>
      <c r="H491" s="407">
        <v>1.9193866028040914E-2</v>
      </c>
      <c r="I491" s="407">
        <v>0</v>
      </c>
      <c r="J491" s="407">
        <v>0.2</v>
      </c>
      <c r="K491">
        <v>0</v>
      </c>
      <c r="L491">
        <v>62</v>
      </c>
      <c r="M491">
        <v>2</v>
      </c>
      <c r="N491">
        <v>0</v>
      </c>
      <c r="O491">
        <v>131</v>
      </c>
      <c r="P491">
        <v>23</v>
      </c>
      <c r="Q491">
        <v>1</v>
      </c>
      <c r="R491">
        <v>0</v>
      </c>
      <c r="S491">
        <v>0</v>
      </c>
      <c r="T491">
        <v>1</v>
      </c>
      <c r="U491">
        <v>0</v>
      </c>
      <c r="V491">
        <v>0</v>
      </c>
      <c r="W491">
        <v>0</v>
      </c>
      <c r="X491">
        <v>0</v>
      </c>
      <c r="Y491">
        <v>0</v>
      </c>
      <c r="Z491">
        <v>0</v>
      </c>
      <c r="AA491" t="s">
        <v>2334</v>
      </c>
      <c r="AB491">
        <v>0</v>
      </c>
      <c r="AC491">
        <v>38</v>
      </c>
      <c r="AD491">
        <v>0</v>
      </c>
      <c r="AE491">
        <v>0</v>
      </c>
      <c r="AF491">
        <v>36</v>
      </c>
      <c r="AG491">
        <v>7</v>
      </c>
      <c r="AH491">
        <v>0</v>
      </c>
      <c r="AI491">
        <v>0</v>
      </c>
      <c r="AJ491">
        <v>0</v>
      </c>
      <c r="AK491">
        <v>1</v>
      </c>
      <c r="AL491">
        <v>0</v>
      </c>
      <c r="AM491">
        <v>0</v>
      </c>
      <c r="AN491">
        <v>0</v>
      </c>
      <c r="AO491">
        <v>0</v>
      </c>
      <c r="AP491">
        <v>0</v>
      </c>
      <c r="AQ491">
        <v>0</v>
      </c>
      <c r="AR491">
        <v>0</v>
      </c>
      <c r="AS491">
        <v>17</v>
      </c>
      <c r="AT491">
        <v>0</v>
      </c>
      <c r="AU491">
        <v>2</v>
      </c>
      <c r="AV491">
        <v>46</v>
      </c>
      <c r="AW491">
        <v>19</v>
      </c>
      <c r="AX491">
        <v>3</v>
      </c>
      <c r="AY491">
        <v>0</v>
      </c>
      <c r="AZ491">
        <v>0</v>
      </c>
      <c r="BA491">
        <v>0</v>
      </c>
      <c r="BB491">
        <v>0</v>
      </c>
      <c r="BC491">
        <v>0</v>
      </c>
      <c r="BD491">
        <v>0</v>
      </c>
      <c r="BE491">
        <v>0</v>
      </c>
      <c r="BF491">
        <v>0</v>
      </c>
      <c r="BG491">
        <v>0</v>
      </c>
      <c r="BH491">
        <v>0</v>
      </c>
      <c r="BI491">
        <v>4</v>
      </c>
      <c r="BJ491">
        <v>2</v>
      </c>
      <c r="BK491">
        <v>0</v>
      </c>
      <c r="BL491">
        <v>16</v>
      </c>
      <c r="BM491">
        <v>6</v>
      </c>
      <c r="BN491">
        <v>1</v>
      </c>
      <c r="BO491">
        <v>0</v>
      </c>
      <c r="BP491">
        <v>0</v>
      </c>
      <c r="BQ491">
        <v>0</v>
      </c>
      <c r="BR491">
        <v>0</v>
      </c>
      <c r="BS491">
        <v>0</v>
      </c>
      <c r="BT491">
        <v>0</v>
      </c>
      <c r="BU491">
        <v>0</v>
      </c>
      <c r="BV491">
        <v>0</v>
      </c>
      <c r="BW491">
        <v>0</v>
      </c>
      <c r="BX491">
        <v>0</v>
      </c>
      <c r="BY491">
        <v>52</v>
      </c>
      <c r="BZ491">
        <v>0</v>
      </c>
      <c r="CA491">
        <v>0</v>
      </c>
      <c r="CB491">
        <v>75</v>
      </c>
      <c r="CC491">
        <v>1</v>
      </c>
      <c r="CD491">
        <v>4</v>
      </c>
      <c r="CE491">
        <v>0</v>
      </c>
      <c r="CF491">
        <v>0</v>
      </c>
      <c r="CG491">
        <v>0</v>
      </c>
      <c r="CH491">
        <v>0</v>
      </c>
      <c r="CI491">
        <v>0</v>
      </c>
      <c r="CJ491">
        <v>0</v>
      </c>
      <c r="CK491">
        <v>0</v>
      </c>
      <c r="CL491">
        <v>0</v>
      </c>
      <c r="CM491">
        <v>0</v>
      </c>
    </row>
    <row r="492" spans="1:91" x14ac:dyDescent="0.15">
      <c r="A492" t="s">
        <v>2387</v>
      </c>
      <c r="B492">
        <v>12.3</v>
      </c>
      <c r="D492">
        <v>128.6</v>
      </c>
      <c r="E492" s="407">
        <v>0.1</v>
      </c>
      <c r="F492" s="407">
        <v>0</v>
      </c>
      <c r="G492" s="407">
        <v>1.2</v>
      </c>
      <c r="H492" s="407">
        <v>1.2712650011510547E-2</v>
      </c>
      <c r="I492" s="407">
        <v>0</v>
      </c>
      <c r="J492" s="407">
        <v>0.1</v>
      </c>
      <c r="K492">
        <v>0</v>
      </c>
      <c r="L492">
        <v>56</v>
      </c>
      <c r="M492">
        <v>0</v>
      </c>
      <c r="N492">
        <v>0</v>
      </c>
      <c r="O492">
        <v>48</v>
      </c>
      <c r="P492">
        <v>0</v>
      </c>
      <c r="Q492">
        <v>1</v>
      </c>
      <c r="R492">
        <v>0</v>
      </c>
      <c r="S492">
        <v>0</v>
      </c>
      <c r="T492">
        <v>0</v>
      </c>
      <c r="U492">
        <v>0</v>
      </c>
      <c r="V492">
        <v>0</v>
      </c>
      <c r="W492">
        <v>0</v>
      </c>
      <c r="X492">
        <v>0</v>
      </c>
      <c r="Y492">
        <v>0</v>
      </c>
      <c r="Z492">
        <v>0</v>
      </c>
      <c r="AA492" t="s">
        <v>2334</v>
      </c>
      <c r="AB492">
        <v>0</v>
      </c>
      <c r="AC492">
        <v>5</v>
      </c>
      <c r="AD492">
        <v>0</v>
      </c>
      <c r="AE492">
        <v>0</v>
      </c>
      <c r="AF492">
        <v>8</v>
      </c>
      <c r="AG492">
        <v>0</v>
      </c>
      <c r="AH492">
        <v>0</v>
      </c>
      <c r="AI492">
        <v>0</v>
      </c>
      <c r="AJ492">
        <v>0</v>
      </c>
      <c r="AK492">
        <v>0</v>
      </c>
      <c r="AL492">
        <v>0</v>
      </c>
      <c r="AM492">
        <v>0</v>
      </c>
      <c r="AN492">
        <v>0</v>
      </c>
      <c r="AO492">
        <v>0</v>
      </c>
      <c r="AP492">
        <v>0</v>
      </c>
      <c r="AQ492">
        <v>0</v>
      </c>
      <c r="AR492">
        <v>0</v>
      </c>
      <c r="AS492">
        <v>26</v>
      </c>
      <c r="AT492">
        <v>0</v>
      </c>
      <c r="AU492">
        <v>0</v>
      </c>
      <c r="AV492">
        <v>0</v>
      </c>
      <c r="AW492">
        <v>1</v>
      </c>
      <c r="AX492">
        <v>0</v>
      </c>
      <c r="AY492">
        <v>0</v>
      </c>
      <c r="AZ492">
        <v>0</v>
      </c>
      <c r="BA492">
        <v>0</v>
      </c>
      <c r="BB492">
        <v>0</v>
      </c>
      <c r="BC492">
        <v>0</v>
      </c>
      <c r="BD492">
        <v>0</v>
      </c>
      <c r="BE492">
        <v>0</v>
      </c>
      <c r="BF492">
        <v>0</v>
      </c>
      <c r="BG492">
        <v>0</v>
      </c>
      <c r="BH492">
        <v>0</v>
      </c>
      <c r="BI492">
        <v>15</v>
      </c>
      <c r="BJ492">
        <v>0</v>
      </c>
      <c r="BK492">
        <v>0</v>
      </c>
      <c r="BL492">
        <v>10</v>
      </c>
      <c r="BM492">
        <v>0</v>
      </c>
      <c r="BN492">
        <v>0</v>
      </c>
      <c r="BO492">
        <v>0</v>
      </c>
      <c r="BP492">
        <v>0</v>
      </c>
      <c r="BQ492">
        <v>0</v>
      </c>
      <c r="BR492">
        <v>0</v>
      </c>
      <c r="BS492">
        <v>0</v>
      </c>
      <c r="BT492">
        <v>0</v>
      </c>
      <c r="BU492">
        <v>0</v>
      </c>
      <c r="BV492">
        <v>0</v>
      </c>
      <c r="BW492">
        <v>0</v>
      </c>
      <c r="BX492">
        <v>0</v>
      </c>
      <c r="BY492">
        <v>30</v>
      </c>
      <c r="BZ492">
        <v>0</v>
      </c>
      <c r="CA492">
        <v>0</v>
      </c>
      <c r="CB492">
        <v>0</v>
      </c>
      <c r="CC492">
        <v>0</v>
      </c>
      <c r="CD492">
        <v>0</v>
      </c>
      <c r="CE492">
        <v>0</v>
      </c>
      <c r="CF492">
        <v>0</v>
      </c>
      <c r="CG492">
        <v>0</v>
      </c>
      <c r="CH492">
        <v>0</v>
      </c>
      <c r="CI492">
        <v>0</v>
      </c>
      <c r="CJ492">
        <v>0</v>
      </c>
      <c r="CK492">
        <v>0</v>
      </c>
      <c r="CL492">
        <v>0</v>
      </c>
      <c r="CM492">
        <v>0</v>
      </c>
    </row>
    <row r="493" spans="1:91" x14ac:dyDescent="0.15">
      <c r="A493" t="s">
        <v>2017</v>
      </c>
      <c r="B493">
        <v>35.200000000000003</v>
      </c>
      <c r="D493">
        <v>84</v>
      </c>
      <c r="E493" s="407">
        <v>0.2</v>
      </c>
      <c r="F493" s="407">
        <v>0</v>
      </c>
      <c r="G493" s="407">
        <v>2</v>
      </c>
      <c r="H493" s="407">
        <v>2.3483620029148954E-2</v>
      </c>
      <c r="I493" s="407">
        <v>0</v>
      </c>
      <c r="J493" s="407">
        <v>0.2</v>
      </c>
      <c r="K493">
        <v>0</v>
      </c>
      <c r="L493">
        <v>8</v>
      </c>
      <c r="M493">
        <v>0</v>
      </c>
      <c r="N493">
        <v>24</v>
      </c>
      <c r="O493">
        <v>26</v>
      </c>
      <c r="P493">
        <v>0</v>
      </c>
      <c r="Q493">
        <v>4</v>
      </c>
      <c r="R493">
        <v>0</v>
      </c>
      <c r="S493">
        <v>0</v>
      </c>
      <c r="T493">
        <v>0</v>
      </c>
      <c r="U493">
        <v>0</v>
      </c>
      <c r="V493">
        <v>0</v>
      </c>
      <c r="W493">
        <v>0</v>
      </c>
      <c r="X493">
        <v>0</v>
      </c>
      <c r="Y493">
        <v>0</v>
      </c>
      <c r="Z493">
        <v>0</v>
      </c>
      <c r="AA493" t="s">
        <v>2334</v>
      </c>
      <c r="AB493">
        <v>0</v>
      </c>
      <c r="AC493">
        <v>0</v>
      </c>
      <c r="AD493">
        <v>0</v>
      </c>
      <c r="AE493">
        <v>11</v>
      </c>
      <c r="AF493">
        <v>16</v>
      </c>
      <c r="AG493">
        <v>0</v>
      </c>
      <c r="AH493">
        <v>4</v>
      </c>
      <c r="AI493">
        <v>0</v>
      </c>
      <c r="AJ493">
        <v>0</v>
      </c>
      <c r="AK493">
        <v>0</v>
      </c>
      <c r="AL493">
        <v>0</v>
      </c>
      <c r="AM493">
        <v>0</v>
      </c>
      <c r="AN493">
        <v>0</v>
      </c>
      <c r="AO493">
        <v>0</v>
      </c>
      <c r="AP493">
        <v>0</v>
      </c>
      <c r="AQ493">
        <v>0</v>
      </c>
      <c r="AR493">
        <v>0</v>
      </c>
      <c r="AS493">
        <v>1</v>
      </c>
      <c r="AT493">
        <v>0</v>
      </c>
      <c r="AU493">
        <v>4</v>
      </c>
      <c r="AV493">
        <v>7</v>
      </c>
      <c r="AW493">
        <v>0</v>
      </c>
      <c r="AX493">
        <v>0</v>
      </c>
      <c r="AY493">
        <v>0</v>
      </c>
      <c r="AZ493">
        <v>0</v>
      </c>
      <c r="BA493">
        <v>0</v>
      </c>
      <c r="BB493">
        <v>0</v>
      </c>
      <c r="BC493">
        <v>0</v>
      </c>
      <c r="BD493">
        <v>0</v>
      </c>
      <c r="BE493">
        <v>0</v>
      </c>
      <c r="BF493">
        <v>0</v>
      </c>
      <c r="BG493">
        <v>0</v>
      </c>
      <c r="BH493">
        <v>0</v>
      </c>
      <c r="BI493">
        <v>0</v>
      </c>
      <c r="BJ493">
        <v>0</v>
      </c>
      <c r="BK493">
        <v>0</v>
      </c>
      <c r="BL493">
        <v>0</v>
      </c>
      <c r="BM493">
        <v>0</v>
      </c>
      <c r="BN493">
        <v>0</v>
      </c>
      <c r="BO493">
        <v>0</v>
      </c>
      <c r="BP493">
        <v>0</v>
      </c>
      <c r="BQ493">
        <v>0</v>
      </c>
      <c r="BR493">
        <v>0</v>
      </c>
      <c r="BS493">
        <v>0</v>
      </c>
      <c r="BT493">
        <v>0</v>
      </c>
      <c r="BU493">
        <v>0</v>
      </c>
      <c r="BV493">
        <v>0</v>
      </c>
      <c r="BW493">
        <v>0</v>
      </c>
      <c r="BX493">
        <v>0</v>
      </c>
      <c r="BY493">
        <v>2</v>
      </c>
      <c r="BZ493">
        <v>0</v>
      </c>
      <c r="CA493">
        <v>0</v>
      </c>
      <c r="CB493">
        <v>0</v>
      </c>
      <c r="CC493">
        <v>0</v>
      </c>
      <c r="CD493">
        <v>0</v>
      </c>
      <c r="CE493">
        <v>0</v>
      </c>
      <c r="CF493">
        <v>0</v>
      </c>
      <c r="CG493">
        <v>0</v>
      </c>
      <c r="CH493">
        <v>0</v>
      </c>
      <c r="CI493">
        <v>0</v>
      </c>
      <c r="CJ493">
        <v>0</v>
      </c>
      <c r="CK493">
        <v>0</v>
      </c>
      <c r="CL493">
        <v>0</v>
      </c>
      <c r="CM493">
        <v>0</v>
      </c>
    </row>
    <row r="494" spans="1:91" x14ac:dyDescent="0.15">
      <c r="A494" t="s">
        <v>2149</v>
      </c>
      <c r="B494">
        <v>88</v>
      </c>
      <c r="C494">
        <v>2</v>
      </c>
      <c r="D494">
        <v>70</v>
      </c>
      <c r="E494" s="407">
        <v>2.5</v>
      </c>
      <c r="F494" s="407">
        <v>0.1</v>
      </c>
      <c r="G494" s="407">
        <v>2</v>
      </c>
      <c r="H494" s="407">
        <v>0.3</v>
      </c>
      <c r="I494" s="407">
        <v>7.7677855290061064E-3</v>
      </c>
      <c r="J494" s="407">
        <v>0.3</v>
      </c>
      <c r="K494">
        <v>0</v>
      </c>
      <c r="L494">
        <v>0</v>
      </c>
      <c r="M494">
        <v>0</v>
      </c>
      <c r="N494">
        <v>0</v>
      </c>
      <c r="O494">
        <v>9</v>
      </c>
      <c r="P494">
        <v>0</v>
      </c>
      <c r="Q494">
        <v>1</v>
      </c>
      <c r="R494">
        <v>0</v>
      </c>
      <c r="S494">
        <v>0</v>
      </c>
      <c r="T494">
        <v>8</v>
      </c>
      <c r="U494">
        <v>1</v>
      </c>
      <c r="V494">
        <v>15</v>
      </c>
      <c r="W494">
        <v>0</v>
      </c>
      <c r="X494">
        <v>0</v>
      </c>
      <c r="Y494">
        <v>0</v>
      </c>
      <c r="Z494">
        <v>3</v>
      </c>
      <c r="AA494" t="s">
        <v>2334</v>
      </c>
      <c r="AB494">
        <v>0</v>
      </c>
      <c r="AC494">
        <v>0</v>
      </c>
      <c r="AD494">
        <v>0</v>
      </c>
      <c r="AE494">
        <v>0</v>
      </c>
      <c r="AF494">
        <v>0</v>
      </c>
      <c r="AG494">
        <v>0</v>
      </c>
      <c r="AH494">
        <v>0</v>
      </c>
      <c r="AI494">
        <v>0</v>
      </c>
      <c r="AJ494">
        <v>0</v>
      </c>
      <c r="AK494">
        <v>0</v>
      </c>
      <c r="AL494">
        <v>0</v>
      </c>
      <c r="AM494">
        <v>2</v>
      </c>
      <c r="AN494">
        <v>0</v>
      </c>
      <c r="AO494">
        <v>0</v>
      </c>
      <c r="AP494">
        <v>0</v>
      </c>
      <c r="AQ494">
        <v>1</v>
      </c>
      <c r="AR494">
        <v>0</v>
      </c>
      <c r="AS494">
        <v>0</v>
      </c>
      <c r="AT494">
        <v>0</v>
      </c>
      <c r="AU494">
        <v>0</v>
      </c>
      <c r="AV494">
        <v>0</v>
      </c>
      <c r="AW494">
        <v>0</v>
      </c>
      <c r="AX494">
        <v>0</v>
      </c>
      <c r="AY494">
        <v>0</v>
      </c>
      <c r="AZ494">
        <v>0</v>
      </c>
      <c r="BA494">
        <v>2</v>
      </c>
      <c r="BB494">
        <v>0</v>
      </c>
      <c r="BC494">
        <v>0</v>
      </c>
      <c r="BD494">
        <v>0</v>
      </c>
      <c r="BE494">
        <v>0</v>
      </c>
      <c r="BF494">
        <v>0</v>
      </c>
      <c r="BG494">
        <v>0</v>
      </c>
      <c r="BH494">
        <v>0</v>
      </c>
      <c r="BI494">
        <v>0</v>
      </c>
      <c r="BJ494">
        <v>0</v>
      </c>
      <c r="BK494">
        <v>0</v>
      </c>
      <c r="BL494">
        <v>2</v>
      </c>
      <c r="BM494">
        <v>0</v>
      </c>
      <c r="BN494">
        <v>0</v>
      </c>
      <c r="BO494">
        <v>0</v>
      </c>
      <c r="BP494">
        <v>0</v>
      </c>
      <c r="BQ494">
        <v>1</v>
      </c>
      <c r="BR494">
        <v>0</v>
      </c>
      <c r="BS494">
        <v>2</v>
      </c>
      <c r="BT494">
        <v>0</v>
      </c>
      <c r="BU494">
        <v>0</v>
      </c>
      <c r="BV494">
        <v>0</v>
      </c>
      <c r="BW494">
        <v>1</v>
      </c>
      <c r="BX494">
        <v>0</v>
      </c>
      <c r="BY494">
        <v>0</v>
      </c>
      <c r="BZ494">
        <v>0</v>
      </c>
      <c r="CA494">
        <v>0</v>
      </c>
      <c r="CB494">
        <v>1</v>
      </c>
      <c r="CC494">
        <v>0</v>
      </c>
      <c r="CD494">
        <v>0</v>
      </c>
      <c r="CE494">
        <v>0</v>
      </c>
      <c r="CF494">
        <v>0</v>
      </c>
      <c r="CG494">
        <v>0</v>
      </c>
      <c r="CH494">
        <v>0</v>
      </c>
      <c r="CI494">
        <v>0</v>
      </c>
      <c r="CJ494">
        <v>0</v>
      </c>
      <c r="CK494">
        <v>0</v>
      </c>
      <c r="CL494">
        <v>0</v>
      </c>
      <c r="CM494">
        <v>0</v>
      </c>
    </row>
    <row r="495" spans="1:91" x14ac:dyDescent="0.15">
      <c r="A495" t="s">
        <v>2068</v>
      </c>
      <c r="B495">
        <v>5.6</v>
      </c>
      <c r="D495">
        <v>52</v>
      </c>
      <c r="E495" s="407">
        <v>0.1</v>
      </c>
      <c r="F495" s="407">
        <v>0</v>
      </c>
      <c r="G495" s="407">
        <v>0.5</v>
      </c>
      <c r="H495" s="407">
        <v>1.2500000000000002E-2</v>
      </c>
      <c r="I495" s="407">
        <v>0</v>
      </c>
      <c r="J495" s="407">
        <v>0.1</v>
      </c>
      <c r="K495">
        <v>0</v>
      </c>
      <c r="L495">
        <v>1</v>
      </c>
      <c r="M495">
        <v>0</v>
      </c>
      <c r="N495">
        <v>0</v>
      </c>
      <c r="O495">
        <v>49</v>
      </c>
      <c r="P495">
        <v>0</v>
      </c>
      <c r="Q495">
        <v>0</v>
      </c>
      <c r="R495">
        <v>0</v>
      </c>
      <c r="S495">
        <v>0</v>
      </c>
      <c r="T495">
        <v>0</v>
      </c>
      <c r="U495">
        <v>0</v>
      </c>
      <c r="V495">
        <v>0</v>
      </c>
      <c r="W495">
        <v>0</v>
      </c>
      <c r="X495">
        <v>0</v>
      </c>
      <c r="Y495">
        <v>0</v>
      </c>
      <c r="Z495">
        <v>0</v>
      </c>
      <c r="AA495" t="s">
        <v>2334</v>
      </c>
      <c r="AB495">
        <v>0</v>
      </c>
      <c r="AC495">
        <v>0</v>
      </c>
      <c r="AD495">
        <v>0</v>
      </c>
      <c r="AE495">
        <v>0</v>
      </c>
      <c r="AF495">
        <v>1</v>
      </c>
      <c r="AG495">
        <v>0</v>
      </c>
      <c r="AH495">
        <v>0</v>
      </c>
      <c r="AI495">
        <v>0</v>
      </c>
      <c r="AJ495">
        <v>0</v>
      </c>
      <c r="AK495">
        <v>0</v>
      </c>
      <c r="AL495">
        <v>0</v>
      </c>
      <c r="AM495">
        <v>0</v>
      </c>
      <c r="AN495">
        <v>0</v>
      </c>
      <c r="AO495">
        <v>0</v>
      </c>
      <c r="AP495">
        <v>0</v>
      </c>
      <c r="AQ495">
        <v>0</v>
      </c>
      <c r="AR495">
        <v>0</v>
      </c>
      <c r="AS495">
        <v>0</v>
      </c>
      <c r="AT495">
        <v>0</v>
      </c>
      <c r="AU495">
        <v>0</v>
      </c>
      <c r="AV495">
        <v>0</v>
      </c>
      <c r="AW495">
        <v>0</v>
      </c>
      <c r="AX495">
        <v>0</v>
      </c>
      <c r="AY495">
        <v>0</v>
      </c>
      <c r="AZ495">
        <v>0</v>
      </c>
      <c r="BA495">
        <v>0</v>
      </c>
      <c r="BB495">
        <v>0</v>
      </c>
      <c r="BC495">
        <v>0</v>
      </c>
      <c r="BD495">
        <v>0</v>
      </c>
      <c r="BE495">
        <v>0</v>
      </c>
      <c r="BF495">
        <v>0</v>
      </c>
      <c r="BG495">
        <v>0</v>
      </c>
      <c r="BH495">
        <v>0</v>
      </c>
      <c r="BI495">
        <v>0</v>
      </c>
      <c r="BJ495">
        <v>0</v>
      </c>
      <c r="BK495">
        <v>0</v>
      </c>
      <c r="BL495">
        <v>4</v>
      </c>
      <c r="BM495">
        <v>0</v>
      </c>
      <c r="BN495">
        <v>0</v>
      </c>
      <c r="BO495">
        <v>0</v>
      </c>
      <c r="BP495">
        <v>0</v>
      </c>
      <c r="BQ495">
        <v>0</v>
      </c>
      <c r="BR495">
        <v>0</v>
      </c>
      <c r="BS495">
        <v>0</v>
      </c>
      <c r="BT495">
        <v>0</v>
      </c>
      <c r="BU495">
        <v>0</v>
      </c>
      <c r="BV495">
        <v>0</v>
      </c>
      <c r="BW495">
        <v>0</v>
      </c>
      <c r="BX495">
        <v>0</v>
      </c>
      <c r="BY495">
        <v>0</v>
      </c>
      <c r="BZ495">
        <v>0</v>
      </c>
      <c r="CA495">
        <v>0</v>
      </c>
      <c r="CB495">
        <v>2</v>
      </c>
      <c r="CC495">
        <v>1</v>
      </c>
      <c r="CD495">
        <v>0</v>
      </c>
      <c r="CE495">
        <v>0</v>
      </c>
      <c r="CF495">
        <v>0</v>
      </c>
      <c r="CG495">
        <v>0</v>
      </c>
      <c r="CH495">
        <v>0</v>
      </c>
      <c r="CI495">
        <v>0</v>
      </c>
      <c r="CJ495">
        <v>0</v>
      </c>
      <c r="CK495">
        <v>0</v>
      </c>
      <c r="CL495">
        <v>0</v>
      </c>
      <c r="CM495">
        <v>0</v>
      </c>
    </row>
    <row r="496" spans="1:91" x14ac:dyDescent="0.15">
      <c r="A496" t="s">
        <v>2099</v>
      </c>
      <c r="B496">
        <v>2000</v>
      </c>
      <c r="C496">
        <v>50</v>
      </c>
      <c r="D496">
        <v>1300</v>
      </c>
      <c r="E496" s="407">
        <v>20.5</v>
      </c>
      <c r="F496" s="407">
        <v>0.6</v>
      </c>
      <c r="G496" s="407">
        <v>17.100000000000001</v>
      </c>
      <c r="H496" s="407">
        <v>0.7</v>
      </c>
      <c r="I496" s="407">
        <v>2.0404609069011936E-2</v>
      </c>
      <c r="J496" s="407">
        <v>0.6</v>
      </c>
      <c r="K496">
        <v>0</v>
      </c>
      <c r="L496">
        <v>1</v>
      </c>
      <c r="M496">
        <v>0</v>
      </c>
      <c r="N496">
        <v>0</v>
      </c>
      <c r="O496">
        <v>0</v>
      </c>
      <c r="P496">
        <v>0</v>
      </c>
      <c r="Q496">
        <v>3</v>
      </c>
      <c r="R496">
        <v>1</v>
      </c>
      <c r="S496">
        <v>14</v>
      </c>
      <c r="T496">
        <v>31</v>
      </c>
      <c r="U496">
        <v>28</v>
      </c>
      <c r="V496">
        <v>16</v>
      </c>
      <c r="W496">
        <v>0</v>
      </c>
      <c r="X496">
        <v>0</v>
      </c>
      <c r="Y496">
        <v>0</v>
      </c>
      <c r="Z496">
        <v>0</v>
      </c>
      <c r="AA496" t="s">
        <v>2334</v>
      </c>
      <c r="AB496">
        <v>0</v>
      </c>
      <c r="AC496">
        <v>0</v>
      </c>
      <c r="AD496">
        <v>0</v>
      </c>
      <c r="AE496">
        <v>0</v>
      </c>
      <c r="AF496">
        <v>0</v>
      </c>
      <c r="AG496">
        <v>0</v>
      </c>
      <c r="AH496">
        <v>1</v>
      </c>
      <c r="AI496">
        <v>0</v>
      </c>
      <c r="AJ496">
        <v>2</v>
      </c>
      <c r="AK496">
        <v>0</v>
      </c>
      <c r="AL496">
        <v>0</v>
      </c>
      <c r="AM496">
        <v>2</v>
      </c>
      <c r="AN496">
        <v>0</v>
      </c>
      <c r="AO496">
        <v>0</v>
      </c>
      <c r="AP496">
        <v>0</v>
      </c>
      <c r="AQ496">
        <v>0</v>
      </c>
      <c r="AR496">
        <v>0</v>
      </c>
      <c r="AS496">
        <v>0</v>
      </c>
      <c r="AT496">
        <v>0</v>
      </c>
      <c r="AU496">
        <v>0</v>
      </c>
      <c r="AV496">
        <v>1</v>
      </c>
      <c r="AW496">
        <v>0</v>
      </c>
      <c r="AX496">
        <v>0</v>
      </c>
      <c r="AY496">
        <v>0</v>
      </c>
      <c r="AZ496">
        <v>0</v>
      </c>
      <c r="BA496">
        <v>1</v>
      </c>
      <c r="BB496">
        <v>3</v>
      </c>
      <c r="BC496">
        <v>0</v>
      </c>
      <c r="BD496">
        <v>0</v>
      </c>
      <c r="BE496">
        <v>0</v>
      </c>
      <c r="BF496">
        <v>0</v>
      </c>
      <c r="BG496">
        <v>0</v>
      </c>
      <c r="BH496">
        <v>0</v>
      </c>
      <c r="BI496">
        <v>1</v>
      </c>
      <c r="BJ496">
        <v>0</v>
      </c>
      <c r="BK496">
        <v>0</v>
      </c>
      <c r="BL496">
        <v>0</v>
      </c>
      <c r="BM496">
        <v>0</v>
      </c>
      <c r="BN496">
        <v>0</v>
      </c>
      <c r="BO496">
        <v>0</v>
      </c>
      <c r="BP496">
        <v>1</v>
      </c>
      <c r="BQ496">
        <v>0</v>
      </c>
      <c r="BR496">
        <v>0</v>
      </c>
      <c r="BS496">
        <v>2</v>
      </c>
      <c r="BT496">
        <v>0</v>
      </c>
      <c r="BU496">
        <v>0</v>
      </c>
      <c r="BV496">
        <v>0</v>
      </c>
      <c r="BW496">
        <v>0</v>
      </c>
      <c r="BX496">
        <v>0</v>
      </c>
      <c r="BY496">
        <v>0</v>
      </c>
      <c r="BZ496">
        <v>0</v>
      </c>
      <c r="CA496">
        <v>0</v>
      </c>
      <c r="CB496">
        <v>0</v>
      </c>
      <c r="CC496">
        <v>0</v>
      </c>
      <c r="CD496">
        <v>0</v>
      </c>
      <c r="CE496">
        <v>0</v>
      </c>
      <c r="CF496">
        <v>0</v>
      </c>
      <c r="CG496">
        <v>0</v>
      </c>
      <c r="CH496">
        <v>4</v>
      </c>
      <c r="CI496">
        <v>0</v>
      </c>
      <c r="CJ496">
        <v>0</v>
      </c>
      <c r="CK496">
        <v>0</v>
      </c>
      <c r="CL496">
        <v>0</v>
      </c>
      <c r="CM496">
        <v>0</v>
      </c>
    </row>
    <row r="497" spans="1:91" x14ac:dyDescent="0.15">
      <c r="A497" t="s">
        <v>1836</v>
      </c>
      <c r="B497">
        <v>218.1</v>
      </c>
      <c r="C497">
        <v>4.59</v>
      </c>
      <c r="D497">
        <v>383.86</v>
      </c>
      <c r="E497" s="407">
        <v>5.8</v>
      </c>
      <c r="F497" s="407">
        <v>0.1</v>
      </c>
      <c r="G497" s="407">
        <v>11</v>
      </c>
      <c r="H497" s="407">
        <v>0.2</v>
      </c>
      <c r="I497" s="407">
        <v>4.5039580779354703E-3</v>
      </c>
      <c r="J497" s="407">
        <v>0.4</v>
      </c>
      <c r="K497">
        <v>0</v>
      </c>
      <c r="L497">
        <v>8</v>
      </c>
      <c r="M497">
        <v>0</v>
      </c>
      <c r="N497">
        <v>0</v>
      </c>
      <c r="O497">
        <v>6</v>
      </c>
      <c r="P497">
        <v>0</v>
      </c>
      <c r="Q497">
        <v>0</v>
      </c>
      <c r="R497">
        <v>0</v>
      </c>
      <c r="S497">
        <v>0</v>
      </c>
      <c r="T497">
        <v>34</v>
      </c>
      <c r="U497">
        <v>0</v>
      </c>
      <c r="V497">
        <v>0</v>
      </c>
      <c r="W497">
        <v>0</v>
      </c>
      <c r="X497">
        <v>0</v>
      </c>
      <c r="Y497">
        <v>0</v>
      </c>
      <c r="Z497">
        <v>0</v>
      </c>
      <c r="AA497" t="s">
        <v>2334</v>
      </c>
      <c r="AB497">
        <v>0</v>
      </c>
      <c r="AC497">
        <v>0</v>
      </c>
      <c r="AD497">
        <v>0</v>
      </c>
      <c r="AE497">
        <v>0</v>
      </c>
      <c r="AF497">
        <v>5</v>
      </c>
      <c r="AG497">
        <v>0</v>
      </c>
      <c r="AH497">
        <v>0</v>
      </c>
      <c r="AI497">
        <v>0</v>
      </c>
      <c r="AJ497">
        <v>0</v>
      </c>
      <c r="AK497">
        <v>6</v>
      </c>
      <c r="AL497">
        <v>0</v>
      </c>
      <c r="AM497">
        <v>0</v>
      </c>
      <c r="AN497">
        <v>0</v>
      </c>
      <c r="AO497">
        <v>0</v>
      </c>
      <c r="AP497">
        <v>0</v>
      </c>
      <c r="AQ497">
        <v>0</v>
      </c>
      <c r="AR497">
        <v>0</v>
      </c>
      <c r="AS497">
        <v>0</v>
      </c>
      <c r="AT497">
        <v>0</v>
      </c>
      <c r="AU497">
        <v>0</v>
      </c>
      <c r="AV497">
        <v>0</v>
      </c>
      <c r="AW497">
        <v>0</v>
      </c>
      <c r="AX497">
        <v>0</v>
      </c>
      <c r="AY497">
        <v>0</v>
      </c>
      <c r="AZ497">
        <v>0</v>
      </c>
      <c r="BA497">
        <v>2</v>
      </c>
      <c r="BB497">
        <v>4</v>
      </c>
      <c r="BC497">
        <v>0</v>
      </c>
      <c r="BD497">
        <v>0</v>
      </c>
      <c r="BE497">
        <v>0</v>
      </c>
      <c r="BF497">
        <v>0</v>
      </c>
      <c r="BG497">
        <v>0</v>
      </c>
      <c r="BH497">
        <v>0</v>
      </c>
      <c r="BI497">
        <v>0</v>
      </c>
      <c r="BJ497">
        <v>0</v>
      </c>
      <c r="BK497">
        <v>0</v>
      </c>
      <c r="BL497">
        <v>0</v>
      </c>
      <c r="BM497">
        <v>0</v>
      </c>
      <c r="BN497">
        <v>0</v>
      </c>
      <c r="BO497">
        <v>0</v>
      </c>
      <c r="BP497">
        <v>0</v>
      </c>
      <c r="BQ497">
        <v>1</v>
      </c>
      <c r="BR497">
        <v>0</v>
      </c>
      <c r="BS497">
        <v>0</v>
      </c>
      <c r="BT497">
        <v>0</v>
      </c>
      <c r="BU497">
        <v>0</v>
      </c>
      <c r="BV497">
        <v>0</v>
      </c>
      <c r="BW497">
        <v>0</v>
      </c>
      <c r="BX497">
        <v>0</v>
      </c>
      <c r="BY497">
        <v>0</v>
      </c>
      <c r="BZ497">
        <v>0</v>
      </c>
      <c r="CA497">
        <v>0</v>
      </c>
      <c r="CB497">
        <v>0</v>
      </c>
      <c r="CC497">
        <v>0</v>
      </c>
      <c r="CD497">
        <v>0</v>
      </c>
      <c r="CE497">
        <v>0</v>
      </c>
      <c r="CF497">
        <v>0</v>
      </c>
      <c r="CG497">
        <v>0</v>
      </c>
      <c r="CH497">
        <v>0</v>
      </c>
      <c r="CI497">
        <v>0</v>
      </c>
      <c r="CJ497">
        <v>0</v>
      </c>
      <c r="CK497">
        <v>0</v>
      </c>
      <c r="CL497">
        <v>0</v>
      </c>
      <c r="CM497">
        <v>0</v>
      </c>
    </row>
    <row r="498" spans="1:91" x14ac:dyDescent="0.15">
      <c r="A498" t="s">
        <v>2281</v>
      </c>
      <c r="B498">
        <v>7.6</v>
      </c>
      <c r="C498">
        <v>0.1</v>
      </c>
      <c r="D498">
        <v>50</v>
      </c>
      <c r="E498" s="407">
        <v>0.4</v>
      </c>
      <c r="F498" s="407">
        <v>1.1382258971428572E-2</v>
      </c>
      <c r="G498" s="407">
        <v>1.8</v>
      </c>
      <c r="H498" s="407">
        <v>4.7839361304518192E-2</v>
      </c>
      <c r="I498" s="407">
        <v>1.5009609970762878E-3</v>
      </c>
      <c r="J498" s="407">
        <v>0.2</v>
      </c>
      <c r="K498">
        <v>0</v>
      </c>
      <c r="L498">
        <v>7</v>
      </c>
      <c r="M498">
        <v>0</v>
      </c>
      <c r="N498">
        <v>1</v>
      </c>
      <c r="O498">
        <v>22</v>
      </c>
      <c r="P498">
        <v>1</v>
      </c>
      <c r="Q498">
        <v>0</v>
      </c>
      <c r="R498">
        <v>0</v>
      </c>
      <c r="S498">
        <v>0</v>
      </c>
      <c r="T498">
        <v>4</v>
      </c>
      <c r="U498">
        <v>2</v>
      </c>
      <c r="V498">
        <v>0</v>
      </c>
      <c r="W498">
        <v>0</v>
      </c>
      <c r="X498">
        <v>0</v>
      </c>
      <c r="Y498">
        <v>0</v>
      </c>
      <c r="Z498">
        <v>0</v>
      </c>
      <c r="AA498" t="s">
        <v>2334</v>
      </c>
      <c r="AB498">
        <v>0</v>
      </c>
      <c r="AC498">
        <v>1</v>
      </c>
      <c r="AD498">
        <v>0</v>
      </c>
      <c r="AE498">
        <v>1</v>
      </c>
      <c r="AF498">
        <v>1</v>
      </c>
      <c r="AG498">
        <v>0</v>
      </c>
      <c r="AH498">
        <v>0</v>
      </c>
      <c r="AI498">
        <v>0</v>
      </c>
      <c r="AJ498">
        <v>0</v>
      </c>
      <c r="AK498">
        <v>0</v>
      </c>
      <c r="AL498">
        <v>0</v>
      </c>
      <c r="AM498">
        <v>0</v>
      </c>
      <c r="AN498">
        <v>0</v>
      </c>
      <c r="AO498">
        <v>0</v>
      </c>
      <c r="AP498">
        <v>0</v>
      </c>
      <c r="AQ498">
        <v>0</v>
      </c>
      <c r="AR498">
        <v>0</v>
      </c>
      <c r="AS498">
        <v>0</v>
      </c>
      <c r="AT498">
        <v>0</v>
      </c>
      <c r="AU498">
        <v>0</v>
      </c>
      <c r="AV498">
        <v>0</v>
      </c>
      <c r="AW498">
        <v>0</v>
      </c>
      <c r="AX498">
        <v>1</v>
      </c>
      <c r="AY498">
        <v>0</v>
      </c>
      <c r="AZ498">
        <v>0</v>
      </c>
      <c r="BA498">
        <v>2</v>
      </c>
      <c r="BB498">
        <v>0</v>
      </c>
      <c r="BC498">
        <v>0</v>
      </c>
      <c r="BD498">
        <v>0</v>
      </c>
      <c r="BE498">
        <v>0</v>
      </c>
      <c r="BF498">
        <v>0</v>
      </c>
      <c r="BG498">
        <v>0</v>
      </c>
      <c r="BH498">
        <v>0</v>
      </c>
      <c r="BI498">
        <v>0</v>
      </c>
      <c r="BJ498">
        <v>0</v>
      </c>
      <c r="BK498">
        <v>0</v>
      </c>
      <c r="BL498">
        <v>5</v>
      </c>
      <c r="BM498">
        <v>0</v>
      </c>
      <c r="BN498">
        <v>0</v>
      </c>
      <c r="BO498">
        <v>0</v>
      </c>
      <c r="BP498">
        <v>0</v>
      </c>
      <c r="BQ498">
        <v>1</v>
      </c>
      <c r="BR498">
        <v>0</v>
      </c>
      <c r="BS498">
        <v>0</v>
      </c>
      <c r="BT498">
        <v>0</v>
      </c>
      <c r="BU498">
        <v>0</v>
      </c>
      <c r="BV498">
        <v>0</v>
      </c>
      <c r="BW498">
        <v>0</v>
      </c>
      <c r="BX498">
        <v>0</v>
      </c>
      <c r="BY498">
        <v>1</v>
      </c>
      <c r="BZ498">
        <v>0</v>
      </c>
      <c r="CA498">
        <v>0</v>
      </c>
      <c r="CB498">
        <v>2</v>
      </c>
      <c r="CC498">
        <v>0</v>
      </c>
      <c r="CD498">
        <v>0</v>
      </c>
      <c r="CE498">
        <v>0</v>
      </c>
      <c r="CF498">
        <v>0</v>
      </c>
      <c r="CG498">
        <v>0</v>
      </c>
      <c r="CH498">
        <v>1</v>
      </c>
      <c r="CI498">
        <v>0</v>
      </c>
      <c r="CJ498">
        <v>0</v>
      </c>
      <c r="CK498">
        <v>0</v>
      </c>
      <c r="CL498">
        <v>0</v>
      </c>
      <c r="CM498">
        <v>0</v>
      </c>
    </row>
    <row r="499" spans="1:91" x14ac:dyDescent="0.15">
      <c r="A499" t="s">
        <v>2533</v>
      </c>
      <c r="B499">
        <v>7.8</v>
      </c>
      <c r="C499">
        <v>0</v>
      </c>
      <c r="D499">
        <v>84.6</v>
      </c>
      <c r="E499" s="407"/>
      <c r="F499" s="407"/>
      <c r="G499" s="407"/>
      <c r="H499" s="407"/>
      <c r="I499" s="407"/>
      <c r="J499" s="407"/>
      <c r="K499">
        <v>0</v>
      </c>
      <c r="L499">
        <v>22</v>
      </c>
      <c r="M499">
        <v>0</v>
      </c>
      <c r="N499">
        <v>0</v>
      </c>
      <c r="O499">
        <v>14</v>
      </c>
      <c r="P499">
        <v>0</v>
      </c>
      <c r="Q499">
        <v>0</v>
      </c>
      <c r="R499">
        <v>0</v>
      </c>
      <c r="S499">
        <v>0</v>
      </c>
      <c r="T499">
        <v>0</v>
      </c>
      <c r="U499">
        <v>0</v>
      </c>
      <c r="V499">
        <v>0</v>
      </c>
      <c r="W499">
        <v>0</v>
      </c>
      <c r="X499">
        <v>0</v>
      </c>
      <c r="Y499">
        <v>0</v>
      </c>
      <c r="Z499">
        <v>0</v>
      </c>
      <c r="AA499" t="s">
        <v>2334</v>
      </c>
      <c r="AB499">
        <v>0</v>
      </c>
      <c r="AC499">
        <v>3</v>
      </c>
      <c r="AD499">
        <v>0</v>
      </c>
      <c r="AE499">
        <v>0</v>
      </c>
      <c r="AF499">
        <v>4</v>
      </c>
      <c r="AG499">
        <v>0</v>
      </c>
      <c r="AH499">
        <v>0</v>
      </c>
      <c r="AI499">
        <v>0</v>
      </c>
      <c r="AJ499">
        <v>0</v>
      </c>
      <c r="AK499">
        <v>0</v>
      </c>
      <c r="AL499">
        <v>0</v>
      </c>
      <c r="AM499">
        <v>0</v>
      </c>
      <c r="AN499">
        <v>0</v>
      </c>
      <c r="AO499">
        <v>0</v>
      </c>
      <c r="AP499">
        <v>0</v>
      </c>
      <c r="AQ499">
        <v>0</v>
      </c>
      <c r="AR499">
        <v>0</v>
      </c>
      <c r="AS499">
        <v>4</v>
      </c>
      <c r="AT499">
        <v>0</v>
      </c>
      <c r="AU499">
        <v>0</v>
      </c>
      <c r="AV499">
        <v>4</v>
      </c>
      <c r="AW499">
        <v>0</v>
      </c>
      <c r="AX499">
        <v>0</v>
      </c>
      <c r="AY499">
        <v>0</v>
      </c>
      <c r="AZ499">
        <v>0</v>
      </c>
      <c r="BA499">
        <v>0</v>
      </c>
      <c r="BB499">
        <v>0</v>
      </c>
      <c r="BC499">
        <v>0</v>
      </c>
      <c r="BD499">
        <v>0</v>
      </c>
      <c r="BE499">
        <v>0</v>
      </c>
      <c r="BF499">
        <v>0</v>
      </c>
      <c r="BG499">
        <v>0</v>
      </c>
    </row>
    <row r="500" spans="1:91" x14ac:dyDescent="0.15">
      <c r="A500" t="s">
        <v>2079</v>
      </c>
      <c r="B500">
        <v>50</v>
      </c>
      <c r="C500">
        <v>1</v>
      </c>
      <c r="D500">
        <v>100</v>
      </c>
      <c r="E500" s="407">
        <v>0.4</v>
      </c>
      <c r="F500" s="407">
        <v>4.1017486764705884E-3</v>
      </c>
      <c r="G500" s="407">
        <v>2.1</v>
      </c>
      <c r="H500" s="407">
        <v>4.6635074956432543E-2</v>
      </c>
      <c r="I500" s="407">
        <v>4.7375405525680185E-4</v>
      </c>
      <c r="J500" s="407">
        <v>0.2</v>
      </c>
      <c r="K500">
        <v>0</v>
      </c>
      <c r="L500">
        <v>4</v>
      </c>
      <c r="M500">
        <v>0</v>
      </c>
      <c r="N500">
        <v>15</v>
      </c>
      <c r="O500">
        <v>30</v>
      </c>
      <c r="P500">
        <v>0</v>
      </c>
      <c r="Q500">
        <v>10</v>
      </c>
      <c r="R500">
        <v>0</v>
      </c>
      <c r="S500">
        <v>1</v>
      </c>
      <c r="T500">
        <v>1</v>
      </c>
      <c r="U500">
        <v>2</v>
      </c>
      <c r="V500">
        <v>3</v>
      </c>
      <c r="W500">
        <v>1</v>
      </c>
      <c r="X500">
        <v>0</v>
      </c>
      <c r="Y500">
        <v>0</v>
      </c>
      <c r="Z500">
        <v>0</v>
      </c>
      <c r="AA500" t="s">
        <v>2334</v>
      </c>
      <c r="AB500">
        <v>0</v>
      </c>
      <c r="AC500">
        <v>0</v>
      </c>
      <c r="AD500">
        <v>0</v>
      </c>
      <c r="AE500">
        <v>1</v>
      </c>
      <c r="AF500">
        <v>4</v>
      </c>
      <c r="AG500">
        <v>0</v>
      </c>
      <c r="AH500">
        <v>1</v>
      </c>
      <c r="AI500">
        <v>0</v>
      </c>
      <c r="AJ500">
        <v>0</v>
      </c>
      <c r="AK500">
        <v>0</v>
      </c>
      <c r="AL500">
        <v>0</v>
      </c>
      <c r="AM500">
        <v>0</v>
      </c>
      <c r="AN500">
        <v>0</v>
      </c>
      <c r="AO500">
        <v>0</v>
      </c>
      <c r="AP500">
        <v>0</v>
      </c>
      <c r="AQ500">
        <v>0</v>
      </c>
      <c r="AR500">
        <v>0</v>
      </c>
      <c r="AS500">
        <v>0</v>
      </c>
      <c r="AT500">
        <v>0</v>
      </c>
      <c r="AU500">
        <v>3</v>
      </c>
      <c r="AV500">
        <v>5</v>
      </c>
      <c r="AW500">
        <v>0</v>
      </c>
      <c r="AX500">
        <v>1</v>
      </c>
      <c r="AY500">
        <v>0</v>
      </c>
      <c r="AZ500">
        <v>0</v>
      </c>
      <c r="BA500">
        <v>1</v>
      </c>
      <c r="BB500">
        <v>0</v>
      </c>
      <c r="BC500">
        <v>0</v>
      </c>
      <c r="BD500">
        <v>0</v>
      </c>
      <c r="BE500">
        <v>0</v>
      </c>
      <c r="BF500">
        <v>0</v>
      </c>
      <c r="BG500">
        <v>0</v>
      </c>
      <c r="BH500">
        <v>0</v>
      </c>
      <c r="BI500">
        <v>0</v>
      </c>
      <c r="BJ500">
        <v>0</v>
      </c>
      <c r="BK500">
        <v>3</v>
      </c>
      <c r="BL500">
        <v>6</v>
      </c>
      <c r="BM500">
        <v>0</v>
      </c>
      <c r="BN500">
        <v>0</v>
      </c>
      <c r="BO500">
        <v>0</v>
      </c>
      <c r="BP500">
        <v>1</v>
      </c>
      <c r="BQ500">
        <v>0</v>
      </c>
      <c r="BR500">
        <v>0</v>
      </c>
      <c r="BS500">
        <v>2</v>
      </c>
      <c r="BT500">
        <v>0</v>
      </c>
      <c r="BU500">
        <v>0</v>
      </c>
      <c r="BV500">
        <v>0</v>
      </c>
      <c r="BW500">
        <v>0</v>
      </c>
      <c r="BX500">
        <v>0</v>
      </c>
      <c r="BY500">
        <v>1</v>
      </c>
      <c r="BZ500">
        <v>0</v>
      </c>
      <c r="CA500">
        <v>1</v>
      </c>
      <c r="CB500">
        <v>5</v>
      </c>
      <c r="CC500">
        <v>0</v>
      </c>
      <c r="CD500">
        <v>2</v>
      </c>
      <c r="CE500">
        <v>0</v>
      </c>
      <c r="CF500">
        <v>0</v>
      </c>
      <c r="CG500">
        <v>0</v>
      </c>
      <c r="CH500">
        <v>0</v>
      </c>
      <c r="CI500">
        <v>0</v>
      </c>
      <c r="CJ500">
        <v>0</v>
      </c>
      <c r="CK500">
        <v>0</v>
      </c>
      <c r="CL500">
        <v>0</v>
      </c>
      <c r="CM500">
        <v>0</v>
      </c>
    </row>
    <row r="501" spans="1:91" x14ac:dyDescent="0.15">
      <c r="A501" t="s">
        <v>2070</v>
      </c>
      <c r="B501">
        <v>38.4</v>
      </c>
      <c r="D501">
        <v>402.3</v>
      </c>
      <c r="E501" s="407">
        <v>0.5</v>
      </c>
      <c r="F501" s="407">
        <v>0</v>
      </c>
      <c r="G501" s="407">
        <v>3.6</v>
      </c>
      <c r="H501" s="407">
        <v>3.0734575655176056E-2</v>
      </c>
      <c r="I501" s="407">
        <v>0</v>
      </c>
      <c r="J501" s="407">
        <v>0.2</v>
      </c>
      <c r="K501">
        <v>0</v>
      </c>
      <c r="L501">
        <v>1</v>
      </c>
      <c r="M501">
        <v>0</v>
      </c>
      <c r="N501">
        <v>24</v>
      </c>
      <c r="O501">
        <v>89</v>
      </c>
      <c r="P501">
        <v>0</v>
      </c>
      <c r="Q501">
        <v>2</v>
      </c>
      <c r="R501">
        <v>0</v>
      </c>
      <c r="S501">
        <v>0</v>
      </c>
      <c r="T501">
        <v>0</v>
      </c>
      <c r="U501">
        <v>0</v>
      </c>
      <c r="V501">
        <v>0</v>
      </c>
      <c r="W501">
        <v>0</v>
      </c>
      <c r="X501">
        <v>0</v>
      </c>
      <c r="Y501">
        <v>0</v>
      </c>
      <c r="Z501">
        <v>0</v>
      </c>
      <c r="AA501" t="s">
        <v>2334</v>
      </c>
      <c r="AB501">
        <v>0</v>
      </c>
      <c r="AC501">
        <v>0</v>
      </c>
      <c r="AD501">
        <v>0</v>
      </c>
      <c r="AE501">
        <v>7</v>
      </c>
      <c r="AF501">
        <v>22</v>
      </c>
      <c r="AG501">
        <v>0</v>
      </c>
      <c r="AH501">
        <v>0</v>
      </c>
      <c r="AI501">
        <v>0</v>
      </c>
      <c r="AJ501">
        <v>0</v>
      </c>
      <c r="AK501">
        <v>0</v>
      </c>
      <c r="AL501">
        <v>0</v>
      </c>
      <c r="AM501">
        <v>0</v>
      </c>
      <c r="AN501">
        <v>0</v>
      </c>
      <c r="AO501">
        <v>0</v>
      </c>
      <c r="AP501">
        <v>0</v>
      </c>
      <c r="AQ501">
        <v>0</v>
      </c>
      <c r="AR501">
        <v>0</v>
      </c>
      <c r="AS501">
        <v>0</v>
      </c>
      <c r="AT501">
        <v>0</v>
      </c>
      <c r="AU501">
        <v>0</v>
      </c>
      <c r="AV501">
        <v>24</v>
      </c>
      <c r="AW501">
        <v>0</v>
      </c>
      <c r="AX501">
        <v>9</v>
      </c>
      <c r="AY501">
        <v>0</v>
      </c>
      <c r="AZ501">
        <v>0</v>
      </c>
      <c r="BA501">
        <v>0</v>
      </c>
      <c r="BB501">
        <v>0</v>
      </c>
      <c r="BC501">
        <v>0</v>
      </c>
      <c r="BD501">
        <v>0</v>
      </c>
      <c r="BE501">
        <v>0</v>
      </c>
      <c r="BF501">
        <v>0</v>
      </c>
      <c r="BG501">
        <v>0</v>
      </c>
      <c r="BH501">
        <v>0</v>
      </c>
      <c r="BI501">
        <v>0</v>
      </c>
      <c r="BJ501">
        <v>0</v>
      </c>
      <c r="BK501">
        <v>6</v>
      </c>
      <c r="BL501">
        <v>20</v>
      </c>
      <c r="BM501">
        <v>0</v>
      </c>
      <c r="BN501">
        <v>0</v>
      </c>
      <c r="BO501">
        <v>0</v>
      </c>
      <c r="BP501">
        <v>0</v>
      </c>
      <c r="BQ501">
        <v>0</v>
      </c>
      <c r="BR501">
        <v>0</v>
      </c>
      <c r="BS501">
        <v>0</v>
      </c>
      <c r="BT501">
        <v>0</v>
      </c>
      <c r="BU501">
        <v>0</v>
      </c>
      <c r="BV501">
        <v>0</v>
      </c>
      <c r="BW501">
        <v>0</v>
      </c>
      <c r="BX501">
        <v>0</v>
      </c>
      <c r="BY501">
        <v>0</v>
      </c>
      <c r="BZ501">
        <v>0</v>
      </c>
      <c r="CA501">
        <v>1</v>
      </c>
      <c r="CB501">
        <v>25</v>
      </c>
      <c r="CC501">
        <v>0</v>
      </c>
      <c r="CD501">
        <v>5</v>
      </c>
      <c r="CE501">
        <v>0</v>
      </c>
      <c r="CF501">
        <v>0</v>
      </c>
      <c r="CG501">
        <v>0</v>
      </c>
      <c r="CH501">
        <v>0</v>
      </c>
      <c r="CI501">
        <v>0</v>
      </c>
      <c r="CJ501">
        <v>0</v>
      </c>
      <c r="CK501">
        <v>0</v>
      </c>
      <c r="CL501">
        <v>0</v>
      </c>
      <c r="CM501">
        <v>0</v>
      </c>
    </row>
    <row r="502" spans="1:91" x14ac:dyDescent="0.15">
      <c r="A502" t="s">
        <v>2222</v>
      </c>
      <c r="B502">
        <v>62</v>
      </c>
      <c r="C502">
        <v>1.5</v>
      </c>
      <c r="D502">
        <v>140</v>
      </c>
      <c r="E502" s="407">
        <v>0.2</v>
      </c>
      <c r="F502" s="407">
        <v>5.9168560606060617E-3</v>
      </c>
      <c r="G502" s="407">
        <v>0.7</v>
      </c>
      <c r="H502" s="407">
        <v>0.1</v>
      </c>
      <c r="I502" s="407">
        <v>1.4060906440355133E-3</v>
      </c>
      <c r="J502" s="407">
        <v>0.2</v>
      </c>
      <c r="K502">
        <v>0</v>
      </c>
      <c r="L502">
        <v>30</v>
      </c>
      <c r="M502">
        <v>0</v>
      </c>
      <c r="N502">
        <v>18</v>
      </c>
      <c r="O502">
        <v>88</v>
      </c>
      <c r="P502">
        <v>0</v>
      </c>
      <c r="Q502">
        <v>0</v>
      </c>
      <c r="R502">
        <v>0</v>
      </c>
      <c r="S502">
        <v>0</v>
      </c>
      <c r="T502">
        <v>2</v>
      </c>
      <c r="U502">
        <v>89</v>
      </c>
      <c r="V502">
        <v>0</v>
      </c>
      <c r="W502">
        <v>1</v>
      </c>
      <c r="X502">
        <v>0</v>
      </c>
      <c r="Y502">
        <v>0</v>
      </c>
      <c r="Z502">
        <v>0</v>
      </c>
      <c r="AA502" t="s">
        <v>2334</v>
      </c>
      <c r="AB502">
        <v>0</v>
      </c>
      <c r="AC502">
        <v>25</v>
      </c>
      <c r="AD502">
        <v>0</v>
      </c>
      <c r="AE502">
        <v>9</v>
      </c>
      <c r="AF502">
        <v>63</v>
      </c>
      <c r="AG502">
        <v>0</v>
      </c>
      <c r="AH502">
        <v>0</v>
      </c>
      <c r="AI502">
        <v>0</v>
      </c>
      <c r="AJ502">
        <v>0</v>
      </c>
      <c r="AK502">
        <v>2</v>
      </c>
      <c r="AL502">
        <v>75</v>
      </c>
      <c r="AM502">
        <v>0</v>
      </c>
      <c r="AN502">
        <v>1</v>
      </c>
      <c r="AO502">
        <v>0</v>
      </c>
      <c r="AP502">
        <v>0</v>
      </c>
      <c r="AQ502">
        <v>0</v>
      </c>
      <c r="AR502">
        <v>0</v>
      </c>
      <c r="AS502">
        <v>26</v>
      </c>
      <c r="AT502">
        <v>6</v>
      </c>
      <c r="AU502">
        <v>8</v>
      </c>
      <c r="AV502">
        <v>32</v>
      </c>
      <c r="AW502">
        <v>0</v>
      </c>
      <c r="AX502">
        <v>0</v>
      </c>
      <c r="AY502">
        <v>0</v>
      </c>
      <c r="AZ502">
        <v>0</v>
      </c>
      <c r="BA502">
        <v>0</v>
      </c>
      <c r="BB502">
        <v>21</v>
      </c>
      <c r="BC502">
        <v>0</v>
      </c>
      <c r="BD502">
        <v>8</v>
      </c>
      <c r="BE502">
        <v>0</v>
      </c>
      <c r="BF502">
        <v>0</v>
      </c>
      <c r="BG502">
        <v>0</v>
      </c>
      <c r="BH502">
        <v>0</v>
      </c>
      <c r="BI502">
        <v>11</v>
      </c>
      <c r="BJ502">
        <v>0</v>
      </c>
      <c r="BK502">
        <v>4</v>
      </c>
      <c r="BL502">
        <v>19</v>
      </c>
      <c r="BM502">
        <v>0</v>
      </c>
      <c r="BN502">
        <v>0</v>
      </c>
      <c r="BO502">
        <v>0</v>
      </c>
      <c r="BP502">
        <v>0</v>
      </c>
      <c r="BQ502">
        <v>0</v>
      </c>
      <c r="BR502">
        <v>18</v>
      </c>
      <c r="BS502">
        <v>0</v>
      </c>
      <c r="BT502">
        <v>3</v>
      </c>
      <c r="BU502">
        <v>0</v>
      </c>
      <c r="BV502">
        <v>0</v>
      </c>
      <c r="BW502">
        <v>0</v>
      </c>
      <c r="BX502">
        <v>0</v>
      </c>
      <c r="BY502">
        <v>74</v>
      </c>
      <c r="BZ502">
        <v>0</v>
      </c>
      <c r="CA502">
        <v>9</v>
      </c>
      <c r="CB502">
        <v>23</v>
      </c>
      <c r="CC502">
        <v>0</v>
      </c>
      <c r="CD502">
        <v>0</v>
      </c>
      <c r="CE502">
        <v>0</v>
      </c>
      <c r="CF502">
        <v>0</v>
      </c>
      <c r="CG502">
        <v>0</v>
      </c>
      <c r="CH502">
        <v>37</v>
      </c>
      <c r="CI502">
        <v>0</v>
      </c>
      <c r="CJ502">
        <v>22</v>
      </c>
      <c r="CK502">
        <v>0</v>
      </c>
      <c r="CL502">
        <v>0</v>
      </c>
      <c r="CM502">
        <v>0</v>
      </c>
    </row>
    <row r="503" spans="1:91" x14ac:dyDescent="0.15">
      <c r="A503" t="s">
        <v>2071</v>
      </c>
      <c r="B503">
        <v>3700</v>
      </c>
      <c r="C503">
        <v>90</v>
      </c>
      <c r="D503">
        <v>5100</v>
      </c>
      <c r="E503" s="407">
        <v>8.6</v>
      </c>
      <c r="F503" s="407">
        <v>0.2</v>
      </c>
      <c r="G503" s="407">
        <v>13.3</v>
      </c>
      <c r="H503" s="407">
        <v>0.3</v>
      </c>
      <c r="I503" s="407">
        <v>6.4006012779374895E-3</v>
      </c>
      <c r="J503" s="407">
        <v>0.4</v>
      </c>
      <c r="K503">
        <v>0</v>
      </c>
      <c r="L503">
        <v>19</v>
      </c>
      <c r="M503">
        <v>0</v>
      </c>
      <c r="N503">
        <v>40</v>
      </c>
      <c r="O503">
        <v>81</v>
      </c>
      <c r="P503">
        <v>0</v>
      </c>
      <c r="Q503">
        <v>5</v>
      </c>
      <c r="R503">
        <v>1</v>
      </c>
      <c r="S503">
        <v>47</v>
      </c>
      <c r="T503">
        <v>184</v>
      </c>
      <c r="U503">
        <v>51</v>
      </c>
      <c r="V503">
        <v>9</v>
      </c>
      <c r="W503">
        <v>0</v>
      </c>
      <c r="X503">
        <v>0</v>
      </c>
      <c r="Y503">
        <v>0</v>
      </c>
      <c r="Z503">
        <v>0</v>
      </c>
      <c r="AA503" t="s">
        <v>2334</v>
      </c>
      <c r="AB503">
        <v>0</v>
      </c>
      <c r="AC503">
        <v>10</v>
      </c>
      <c r="AD503">
        <v>0</v>
      </c>
      <c r="AE503">
        <v>5</v>
      </c>
      <c r="AF503">
        <v>3</v>
      </c>
      <c r="AG503">
        <v>0</v>
      </c>
      <c r="AH503">
        <v>0</v>
      </c>
      <c r="AI503">
        <v>0</v>
      </c>
      <c r="AJ503">
        <v>7</v>
      </c>
      <c r="AK503">
        <v>1</v>
      </c>
      <c r="AL503">
        <v>0</v>
      </c>
      <c r="AM503">
        <v>2</v>
      </c>
      <c r="AN503">
        <v>0</v>
      </c>
      <c r="AO503">
        <v>0</v>
      </c>
      <c r="AP503">
        <v>0</v>
      </c>
      <c r="AQ503">
        <v>0</v>
      </c>
      <c r="AR503">
        <v>0</v>
      </c>
      <c r="AS503">
        <v>1</v>
      </c>
      <c r="AT503">
        <v>0</v>
      </c>
      <c r="AU503">
        <v>0</v>
      </c>
      <c r="AV503">
        <v>10</v>
      </c>
      <c r="AW503">
        <v>0</v>
      </c>
      <c r="AX503">
        <v>1</v>
      </c>
      <c r="AY503">
        <v>0</v>
      </c>
      <c r="AZ503">
        <v>0</v>
      </c>
      <c r="BA503">
        <v>0</v>
      </c>
      <c r="BB503">
        <v>10</v>
      </c>
      <c r="BC503">
        <v>0</v>
      </c>
      <c r="BD503">
        <v>0</v>
      </c>
      <c r="BE503">
        <v>0</v>
      </c>
      <c r="BF503">
        <v>0</v>
      </c>
      <c r="BG503">
        <v>0</v>
      </c>
      <c r="BH503">
        <v>0</v>
      </c>
      <c r="BI503">
        <v>6</v>
      </c>
      <c r="BJ503">
        <v>0</v>
      </c>
      <c r="BK503">
        <v>9</v>
      </c>
      <c r="BL503">
        <v>1</v>
      </c>
      <c r="BM503">
        <v>0</v>
      </c>
      <c r="BN503">
        <v>2</v>
      </c>
      <c r="BO503">
        <v>0</v>
      </c>
      <c r="BP503">
        <v>14</v>
      </c>
      <c r="BQ503">
        <v>8</v>
      </c>
      <c r="BR503">
        <v>0</v>
      </c>
      <c r="BS503">
        <v>4</v>
      </c>
      <c r="BT503">
        <v>0</v>
      </c>
      <c r="BU503">
        <v>0</v>
      </c>
      <c r="BV503">
        <v>0</v>
      </c>
      <c r="BW503">
        <v>0</v>
      </c>
      <c r="BX503">
        <v>0</v>
      </c>
      <c r="BY503">
        <v>0</v>
      </c>
      <c r="BZ503">
        <v>0</v>
      </c>
      <c r="CA503">
        <v>0</v>
      </c>
      <c r="CB503">
        <v>6</v>
      </c>
      <c r="CC503">
        <v>0</v>
      </c>
      <c r="CD503">
        <v>1</v>
      </c>
      <c r="CE503">
        <v>0</v>
      </c>
      <c r="CF503">
        <v>0</v>
      </c>
      <c r="CG503">
        <v>1</v>
      </c>
      <c r="CH503">
        <v>28</v>
      </c>
      <c r="CI503">
        <v>0</v>
      </c>
      <c r="CJ503">
        <v>0</v>
      </c>
      <c r="CK503">
        <v>0</v>
      </c>
      <c r="CL503">
        <v>0</v>
      </c>
      <c r="CM503">
        <v>0</v>
      </c>
    </row>
    <row r="504" spans="1:91" x14ac:dyDescent="0.15">
      <c r="A504" t="s">
        <v>2195</v>
      </c>
      <c r="B504">
        <v>7.2</v>
      </c>
      <c r="D504">
        <v>82</v>
      </c>
      <c r="E504" s="407">
        <v>0.3</v>
      </c>
      <c r="F504" s="407">
        <v>0</v>
      </c>
      <c r="G504" s="407">
        <v>2.8</v>
      </c>
      <c r="H504" s="407">
        <v>1.8883187102031254E-2</v>
      </c>
      <c r="I504" s="407">
        <v>0</v>
      </c>
      <c r="J504" s="407">
        <v>0.2</v>
      </c>
      <c r="K504">
        <v>0</v>
      </c>
      <c r="L504">
        <v>1</v>
      </c>
      <c r="M504">
        <v>0</v>
      </c>
      <c r="N504">
        <v>0</v>
      </c>
      <c r="O504">
        <v>40</v>
      </c>
      <c r="P504">
        <v>0</v>
      </c>
      <c r="Q504">
        <v>0</v>
      </c>
      <c r="R504">
        <v>0</v>
      </c>
      <c r="S504">
        <v>0</v>
      </c>
      <c r="T504">
        <v>0</v>
      </c>
      <c r="U504">
        <v>0</v>
      </c>
      <c r="V504">
        <v>0</v>
      </c>
      <c r="W504">
        <v>0</v>
      </c>
      <c r="X504">
        <v>0</v>
      </c>
      <c r="Y504">
        <v>0</v>
      </c>
      <c r="Z504">
        <v>0</v>
      </c>
      <c r="AA504" t="s">
        <v>2334</v>
      </c>
      <c r="AB504">
        <v>0</v>
      </c>
      <c r="AC504">
        <v>0</v>
      </c>
      <c r="AD504">
        <v>0</v>
      </c>
      <c r="AE504">
        <v>0</v>
      </c>
      <c r="AF504">
        <v>10</v>
      </c>
      <c r="AG504">
        <v>0</v>
      </c>
      <c r="AH504">
        <v>0</v>
      </c>
      <c r="AI504">
        <v>0</v>
      </c>
      <c r="AJ504">
        <v>0</v>
      </c>
      <c r="AK504">
        <v>0</v>
      </c>
      <c r="AL504">
        <v>0</v>
      </c>
      <c r="AM504">
        <v>0</v>
      </c>
      <c r="AN504">
        <v>0</v>
      </c>
      <c r="AO504">
        <v>0</v>
      </c>
      <c r="AP504">
        <v>0</v>
      </c>
      <c r="AQ504">
        <v>0</v>
      </c>
      <c r="AR504">
        <v>0</v>
      </c>
      <c r="AS504">
        <v>2</v>
      </c>
      <c r="AT504">
        <v>0</v>
      </c>
      <c r="AU504">
        <v>0</v>
      </c>
      <c r="AV504">
        <v>9</v>
      </c>
      <c r="AW504">
        <v>0</v>
      </c>
      <c r="AX504">
        <v>0</v>
      </c>
      <c r="AY504">
        <v>0</v>
      </c>
      <c r="AZ504">
        <v>0</v>
      </c>
      <c r="BA504">
        <v>0</v>
      </c>
      <c r="BB504">
        <v>0</v>
      </c>
      <c r="BC504">
        <v>0</v>
      </c>
      <c r="BD504">
        <v>0</v>
      </c>
      <c r="BE504">
        <v>0</v>
      </c>
      <c r="BF504">
        <v>0</v>
      </c>
      <c r="BG504">
        <v>0</v>
      </c>
      <c r="BH504">
        <v>0</v>
      </c>
      <c r="BI504">
        <v>0</v>
      </c>
      <c r="BJ504">
        <v>0</v>
      </c>
      <c r="BK504">
        <v>0</v>
      </c>
      <c r="BL504">
        <v>16</v>
      </c>
      <c r="BM504">
        <v>0</v>
      </c>
      <c r="BN504">
        <v>0</v>
      </c>
      <c r="BO504">
        <v>0</v>
      </c>
      <c r="BP504">
        <v>0</v>
      </c>
      <c r="BQ504">
        <v>0</v>
      </c>
      <c r="BR504">
        <v>0</v>
      </c>
      <c r="BS504">
        <v>0</v>
      </c>
      <c r="BT504">
        <v>0</v>
      </c>
      <c r="BU504">
        <v>0</v>
      </c>
      <c r="BV504">
        <v>0</v>
      </c>
      <c r="BW504">
        <v>0</v>
      </c>
      <c r="BX504">
        <v>0</v>
      </c>
      <c r="BY504">
        <v>2</v>
      </c>
      <c r="BZ504">
        <v>0</v>
      </c>
      <c r="CA504">
        <v>0</v>
      </c>
      <c r="CB504">
        <v>13</v>
      </c>
      <c r="CC504">
        <v>0</v>
      </c>
      <c r="CD504">
        <v>0</v>
      </c>
      <c r="CE504">
        <v>0</v>
      </c>
      <c r="CF504">
        <v>0</v>
      </c>
      <c r="CG504">
        <v>0</v>
      </c>
      <c r="CH504">
        <v>0</v>
      </c>
      <c r="CI504">
        <v>0</v>
      </c>
      <c r="CJ504">
        <v>0</v>
      </c>
      <c r="CK504">
        <v>0</v>
      </c>
      <c r="CL504">
        <v>0</v>
      </c>
      <c r="CM504">
        <v>0</v>
      </c>
    </row>
    <row r="505" spans="1:91" x14ac:dyDescent="0.15">
      <c r="A505" t="s">
        <v>2184</v>
      </c>
      <c r="B505">
        <v>760</v>
      </c>
      <c r="C505">
        <v>16.399999999999999</v>
      </c>
      <c r="D505">
        <v>1450</v>
      </c>
      <c r="E505" s="407">
        <v>7</v>
      </c>
      <c r="F505" s="407">
        <v>0.1</v>
      </c>
      <c r="G505" s="407">
        <v>12.4</v>
      </c>
      <c r="H505" s="407">
        <v>0.2</v>
      </c>
      <c r="I505" s="407">
        <v>4.7888980323113313E-3</v>
      </c>
      <c r="J505" s="407">
        <v>0.4</v>
      </c>
      <c r="K505">
        <v>0</v>
      </c>
      <c r="L505">
        <v>4</v>
      </c>
      <c r="M505">
        <v>0</v>
      </c>
      <c r="N505">
        <v>4</v>
      </c>
      <c r="O505">
        <v>10</v>
      </c>
      <c r="P505">
        <v>0</v>
      </c>
      <c r="Q505">
        <v>0</v>
      </c>
      <c r="R505">
        <v>0</v>
      </c>
      <c r="S505">
        <v>0</v>
      </c>
      <c r="T505">
        <v>97</v>
      </c>
      <c r="U505">
        <v>9</v>
      </c>
      <c r="V505">
        <v>0</v>
      </c>
      <c r="W505">
        <v>0</v>
      </c>
      <c r="X505">
        <v>0</v>
      </c>
      <c r="Y505">
        <v>0</v>
      </c>
      <c r="Z505">
        <v>0</v>
      </c>
      <c r="AA505" t="s">
        <v>2334</v>
      </c>
      <c r="AB505">
        <v>0</v>
      </c>
      <c r="AC505">
        <v>1</v>
      </c>
      <c r="AD505">
        <v>0</v>
      </c>
      <c r="AE505">
        <v>0</v>
      </c>
      <c r="AF505">
        <v>1</v>
      </c>
      <c r="AG505">
        <v>0</v>
      </c>
      <c r="AH505">
        <v>0</v>
      </c>
      <c r="AI505">
        <v>0</v>
      </c>
      <c r="AJ505">
        <v>0</v>
      </c>
      <c r="AK505">
        <v>8</v>
      </c>
      <c r="AL505">
        <v>0</v>
      </c>
      <c r="AM505">
        <v>0</v>
      </c>
      <c r="AN505">
        <v>0</v>
      </c>
      <c r="AO505">
        <v>0</v>
      </c>
      <c r="AP505">
        <v>0</v>
      </c>
      <c r="AQ505">
        <v>0</v>
      </c>
      <c r="AR505">
        <v>0</v>
      </c>
      <c r="AS505">
        <v>1</v>
      </c>
      <c r="AT505">
        <v>0</v>
      </c>
      <c r="AU505">
        <v>0</v>
      </c>
      <c r="AV505">
        <v>0</v>
      </c>
      <c r="AW505">
        <v>0</v>
      </c>
      <c r="AX505">
        <v>0</v>
      </c>
      <c r="AY505">
        <v>0</v>
      </c>
      <c r="AZ505">
        <v>0</v>
      </c>
      <c r="BA505">
        <v>0</v>
      </c>
      <c r="BB505">
        <v>6</v>
      </c>
      <c r="BC505">
        <v>0</v>
      </c>
      <c r="BD505">
        <v>0</v>
      </c>
      <c r="BE505">
        <v>0</v>
      </c>
      <c r="BF505">
        <v>0</v>
      </c>
      <c r="BG505">
        <v>0</v>
      </c>
      <c r="BH505">
        <v>0</v>
      </c>
      <c r="BI505">
        <v>0</v>
      </c>
      <c r="BJ505">
        <v>0</v>
      </c>
      <c r="BK505">
        <v>0</v>
      </c>
      <c r="BL505">
        <v>1</v>
      </c>
      <c r="BM505">
        <v>0</v>
      </c>
      <c r="BN505">
        <v>0</v>
      </c>
      <c r="BO505">
        <v>0</v>
      </c>
      <c r="BP505">
        <v>0</v>
      </c>
      <c r="BQ505">
        <v>6</v>
      </c>
      <c r="BR505">
        <v>0</v>
      </c>
      <c r="BS505">
        <v>0</v>
      </c>
      <c r="BT505">
        <v>0</v>
      </c>
      <c r="BU505">
        <v>0</v>
      </c>
      <c r="BV505">
        <v>0</v>
      </c>
      <c r="BW505">
        <v>0</v>
      </c>
      <c r="BX505">
        <v>0</v>
      </c>
      <c r="BY505">
        <v>0</v>
      </c>
      <c r="BZ505">
        <v>0</v>
      </c>
      <c r="CA505">
        <v>0</v>
      </c>
      <c r="CB505">
        <v>0</v>
      </c>
      <c r="CC505">
        <v>0</v>
      </c>
      <c r="CD505">
        <v>0</v>
      </c>
      <c r="CE505">
        <v>0</v>
      </c>
      <c r="CF505">
        <v>0</v>
      </c>
      <c r="CG505">
        <v>0</v>
      </c>
      <c r="CH505">
        <v>3</v>
      </c>
      <c r="CI505">
        <v>0</v>
      </c>
      <c r="CJ505">
        <v>0</v>
      </c>
      <c r="CK505">
        <v>0</v>
      </c>
      <c r="CL505">
        <v>0</v>
      </c>
      <c r="CM505">
        <v>0</v>
      </c>
    </row>
    <row r="506" spans="1:91" x14ac:dyDescent="0.15">
      <c r="A506" t="s">
        <v>2293</v>
      </c>
      <c r="B506">
        <v>58</v>
      </c>
      <c r="C506">
        <v>0.64</v>
      </c>
      <c r="D506">
        <v>447.8</v>
      </c>
      <c r="E506" s="407">
        <v>1</v>
      </c>
      <c r="F506" s="407">
        <v>1.8976660479452061E-2</v>
      </c>
      <c r="G506" s="407">
        <v>4.9000000000000004</v>
      </c>
      <c r="H506" s="407">
        <v>0.1</v>
      </c>
      <c r="I506" s="407">
        <v>1.1901517870796915E-3</v>
      </c>
      <c r="J506" s="407">
        <v>0.3</v>
      </c>
      <c r="K506">
        <v>0</v>
      </c>
      <c r="L506">
        <v>4</v>
      </c>
      <c r="M506">
        <v>0</v>
      </c>
      <c r="N506">
        <v>42</v>
      </c>
      <c r="O506">
        <v>37</v>
      </c>
      <c r="P506">
        <v>0</v>
      </c>
      <c r="Q506">
        <v>3</v>
      </c>
      <c r="R506">
        <v>0</v>
      </c>
      <c r="S506">
        <v>0</v>
      </c>
      <c r="T506">
        <v>1</v>
      </c>
      <c r="U506">
        <v>2</v>
      </c>
      <c r="V506">
        <v>0</v>
      </c>
      <c r="W506">
        <v>0</v>
      </c>
      <c r="X506">
        <v>0</v>
      </c>
      <c r="Y506">
        <v>0</v>
      </c>
      <c r="Z506">
        <v>0</v>
      </c>
      <c r="AA506" t="s">
        <v>2334</v>
      </c>
      <c r="AB506">
        <v>0</v>
      </c>
      <c r="AC506">
        <v>0</v>
      </c>
      <c r="AD506">
        <v>0</v>
      </c>
      <c r="AE506">
        <v>17</v>
      </c>
      <c r="AF506">
        <v>15</v>
      </c>
      <c r="AG506">
        <v>0</v>
      </c>
      <c r="AH506">
        <v>0</v>
      </c>
      <c r="AI506">
        <v>0</v>
      </c>
      <c r="AJ506">
        <v>0</v>
      </c>
      <c r="AK506">
        <v>1</v>
      </c>
      <c r="AL506">
        <v>0</v>
      </c>
      <c r="AM506">
        <v>0</v>
      </c>
      <c r="AN506">
        <v>0</v>
      </c>
      <c r="AO506">
        <v>0</v>
      </c>
      <c r="AP506">
        <v>0</v>
      </c>
      <c r="AQ506">
        <v>0</v>
      </c>
      <c r="AR506">
        <v>0</v>
      </c>
      <c r="AS506">
        <v>0</v>
      </c>
      <c r="AT506">
        <v>0</v>
      </c>
      <c r="AU506">
        <v>5</v>
      </c>
      <c r="AV506">
        <v>6</v>
      </c>
      <c r="AW506">
        <v>0</v>
      </c>
      <c r="AX506">
        <v>5</v>
      </c>
      <c r="AY506">
        <v>0</v>
      </c>
      <c r="AZ506">
        <v>0</v>
      </c>
      <c r="BA506">
        <v>0</v>
      </c>
      <c r="BB506">
        <v>3</v>
      </c>
      <c r="BC506">
        <v>0</v>
      </c>
      <c r="BD506">
        <v>0</v>
      </c>
      <c r="BE506">
        <v>0</v>
      </c>
      <c r="BF506">
        <v>0</v>
      </c>
      <c r="BG506">
        <v>0</v>
      </c>
      <c r="BH506">
        <v>0</v>
      </c>
      <c r="BI506">
        <v>1</v>
      </c>
      <c r="BJ506">
        <v>0</v>
      </c>
      <c r="BK506">
        <v>8</v>
      </c>
      <c r="BL506">
        <v>8</v>
      </c>
      <c r="BM506">
        <v>0</v>
      </c>
      <c r="BN506">
        <v>1</v>
      </c>
      <c r="BO506">
        <v>0</v>
      </c>
      <c r="BP506">
        <v>0</v>
      </c>
      <c r="BQ506">
        <v>0</v>
      </c>
      <c r="BR506">
        <v>0</v>
      </c>
      <c r="BS506">
        <v>0</v>
      </c>
      <c r="BT506">
        <v>0</v>
      </c>
      <c r="BU506">
        <v>0</v>
      </c>
      <c r="BV506">
        <v>0</v>
      </c>
      <c r="BW506">
        <v>0</v>
      </c>
      <c r="BX506">
        <v>0</v>
      </c>
      <c r="BY506">
        <v>1</v>
      </c>
      <c r="BZ506">
        <v>0</v>
      </c>
      <c r="CA506">
        <v>0</v>
      </c>
      <c r="CB506">
        <v>6</v>
      </c>
      <c r="CC506">
        <v>2</v>
      </c>
      <c r="CD506">
        <v>7</v>
      </c>
      <c r="CE506">
        <v>0</v>
      </c>
      <c r="CF506">
        <v>0</v>
      </c>
      <c r="CG506">
        <v>0</v>
      </c>
      <c r="CH506">
        <v>0</v>
      </c>
      <c r="CI506">
        <v>0</v>
      </c>
      <c r="CJ506">
        <v>0</v>
      </c>
      <c r="CK506">
        <v>0</v>
      </c>
      <c r="CL506">
        <v>0</v>
      </c>
      <c r="CM506">
        <v>0</v>
      </c>
    </row>
    <row r="507" spans="1:91" x14ac:dyDescent="0.15">
      <c r="A507" t="s">
        <v>2127</v>
      </c>
      <c r="B507">
        <v>95</v>
      </c>
      <c r="C507">
        <v>3.3</v>
      </c>
      <c r="D507">
        <v>370</v>
      </c>
      <c r="E507" s="407">
        <v>0.8</v>
      </c>
      <c r="F507" s="407">
        <v>2.0918833055803561E-2</v>
      </c>
      <c r="G507" s="407">
        <v>3.6</v>
      </c>
      <c r="H507" s="407">
        <v>0.1</v>
      </c>
      <c r="I507" s="407">
        <v>1.5645408447445277E-3</v>
      </c>
      <c r="J507" s="407">
        <v>0.3</v>
      </c>
      <c r="K507">
        <v>0</v>
      </c>
      <c r="L507">
        <v>9</v>
      </c>
      <c r="M507">
        <v>0</v>
      </c>
      <c r="N507">
        <v>18</v>
      </c>
      <c r="O507">
        <v>32</v>
      </c>
      <c r="P507">
        <v>0</v>
      </c>
      <c r="Q507">
        <v>8</v>
      </c>
      <c r="R507">
        <v>0</v>
      </c>
      <c r="S507">
        <v>0</v>
      </c>
      <c r="T507">
        <v>35</v>
      </c>
      <c r="U507">
        <v>3</v>
      </c>
      <c r="V507">
        <v>3</v>
      </c>
      <c r="W507">
        <v>0</v>
      </c>
      <c r="X507">
        <v>0</v>
      </c>
      <c r="Y507">
        <v>0</v>
      </c>
      <c r="Z507">
        <v>0</v>
      </c>
      <c r="AA507" t="s">
        <v>2334</v>
      </c>
      <c r="AB507">
        <v>0</v>
      </c>
      <c r="AC507">
        <v>0</v>
      </c>
      <c r="AD507">
        <v>0</v>
      </c>
      <c r="AE507">
        <v>0</v>
      </c>
      <c r="AF507">
        <v>1</v>
      </c>
      <c r="AG507">
        <v>0</v>
      </c>
      <c r="AH507">
        <v>1</v>
      </c>
      <c r="AI507">
        <v>0</v>
      </c>
      <c r="AJ507">
        <v>0</v>
      </c>
      <c r="AK507">
        <v>0</v>
      </c>
      <c r="AL507">
        <v>0</v>
      </c>
      <c r="AM507">
        <v>2</v>
      </c>
      <c r="AN507">
        <v>0</v>
      </c>
      <c r="AO507">
        <v>0</v>
      </c>
      <c r="AP507">
        <v>0</v>
      </c>
      <c r="AQ507">
        <v>0</v>
      </c>
      <c r="AR507">
        <v>0</v>
      </c>
      <c r="AS507">
        <v>2</v>
      </c>
      <c r="AT507">
        <v>0</v>
      </c>
      <c r="AU507">
        <v>0</v>
      </c>
      <c r="AV507">
        <v>2</v>
      </c>
      <c r="AW507">
        <v>0</v>
      </c>
      <c r="AX507">
        <v>3</v>
      </c>
      <c r="AY507">
        <v>0</v>
      </c>
      <c r="AZ507">
        <v>1</v>
      </c>
      <c r="BA507">
        <v>1</v>
      </c>
      <c r="BB507">
        <v>3</v>
      </c>
      <c r="BC507">
        <v>0</v>
      </c>
      <c r="BD507">
        <v>0</v>
      </c>
      <c r="BE507">
        <v>0</v>
      </c>
      <c r="BF507">
        <v>0</v>
      </c>
      <c r="BG507">
        <v>0</v>
      </c>
      <c r="BH507">
        <v>0</v>
      </c>
      <c r="BI507">
        <v>1</v>
      </c>
      <c r="BJ507">
        <v>0</v>
      </c>
      <c r="BK507">
        <v>1</v>
      </c>
      <c r="BL507">
        <v>5</v>
      </c>
      <c r="BM507">
        <v>0</v>
      </c>
      <c r="BN507">
        <v>7</v>
      </c>
      <c r="BO507">
        <v>0</v>
      </c>
      <c r="BP507">
        <v>0</v>
      </c>
      <c r="BQ507">
        <v>8</v>
      </c>
      <c r="BR507">
        <v>0</v>
      </c>
      <c r="BS507">
        <v>0</v>
      </c>
      <c r="BT507">
        <v>0</v>
      </c>
      <c r="BU507">
        <v>0</v>
      </c>
      <c r="BV507">
        <v>0</v>
      </c>
      <c r="BW507">
        <v>0</v>
      </c>
      <c r="BX507">
        <v>0</v>
      </c>
      <c r="BY507">
        <v>4</v>
      </c>
      <c r="BZ507">
        <v>0</v>
      </c>
      <c r="CA507">
        <v>0</v>
      </c>
      <c r="CB507">
        <v>5</v>
      </c>
      <c r="CC507">
        <v>0</v>
      </c>
      <c r="CD507">
        <v>4</v>
      </c>
      <c r="CE507">
        <v>0</v>
      </c>
      <c r="CF507">
        <v>0</v>
      </c>
      <c r="CG507">
        <v>0</v>
      </c>
      <c r="CH507">
        <v>4</v>
      </c>
      <c r="CI507">
        <v>1</v>
      </c>
      <c r="CJ507">
        <v>0</v>
      </c>
      <c r="CK507">
        <v>0</v>
      </c>
      <c r="CL507">
        <v>0</v>
      </c>
      <c r="CM507">
        <v>0</v>
      </c>
    </row>
    <row r="508" spans="1:91" x14ac:dyDescent="0.15">
      <c r="A508" t="s">
        <v>1927</v>
      </c>
      <c r="B508">
        <v>24</v>
      </c>
      <c r="C508">
        <v>0.3</v>
      </c>
      <c r="D508">
        <v>210</v>
      </c>
      <c r="E508" s="407">
        <v>0.4</v>
      </c>
      <c r="F508" s="407">
        <v>9.3170079841269834E-3</v>
      </c>
      <c r="G508" s="407">
        <v>3</v>
      </c>
      <c r="H508" s="407">
        <v>4.1686887028732161E-2</v>
      </c>
      <c r="I508" s="407">
        <v>8.8720936134451239E-4</v>
      </c>
      <c r="J508" s="407">
        <v>0.3</v>
      </c>
      <c r="K508">
        <v>0</v>
      </c>
      <c r="L508">
        <v>0</v>
      </c>
      <c r="M508">
        <v>0</v>
      </c>
      <c r="N508">
        <v>4</v>
      </c>
      <c r="O508">
        <v>38</v>
      </c>
      <c r="P508">
        <v>0</v>
      </c>
      <c r="Q508">
        <v>20</v>
      </c>
      <c r="R508">
        <v>0</v>
      </c>
      <c r="S508">
        <v>0</v>
      </c>
      <c r="T508">
        <v>5</v>
      </c>
      <c r="U508">
        <v>3</v>
      </c>
      <c r="V508">
        <v>0</v>
      </c>
      <c r="W508">
        <v>0</v>
      </c>
      <c r="X508">
        <v>0</v>
      </c>
      <c r="Y508">
        <v>0</v>
      </c>
      <c r="Z508">
        <v>0</v>
      </c>
      <c r="AA508" t="s">
        <v>2334</v>
      </c>
      <c r="AB508">
        <v>0</v>
      </c>
      <c r="AC508">
        <v>0</v>
      </c>
      <c r="AD508">
        <v>0</v>
      </c>
      <c r="AE508">
        <v>2</v>
      </c>
      <c r="AF508">
        <v>2</v>
      </c>
      <c r="AG508">
        <v>0</v>
      </c>
      <c r="AH508">
        <v>3</v>
      </c>
      <c r="AI508">
        <v>0</v>
      </c>
      <c r="AJ508">
        <v>0</v>
      </c>
      <c r="AK508">
        <v>0</v>
      </c>
      <c r="AL508">
        <v>0</v>
      </c>
      <c r="AM508">
        <v>0</v>
      </c>
      <c r="AN508">
        <v>0</v>
      </c>
      <c r="AO508">
        <v>0</v>
      </c>
      <c r="AP508">
        <v>0</v>
      </c>
      <c r="AQ508">
        <v>0</v>
      </c>
      <c r="AR508">
        <v>0</v>
      </c>
      <c r="AS508">
        <v>0</v>
      </c>
      <c r="AT508">
        <v>0</v>
      </c>
      <c r="AU508">
        <v>0</v>
      </c>
      <c r="AV508">
        <v>1</v>
      </c>
      <c r="AW508">
        <v>2</v>
      </c>
      <c r="AX508">
        <v>1</v>
      </c>
      <c r="AY508">
        <v>0</v>
      </c>
      <c r="AZ508">
        <v>0</v>
      </c>
      <c r="BA508">
        <v>0</v>
      </c>
      <c r="BB508">
        <v>0</v>
      </c>
      <c r="BC508">
        <v>0</v>
      </c>
      <c r="BD508">
        <v>0</v>
      </c>
      <c r="BE508">
        <v>0</v>
      </c>
      <c r="BF508">
        <v>0</v>
      </c>
      <c r="BG508">
        <v>0</v>
      </c>
      <c r="BH508">
        <v>0</v>
      </c>
      <c r="BI508">
        <v>0</v>
      </c>
      <c r="BJ508">
        <v>0</v>
      </c>
      <c r="BK508">
        <v>0</v>
      </c>
      <c r="BL508">
        <v>3</v>
      </c>
      <c r="BM508">
        <v>0</v>
      </c>
      <c r="BN508">
        <v>3</v>
      </c>
      <c r="BO508">
        <v>0</v>
      </c>
      <c r="BP508">
        <v>0</v>
      </c>
      <c r="BQ508">
        <v>0</v>
      </c>
      <c r="BR508">
        <v>0</v>
      </c>
      <c r="BS508">
        <v>0</v>
      </c>
      <c r="BT508">
        <v>0</v>
      </c>
      <c r="BU508">
        <v>0</v>
      </c>
      <c r="BV508">
        <v>0</v>
      </c>
      <c r="BW508">
        <v>0</v>
      </c>
      <c r="BX508">
        <v>0</v>
      </c>
      <c r="BY508">
        <v>0</v>
      </c>
      <c r="BZ508">
        <v>0</v>
      </c>
      <c r="CA508">
        <v>0</v>
      </c>
      <c r="CB508">
        <v>0</v>
      </c>
      <c r="CC508">
        <v>1</v>
      </c>
      <c r="CD508">
        <v>0</v>
      </c>
      <c r="CE508">
        <v>0</v>
      </c>
      <c r="CF508">
        <v>0</v>
      </c>
      <c r="CG508">
        <v>0</v>
      </c>
      <c r="CH508">
        <v>1</v>
      </c>
      <c r="CI508">
        <v>0</v>
      </c>
      <c r="CJ508">
        <v>0</v>
      </c>
      <c r="CK508">
        <v>0</v>
      </c>
      <c r="CL508">
        <v>0</v>
      </c>
      <c r="CM508">
        <v>0</v>
      </c>
    </row>
    <row r="509" spans="1:91" x14ac:dyDescent="0.15">
      <c r="A509" t="s">
        <v>1960</v>
      </c>
      <c r="B509">
        <v>18.7</v>
      </c>
      <c r="C509">
        <v>7.1211999999999998E-2</v>
      </c>
      <c r="D509">
        <v>199.6</v>
      </c>
      <c r="E509" s="407">
        <v>0.2</v>
      </c>
      <c r="F509" s="407">
        <v>8.5419695454545461E-4</v>
      </c>
      <c r="G509" s="407">
        <v>2.2999999999999998</v>
      </c>
      <c r="H509" s="407">
        <v>2.0125367611238586E-2</v>
      </c>
      <c r="I509" s="407">
        <v>7.1802237857892021E-5</v>
      </c>
      <c r="J509" s="407">
        <v>0.2</v>
      </c>
      <c r="K509">
        <v>0</v>
      </c>
      <c r="L509">
        <v>0</v>
      </c>
      <c r="M509">
        <v>1</v>
      </c>
      <c r="N509">
        <v>0</v>
      </c>
      <c r="O509">
        <v>88</v>
      </c>
      <c r="P509">
        <v>0</v>
      </c>
      <c r="Q509">
        <v>0</v>
      </c>
      <c r="R509">
        <v>0</v>
      </c>
      <c r="S509">
        <v>0</v>
      </c>
      <c r="T509">
        <v>1</v>
      </c>
      <c r="U509">
        <v>0</v>
      </c>
      <c r="V509">
        <v>0</v>
      </c>
      <c r="W509">
        <v>0</v>
      </c>
      <c r="X509">
        <v>0</v>
      </c>
      <c r="Y509">
        <v>0</v>
      </c>
      <c r="Z509">
        <v>0</v>
      </c>
      <c r="AA509" t="s">
        <v>2334</v>
      </c>
      <c r="AB509">
        <v>0</v>
      </c>
      <c r="AC509">
        <v>0</v>
      </c>
      <c r="AD509">
        <v>0</v>
      </c>
      <c r="AE509">
        <v>0</v>
      </c>
      <c r="AF509">
        <v>5</v>
      </c>
      <c r="AG509">
        <v>0</v>
      </c>
      <c r="AH509">
        <v>0</v>
      </c>
      <c r="AI509">
        <v>0</v>
      </c>
      <c r="AJ509">
        <v>0</v>
      </c>
      <c r="AK509">
        <v>0</v>
      </c>
      <c r="AL509">
        <v>0</v>
      </c>
      <c r="AM509">
        <v>0</v>
      </c>
      <c r="AN509">
        <v>0</v>
      </c>
      <c r="AO509">
        <v>0</v>
      </c>
      <c r="AP509">
        <v>0</v>
      </c>
      <c r="AQ509">
        <v>0</v>
      </c>
      <c r="AR509">
        <v>0</v>
      </c>
      <c r="AS509">
        <v>0</v>
      </c>
      <c r="AT509">
        <v>0</v>
      </c>
      <c r="AU509">
        <v>0</v>
      </c>
      <c r="AV509">
        <v>4</v>
      </c>
      <c r="AW509">
        <v>0</v>
      </c>
      <c r="AX509">
        <v>0</v>
      </c>
      <c r="AY509">
        <v>0</v>
      </c>
      <c r="AZ509">
        <v>0</v>
      </c>
      <c r="BA509">
        <v>0</v>
      </c>
      <c r="BB509">
        <v>0</v>
      </c>
      <c r="BC509">
        <v>0</v>
      </c>
      <c r="BD509">
        <v>0</v>
      </c>
      <c r="BE509">
        <v>0</v>
      </c>
      <c r="BF509">
        <v>0</v>
      </c>
      <c r="BG509">
        <v>0</v>
      </c>
      <c r="BH509">
        <v>0</v>
      </c>
      <c r="BI509">
        <v>0</v>
      </c>
      <c r="BJ509">
        <v>0</v>
      </c>
      <c r="BK509">
        <v>0</v>
      </c>
      <c r="BL509">
        <v>10</v>
      </c>
      <c r="BM509">
        <v>0</v>
      </c>
      <c r="BN509">
        <v>0</v>
      </c>
      <c r="BO509">
        <v>0</v>
      </c>
      <c r="BP509">
        <v>0</v>
      </c>
      <c r="BQ509">
        <v>0</v>
      </c>
      <c r="BR509">
        <v>0</v>
      </c>
      <c r="BS509">
        <v>0</v>
      </c>
      <c r="BT509">
        <v>0</v>
      </c>
      <c r="BU509">
        <v>0</v>
      </c>
      <c r="BV509">
        <v>0</v>
      </c>
      <c r="BW509">
        <v>0</v>
      </c>
      <c r="BX509">
        <v>0</v>
      </c>
      <c r="BY509">
        <v>0</v>
      </c>
      <c r="BZ509">
        <v>0</v>
      </c>
      <c r="CA509">
        <v>0</v>
      </c>
      <c r="CB509">
        <v>9</v>
      </c>
      <c r="CC509">
        <v>0</v>
      </c>
      <c r="CD509">
        <v>0</v>
      </c>
      <c r="CE509">
        <v>0</v>
      </c>
      <c r="CF509">
        <v>0</v>
      </c>
      <c r="CG509">
        <v>0</v>
      </c>
      <c r="CH509">
        <v>0</v>
      </c>
      <c r="CI509">
        <v>0</v>
      </c>
      <c r="CJ509">
        <v>0</v>
      </c>
      <c r="CK509">
        <v>0</v>
      </c>
      <c r="CL509">
        <v>0</v>
      </c>
      <c r="CM509">
        <v>0</v>
      </c>
    </row>
    <row r="510" spans="1:91" x14ac:dyDescent="0.15">
      <c r="A510" t="s">
        <v>1904</v>
      </c>
      <c r="B510">
        <v>140</v>
      </c>
      <c r="C510">
        <v>3</v>
      </c>
      <c r="D510">
        <v>280</v>
      </c>
      <c r="E510" s="407">
        <v>2.5</v>
      </c>
      <c r="F510" s="407">
        <v>0.1</v>
      </c>
      <c r="G510" s="407">
        <v>5.4</v>
      </c>
      <c r="H510" s="407">
        <v>0.2</v>
      </c>
      <c r="I510" s="407">
        <v>5.5975027839559547E-3</v>
      </c>
      <c r="J510" s="407">
        <v>0.5</v>
      </c>
      <c r="K510">
        <v>0</v>
      </c>
      <c r="L510">
        <v>6</v>
      </c>
      <c r="M510">
        <v>0</v>
      </c>
      <c r="N510">
        <v>0</v>
      </c>
      <c r="O510">
        <v>1</v>
      </c>
      <c r="P510">
        <v>0</v>
      </c>
      <c r="Q510">
        <v>0</v>
      </c>
      <c r="R510">
        <v>0</v>
      </c>
      <c r="S510">
        <v>1</v>
      </c>
      <c r="T510">
        <v>30</v>
      </c>
      <c r="U510">
        <v>11</v>
      </c>
      <c r="V510">
        <v>1</v>
      </c>
      <c r="W510">
        <v>0</v>
      </c>
      <c r="X510">
        <v>0</v>
      </c>
      <c r="Y510">
        <v>0</v>
      </c>
      <c r="Z510">
        <v>0</v>
      </c>
      <c r="AA510" t="s">
        <v>2334</v>
      </c>
      <c r="AB510">
        <v>0</v>
      </c>
      <c r="AC510">
        <v>0</v>
      </c>
      <c r="AD510">
        <v>0</v>
      </c>
      <c r="AE510">
        <v>0</v>
      </c>
      <c r="AF510">
        <v>0</v>
      </c>
      <c r="AG510">
        <v>0</v>
      </c>
      <c r="AH510">
        <v>0</v>
      </c>
      <c r="AI510">
        <v>0</v>
      </c>
      <c r="AJ510">
        <v>0</v>
      </c>
      <c r="AK510">
        <v>0</v>
      </c>
      <c r="AL510">
        <v>0</v>
      </c>
      <c r="AM510">
        <v>1</v>
      </c>
      <c r="AN510">
        <v>0</v>
      </c>
      <c r="AO510">
        <v>0</v>
      </c>
      <c r="AP510">
        <v>0</v>
      </c>
      <c r="AQ510">
        <v>0</v>
      </c>
      <c r="AR510">
        <v>0</v>
      </c>
      <c r="AS510">
        <v>0</v>
      </c>
      <c r="AT510">
        <v>0</v>
      </c>
      <c r="AU510">
        <v>0</v>
      </c>
      <c r="AV510">
        <v>0</v>
      </c>
      <c r="AW510">
        <v>0</v>
      </c>
      <c r="AX510">
        <v>0</v>
      </c>
      <c r="AY510">
        <v>0</v>
      </c>
      <c r="AZ510">
        <v>0</v>
      </c>
      <c r="BA510">
        <v>0</v>
      </c>
      <c r="BB510">
        <v>0</v>
      </c>
      <c r="BC510">
        <v>0</v>
      </c>
      <c r="BD510">
        <v>0</v>
      </c>
      <c r="BE510">
        <v>0</v>
      </c>
      <c r="BF510">
        <v>0</v>
      </c>
      <c r="BG510">
        <v>0</v>
      </c>
      <c r="BH510">
        <v>0</v>
      </c>
      <c r="BI510">
        <v>2</v>
      </c>
      <c r="BJ510">
        <v>0</v>
      </c>
      <c r="BK510">
        <v>0</v>
      </c>
      <c r="BL510">
        <v>0</v>
      </c>
      <c r="BM510">
        <v>0</v>
      </c>
      <c r="BN510">
        <v>0</v>
      </c>
      <c r="BO510">
        <v>0</v>
      </c>
      <c r="BP510">
        <v>0</v>
      </c>
      <c r="BQ510">
        <v>8</v>
      </c>
      <c r="BR510">
        <v>0</v>
      </c>
      <c r="BS510">
        <v>0</v>
      </c>
      <c r="BT510">
        <v>0</v>
      </c>
      <c r="BU510">
        <v>0</v>
      </c>
      <c r="BV510">
        <v>0</v>
      </c>
      <c r="BW510">
        <v>0</v>
      </c>
      <c r="BX510">
        <v>0</v>
      </c>
      <c r="BY510">
        <v>2</v>
      </c>
      <c r="BZ510">
        <v>0</v>
      </c>
      <c r="CA510">
        <v>0</v>
      </c>
      <c r="CB510">
        <v>0</v>
      </c>
      <c r="CC510">
        <v>0</v>
      </c>
      <c r="CD510">
        <v>0</v>
      </c>
      <c r="CE510">
        <v>0</v>
      </c>
      <c r="CF510">
        <v>0</v>
      </c>
      <c r="CG510">
        <v>0</v>
      </c>
      <c r="CH510">
        <v>8</v>
      </c>
      <c r="CI510">
        <v>0</v>
      </c>
      <c r="CJ510">
        <v>0</v>
      </c>
      <c r="CK510">
        <v>0</v>
      </c>
      <c r="CL510">
        <v>0</v>
      </c>
      <c r="CM510">
        <v>0</v>
      </c>
    </row>
    <row r="511" spans="1:91" x14ac:dyDescent="0.15">
      <c r="A511" t="s">
        <v>2141</v>
      </c>
      <c r="B511">
        <v>10.199999999999999</v>
      </c>
      <c r="D511">
        <v>133</v>
      </c>
      <c r="E511" s="407">
        <v>0.3</v>
      </c>
      <c r="F511" s="407">
        <v>0</v>
      </c>
      <c r="G511" s="407">
        <v>2.8</v>
      </c>
      <c r="H511" s="407">
        <v>2.1625383527032045E-2</v>
      </c>
      <c r="I511" s="407">
        <v>0</v>
      </c>
      <c r="J511" s="407">
        <v>0.2</v>
      </c>
      <c r="K511">
        <v>0</v>
      </c>
      <c r="L511">
        <v>0</v>
      </c>
      <c r="M511">
        <v>0</v>
      </c>
      <c r="N511">
        <v>1</v>
      </c>
      <c r="O511">
        <v>37</v>
      </c>
      <c r="P511">
        <v>0</v>
      </c>
      <c r="Q511">
        <v>0</v>
      </c>
      <c r="R511">
        <v>0</v>
      </c>
      <c r="S511">
        <v>0</v>
      </c>
      <c r="T511">
        <v>0</v>
      </c>
      <c r="U511">
        <v>0</v>
      </c>
      <c r="V511">
        <v>0</v>
      </c>
      <c r="W511">
        <v>0</v>
      </c>
      <c r="X511">
        <v>0</v>
      </c>
      <c r="Y511">
        <v>0</v>
      </c>
      <c r="Z511">
        <v>0</v>
      </c>
      <c r="AA511" t="s">
        <v>2334</v>
      </c>
      <c r="AB511">
        <v>0</v>
      </c>
      <c r="AC511">
        <v>0</v>
      </c>
      <c r="AD511">
        <v>0</v>
      </c>
      <c r="AE511">
        <v>0</v>
      </c>
      <c r="AF511">
        <v>13</v>
      </c>
      <c r="AG511">
        <v>0</v>
      </c>
      <c r="AH511">
        <v>0</v>
      </c>
      <c r="AI511">
        <v>0</v>
      </c>
      <c r="AJ511">
        <v>0</v>
      </c>
      <c r="AK511">
        <v>0</v>
      </c>
      <c r="AL511">
        <v>0</v>
      </c>
      <c r="AM511">
        <v>0</v>
      </c>
      <c r="AN511">
        <v>0</v>
      </c>
      <c r="AO511">
        <v>0</v>
      </c>
      <c r="AP511">
        <v>0</v>
      </c>
      <c r="AQ511">
        <v>0</v>
      </c>
      <c r="AR511">
        <v>0</v>
      </c>
      <c r="AS511">
        <v>0</v>
      </c>
      <c r="AT511">
        <v>0</v>
      </c>
      <c r="AU511">
        <v>1</v>
      </c>
      <c r="AV511">
        <v>8</v>
      </c>
      <c r="AW511">
        <v>0</v>
      </c>
      <c r="AX511">
        <v>0</v>
      </c>
      <c r="AY511">
        <v>0</v>
      </c>
      <c r="AZ511">
        <v>0</v>
      </c>
      <c r="BA511">
        <v>0</v>
      </c>
      <c r="BB511">
        <v>0</v>
      </c>
      <c r="BC511">
        <v>0</v>
      </c>
      <c r="BD511">
        <v>0</v>
      </c>
      <c r="BE511">
        <v>0</v>
      </c>
      <c r="BF511">
        <v>0</v>
      </c>
      <c r="BG511">
        <v>0</v>
      </c>
      <c r="BH511">
        <v>0</v>
      </c>
      <c r="BI511">
        <v>0</v>
      </c>
      <c r="BJ511">
        <v>0</v>
      </c>
      <c r="BK511">
        <v>1</v>
      </c>
      <c r="BL511">
        <v>7</v>
      </c>
      <c r="BM511">
        <v>0</v>
      </c>
      <c r="BN511">
        <v>0</v>
      </c>
      <c r="BO511">
        <v>0</v>
      </c>
      <c r="BP511">
        <v>0</v>
      </c>
      <c r="BQ511">
        <v>0</v>
      </c>
      <c r="BR511">
        <v>0</v>
      </c>
      <c r="BS511">
        <v>0</v>
      </c>
      <c r="BT511">
        <v>0</v>
      </c>
      <c r="BU511">
        <v>0</v>
      </c>
      <c r="BV511">
        <v>0</v>
      </c>
      <c r="BW511">
        <v>0</v>
      </c>
      <c r="BX511">
        <v>0</v>
      </c>
      <c r="BY511">
        <v>0</v>
      </c>
      <c r="BZ511">
        <v>0</v>
      </c>
      <c r="CA511">
        <v>0</v>
      </c>
      <c r="CB511">
        <v>12</v>
      </c>
      <c r="CC511">
        <v>0</v>
      </c>
      <c r="CD511">
        <v>0</v>
      </c>
      <c r="CE511">
        <v>0</v>
      </c>
      <c r="CF511">
        <v>0</v>
      </c>
      <c r="CG511">
        <v>0</v>
      </c>
      <c r="CH511">
        <v>0</v>
      </c>
      <c r="CI511">
        <v>0</v>
      </c>
      <c r="CJ511">
        <v>0</v>
      </c>
      <c r="CK511">
        <v>0</v>
      </c>
      <c r="CL511">
        <v>0</v>
      </c>
      <c r="CM511">
        <v>0</v>
      </c>
    </row>
    <row r="512" spans="1:91" x14ac:dyDescent="0.15">
      <c r="A512" t="s">
        <v>1929</v>
      </c>
      <c r="B512">
        <v>106</v>
      </c>
      <c r="C512">
        <v>2</v>
      </c>
      <c r="D512">
        <v>110</v>
      </c>
      <c r="E512" s="407">
        <v>0.9</v>
      </c>
      <c r="F512" s="407">
        <v>1.7980085550724639E-2</v>
      </c>
      <c r="G512" s="407">
        <v>1.8</v>
      </c>
      <c r="H512" s="407">
        <v>0.2</v>
      </c>
      <c r="I512" s="407">
        <v>3.5966530401027432E-3</v>
      </c>
      <c r="J512" s="407">
        <v>0.4</v>
      </c>
      <c r="K512">
        <v>0</v>
      </c>
      <c r="L512">
        <v>0</v>
      </c>
      <c r="M512">
        <v>0</v>
      </c>
      <c r="N512">
        <v>0</v>
      </c>
      <c r="O512">
        <v>9</v>
      </c>
      <c r="P512">
        <v>0</v>
      </c>
      <c r="Q512">
        <v>2</v>
      </c>
      <c r="R512">
        <v>2</v>
      </c>
      <c r="S512">
        <v>2</v>
      </c>
      <c r="T512">
        <v>44</v>
      </c>
      <c r="U512">
        <v>6</v>
      </c>
      <c r="V512">
        <v>3</v>
      </c>
      <c r="W512">
        <v>0</v>
      </c>
      <c r="X512">
        <v>0</v>
      </c>
      <c r="Y512">
        <v>0</v>
      </c>
      <c r="Z512">
        <v>0</v>
      </c>
      <c r="AA512" t="s">
        <v>2334</v>
      </c>
      <c r="AB512">
        <v>0</v>
      </c>
      <c r="AC512">
        <v>0</v>
      </c>
      <c r="AD512">
        <v>0</v>
      </c>
      <c r="AE512">
        <v>0</v>
      </c>
      <c r="AF512">
        <v>0</v>
      </c>
      <c r="AG512">
        <v>0</v>
      </c>
      <c r="AH512">
        <v>0</v>
      </c>
      <c r="AI512">
        <v>2</v>
      </c>
      <c r="AJ512">
        <v>0</v>
      </c>
      <c r="AK512">
        <v>0</v>
      </c>
      <c r="AL512">
        <v>0</v>
      </c>
      <c r="AM512">
        <v>0</v>
      </c>
      <c r="AN512">
        <v>0</v>
      </c>
      <c r="AO512">
        <v>0</v>
      </c>
      <c r="AP512">
        <v>0</v>
      </c>
      <c r="AQ512">
        <v>0</v>
      </c>
      <c r="AR512">
        <v>0</v>
      </c>
      <c r="AS512">
        <v>0</v>
      </c>
      <c r="AT512">
        <v>0</v>
      </c>
      <c r="AU512">
        <v>0</v>
      </c>
      <c r="AV512">
        <v>0</v>
      </c>
      <c r="AW512">
        <v>0</v>
      </c>
      <c r="AX512">
        <v>0</v>
      </c>
      <c r="AY512">
        <v>0</v>
      </c>
      <c r="AZ512">
        <v>0</v>
      </c>
      <c r="BA512">
        <v>0</v>
      </c>
      <c r="BB512">
        <v>1</v>
      </c>
      <c r="BC512">
        <v>0</v>
      </c>
      <c r="BD512">
        <v>0</v>
      </c>
      <c r="BE512">
        <v>0</v>
      </c>
      <c r="BF512">
        <v>0</v>
      </c>
      <c r="BG512">
        <v>0</v>
      </c>
      <c r="BH512">
        <v>0</v>
      </c>
      <c r="BI512">
        <v>0</v>
      </c>
      <c r="BJ512">
        <v>0</v>
      </c>
      <c r="BK512">
        <v>0</v>
      </c>
      <c r="BL512">
        <v>1</v>
      </c>
      <c r="BM512">
        <v>0</v>
      </c>
      <c r="BN512">
        <v>0</v>
      </c>
      <c r="BO512">
        <v>0</v>
      </c>
      <c r="BP512">
        <v>0</v>
      </c>
      <c r="BQ512">
        <v>0</v>
      </c>
      <c r="BR512">
        <v>0</v>
      </c>
      <c r="BS512">
        <v>0</v>
      </c>
      <c r="BT512">
        <v>0</v>
      </c>
      <c r="BU512">
        <v>0</v>
      </c>
      <c r="BV512">
        <v>0</v>
      </c>
      <c r="BW512">
        <v>0</v>
      </c>
      <c r="BX512">
        <v>0</v>
      </c>
      <c r="BY512">
        <v>0</v>
      </c>
      <c r="BZ512">
        <v>0</v>
      </c>
      <c r="CA512">
        <v>0</v>
      </c>
      <c r="CB512">
        <v>1</v>
      </c>
      <c r="CC512">
        <v>0</v>
      </c>
      <c r="CD512">
        <v>0</v>
      </c>
      <c r="CE512">
        <v>0</v>
      </c>
      <c r="CF512">
        <v>0</v>
      </c>
      <c r="CG512">
        <v>0</v>
      </c>
      <c r="CH512">
        <v>2</v>
      </c>
      <c r="CI512">
        <v>0</v>
      </c>
      <c r="CJ512">
        <v>0</v>
      </c>
      <c r="CK512">
        <v>0</v>
      </c>
      <c r="CL512">
        <v>0</v>
      </c>
      <c r="CM512">
        <v>0</v>
      </c>
    </row>
    <row r="513" spans="1:91" x14ac:dyDescent="0.15">
      <c r="A513" t="s">
        <v>2190</v>
      </c>
      <c r="B513">
        <v>1550</v>
      </c>
      <c r="C513">
        <v>29.2</v>
      </c>
      <c r="D513">
        <v>1166</v>
      </c>
      <c r="E513" s="407">
        <v>2.1</v>
      </c>
      <c r="F513" s="407">
        <v>4.337571283015694E-2</v>
      </c>
      <c r="G513" s="407">
        <v>2</v>
      </c>
      <c r="H513" s="407">
        <v>0.3</v>
      </c>
      <c r="I513" s="407">
        <v>6.390722813384808E-3</v>
      </c>
      <c r="J513" s="407">
        <v>0.3</v>
      </c>
      <c r="K513">
        <v>0</v>
      </c>
      <c r="L513">
        <v>31</v>
      </c>
      <c r="M513">
        <v>0</v>
      </c>
      <c r="N513">
        <v>2</v>
      </c>
      <c r="O513">
        <v>109</v>
      </c>
      <c r="P513">
        <v>0</v>
      </c>
      <c r="Q513">
        <v>0</v>
      </c>
      <c r="R513">
        <v>0</v>
      </c>
      <c r="S513">
        <v>110</v>
      </c>
      <c r="T513">
        <v>465</v>
      </c>
      <c r="U513">
        <v>126</v>
      </c>
      <c r="V513">
        <v>65</v>
      </c>
      <c r="W513">
        <v>0</v>
      </c>
      <c r="X513">
        <v>0</v>
      </c>
      <c r="Y513">
        <v>0</v>
      </c>
      <c r="Z513">
        <v>8</v>
      </c>
      <c r="AA513" t="s">
        <v>2334</v>
      </c>
      <c r="AB513">
        <v>0</v>
      </c>
      <c r="AC513">
        <v>2</v>
      </c>
      <c r="AD513">
        <v>0</v>
      </c>
      <c r="AE513">
        <v>2</v>
      </c>
      <c r="AF513">
        <v>7</v>
      </c>
      <c r="AG513">
        <v>0</v>
      </c>
      <c r="AH513">
        <v>0</v>
      </c>
      <c r="AI513">
        <v>0</v>
      </c>
      <c r="AJ513">
        <v>20</v>
      </c>
      <c r="AK513">
        <v>13</v>
      </c>
      <c r="AL513">
        <v>5</v>
      </c>
      <c r="AM513">
        <v>16</v>
      </c>
      <c r="AN513">
        <v>0</v>
      </c>
      <c r="AO513">
        <v>0</v>
      </c>
      <c r="AP513">
        <v>0</v>
      </c>
      <c r="AQ513">
        <v>7</v>
      </c>
      <c r="AR513">
        <v>0</v>
      </c>
      <c r="AS513">
        <v>2</v>
      </c>
      <c r="AT513">
        <v>0</v>
      </c>
      <c r="AU513">
        <v>0</v>
      </c>
      <c r="AV513">
        <v>6</v>
      </c>
      <c r="AW513">
        <v>0</v>
      </c>
      <c r="AX513">
        <v>3</v>
      </c>
      <c r="AY513">
        <v>0</v>
      </c>
      <c r="AZ513">
        <v>2</v>
      </c>
      <c r="BA513">
        <v>18</v>
      </c>
      <c r="BB513">
        <v>67</v>
      </c>
      <c r="BC513">
        <v>3</v>
      </c>
      <c r="BD513">
        <v>0</v>
      </c>
      <c r="BE513">
        <v>0</v>
      </c>
      <c r="BF513">
        <v>0</v>
      </c>
      <c r="BG513">
        <v>0</v>
      </c>
      <c r="BH513">
        <v>0</v>
      </c>
      <c r="BI513">
        <v>1</v>
      </c>
      <c r="BJ513">
        <v>0</v>
      </c>
      <c r="BK513">
        <v>0</v>
      </c>
      <c r="BL513">
        <v>7</v>
      </c>
      <c r="BM513">
        <v>0</v>
      </c>
      <c r="BN513">
        <v>0</v>
      </c>
      <c r="BO513">
        <v>0</v>
      </c>
      <c r="BP513">
        <v>4</v>
      </c>
      <c r="BQ513">
        <v>11</v>
      </c>
      <c r="BR513">
        <v>6</v>
      </c>
      <c r="BS513">
        <v>26</v>
      </c>
      <c r="BT513">
        <v>0</v>
      </c>
      <c r="BU513">
        <v>0</v>
      </c>
      <c r="BV513">
        <v>0</v>
      </c>
      <c r="BW513">
        <v>1</v>
      </c>
      <c r="BX513">
        <v>0</v>
      </c>
      <c r="BY513">
        <v>0</v>
      </c>
      <c r="BZ513">
        <v>0</v>
      </c>
      <c r="CA513">
        <v>0</v>
      </c>
      <c r="CB513">
        <v>1</v>
      </c>
      <c r="CC513">
        <v>0</v>
      </c>
      <c r="CD513">
        <v>0</v>
      </c>
      <c r="CE513">
        <v>0</v>
      </c>
      <c r="CF513">
        <v>0</v>
      </c>
      <c r="CG513">
        <v>2</v>
      </c>
      <c r="CH513">
        <v>0</v>
      </c>
      <c r="CI513">
        <v>0</v>
      </c>
      <c r="CJ513">
        <v>0</v>
      </c>
      <c r="CK513">
        <v>0</v>
      </c>
      <c r="CL513">
        <v>0</v>
      </c>
      <c r="CM513">
        <v>0</v>
      </c>
    </row>
    <row r="514" spans="1:91" x14ac:dyDescent="0.15">
      <c r="A514" t="s">
        <v>2217</v>
      </c>
      <c r="B514">
        <v>60</v>
      </c>
      <c r="C514">
        <v>2</v>
      </c>
      <c r="D514">
        <v>200</v>
      </c>
      <c r="E514" s="407">
        <v>0.9</v>
      </c>
      <c r="F514" s="407">
        <v>3.073061568571428E-2</v>
      </c>
      <c r="G514" s="407">
        <v>3.7</v>
      </c>
      <c r="H514" s="407">
        <v>0.1</v>
      </c>
      <c r="I514" s="407">
        <v>2.5654270752419558E-3</v>
      </c>
      <c r="J514" s="407">
        <v>0.3</v>
      </c>
      <c r="K514">
        <v>0</v>
      </c>
      <c r="L514">
        <v>10</v>
      </c>
      <c r="M514">
        <v>0</v>
      </c>
      <c r="N514">
        <v>27</v>
      </c>
      <c r="O514">
        <v>10</v>
      </c>
      <c r="P514">
        <v>0</v>
      </c>
      <c r="Q514">
        <v>2</v>
      </c>
      <c r="R514">
        <v>2</v>
      </c>
      <c r="S514">
        <v>1</v>
      </c>
      <c r="T514">
        <v>36</v>
      </c>
      <c r="U514">
        <v>1</v>
      </c>
      <c r="V514">
        <v>3</v>
      </c>
      <c r="W514">
        <v>0</v>
      </c>
      <c r="X514">
        <v>0</v>
      </c>
      <c r="Y514">
        <v>0</v>
      </c>
      <c r="Z514">
        <v>0</v>
      </c>
      <c r="AA514" t="s">
        <v>2334</v>
      </c>
      <c r="AB514">
        <v>0</v>
      </c>
      <c r="AC514">
        <v>1</v>
      </c>
      <c r="AD514">
        <v>0</v>
      </c>
      <c r="AE514">
        <v>3</v>
      </c>
      <c r="AF514">
        <v>2</v>
      </c>
      <c r="AG514">
        <v>0</v>
      </c>
      <c r="AH514">
        <v>0</v>
      </c>
      <c r="AI514">
        <v>0</v>
      </c>
      <c r="AJ514">
        <v>0</v>
      </c>
      <c r="AK514">
        <v>1</v>
      </c>
      <c r="AL514">
        <v>0</v>
      </c>
      <c r="AM514">
        <v>0</v>
      </c>
      <c r="AN514">
        <v>0</v>
      </c>
      <c r="AO514">
        <v>0</v>
      </c>
      <c r="AP514">
        <v>0</v>
      </c>
      <c r="AQ514">
        <v>0</v>
      </c>
      <c r="AR514">
        <v>0</v>
      </c>
      <c r="AS514">
        <v>2</v>
      </c>
      <c r="AT514">
        <v>0</v>
      </c>
      <c r="AU514">
        <v>7</v>
      </c>
      <c r="AV514">
        <v>4</v>
      </c>
      <c r="AW514">
        <v>0</v>
      </c>
      <c r="AX514">
        <v>1</v>
      </c>
      <c r="AY514">
        <v>0</v>
      </c>
      <c r="AZ514">
        <v>2</v>
      </c>
      <c r="BA514">
        <v>6</v>
      </c>
      <c r="BB514">
        <v>0</v>
      </c>
      <c r="BC514">
        <v>0</v>
      </c>
      <c r="BD514">
        <v>0</v>
      </c>
      <c r="BE514">
        <v>0</v>
      </c>
      <c r="BF514">
        <v>0</v>
      </c>
      <c r="BG514">
        <v>0</v>
      </c>
      <c r="BH514">
        <v>0</v>
      </c>
      <c r="BI514">
        <v>2</v>
      </c>
      <c r="BJ514">
        <v>0</v>
      </c>
      <c r="BK514">
        <v>5</v>
      </c>
      <c r="BL514">
        <v>2</v>
      </c>
      <c r="BM514">
        <v>0</v>
      </c>
      <c r="BN514">
        <v>0</v>
      </c>
      <c r="BO514">
        <v>2</v>
      </c>
      <c r="BP514">
        <v>0</v>
      </c>
      <c r="BQ514">
        <v>2</v>
      </c>
      <c r="BR514">
        <v>0</v>
      </c>
      <c r="BS514">
        <v>0</v>
      </c>
      <c r="BT514">
        <v>0</v>
      </c>
      <c r="BU514">
        <v>0</v>
      </c>
      <c r="BV514">
        <v>0</v>
      </c>
      <c r="BW514">
        <v>0</v>
      </c>
      <c r="BX514">
        <v>0</v>
      </c>
      <c r="BY514">
        <v>2</v>
      </c>
      <c r="BZ514">
        <v>0</v>
      </c>
      <c r="CA514">
        <v>0</v>
      </c>
      <c r="CB514">
        <v>1</v>
      </c>
      <c r="CC514">
        <v>0</v>
      </c>
      <c r="CD514">
        <v>8</v>
      </c>
      <c r="CE514">
        <v>0</v>
      </c>
      <c r="CF514">
        <v>0</v>
      </c>
      <c r="CG514">
        <v>0</v>
      </c>
      <c r="CH514">
        <v>0</v>
      </c>
      <c r="CI514">
        <v>0</v>
      </c>
      <c r="CJ514">
        <v>0</v>
      </c>
      <c r="CK514">
        <v>0</v>
      </c>
      <c r="CL514">
        <v>0</v>
      </c>
      <c r="CM514">
        <v>0</v>
      </c>
    </row>
    <row r="515" spans="1:91" x14ac:dyDescent="0.15">
      <c r="A515" t="s">
        <v>2088</v>
      </c>
      <c r="B515">
        <v>8.1999999999999993</v>
      </c>
      <c r="D515">
        <v>72</v>
      </c>
      <c r="E515" s="407">
        <v>0.2</v>
      </c>
      <c r="F515" s="407">
        <v>0</v>
      </c>
      <c r="G515" s="407">
        <v>1.8</v>
      </c>
      <c r="H515" s="407">
        <v>1.2805258407710136E-2</v>
      </c>
      <c r="I515" s="407">
        <v>0</v>
      </c>
      <c r="J515" s="407">
        <v>0.1</v>
      </c>
      <c r="K515">
        <v>0</v>
      </c>
      <c r="L515">
        <v>35</v>
      </c>
      <c r="M515">
        <v>0</v>
      </c>
      <c r="N515">
        <v>0</v>
      </c>
      <c r="O515">
        <v>4</v>
      </c>
      <c r="P515">
        <v>0</v>
      </c>
      <c r="Q515">
        <v>0</v>
      </c>
      <c r="R515">
        <v>0</v>
      </c>
      <c r="S515">
        <v>0</v>
      </c>
      <c r="T515">
        <v>0</v>
      </c>
      <c r="U515">
        <v>0</v>
      </c>
      <c r="V515">
        <v>0</v>
      </c>
      <c r="W515">
        <v>0</v>
      </c>
      <c r="X515">
        <v>0</v>
      </c>
      <c r="Y515">
        <v>0</v>
      </c>
      <c r="Z515">
        <v>0</v>
      </c>
      <c r="AA515" t="s">
        <v>2334</v>
      </c>
      <c r="AB515">
        <v>0</v>
      </c>
      <c r="AC515">
        <v>10</v>
      </c>
      <c r="AD515">
        <v>0</v>
      </c>
      <c r="AE515">
        <v>0</v>
      </c>
      <c r="AF515">
        <v>1</v>
      </c>
      <c r="AG515">
        <v>0</v>
      </c>
      <c r="AH515">
        <v>0</v>
      </c>
      <c r="AI515">
        <v>0</v>
      </c>
      <c r="AJ515">
        <v>0</v>
      </c>
      <c r="AK515">
        <v>0</v>
      </c>
      <c r="AL515">
        <v>0</v>
      </c>
      <c r="AM515">
        <v>0</v>
      </c>
      <c r="AN515">
        <v>0</v>
      </c>
      <c r="AO515">
        <v>0</v>
      </c>
      <c r="AP515">
        <v>0</v>
      </c>
      <c r="AQ515">
        <v>0</v>
      </c>
      <c r="AR515">
        <v>0</v>
      </c>
      <c r="AS515">
        <v>14</v>
      </c>
      <c r="AT515">
        <v>0</v>
      </c>
      <c r="AU515">
        <v>0</v>
      </c>
      <c r="AV515">
        <v>0</v>
      </c>
      <c r="AW515">
        <v>1</v>
      </c>
      <c r="AX515">
        <v>0</v>
      </c>
      <c r="AY515">
        <v>0</v>
      </c>
      <c r="AZ515">
        <v>0</v>
      </c>
      <c r="BA515">
        <v>0</v>
      </c>
      <c r="BB515">
        <v>0</v>
      </c>
      <c r="BC515">
        <v>0</v>
      </c>
      <c r="BD515">
        <v>0</v>
      </c>
      <c r="BE515">
        <v>0</v>
      </c>
      <c r="BF515">
        <v>0</v>
      </c>
      <c r="BG515">
        <v>0</v>
      </c>
      <c r="BH515">
        <v>0</v>
      </c>
      <c r="BI515">
        <v>10</v>
      </c>
      <c r="BJ515">
        <v>0</v>
      </c>
      <c r="BK515">
        <v>0</v>
      </c>
      <c r="BL515">
        <v>2</v>
      </c>
      <c r="BM515">
        <v>0</v>
      </c>
      <c r="BN515">
        <v>0</v>
      </c>
      <c r="BO515">
        <v>0</v>
      </c>
      <c r="BP515">
        <v>0</v>
      </c>
      <c r="BQ515">
        <v>0</v>
      </c>
      <c r="BR515">
        <v>0</v>
      </c>
      <c r="BS515">
        <v>0</v>
      </c>
      <c r="BT515">
        <v>0</v>
      </c>
      <c r="BU515">
        <v>0</v>
      </c>
      <c r="BV515">
        <v>0</v>
      </c>
      <c r="BW515">
        <v>0</v>
      </c>
      <c r="BX515">
        <v>0</v>
      </c>
      <c r="BY515">
        <v>8</v>
      </c>
      <c r="BZ515">
        <v>0</v>
      </c>
      <c r="CA515">
        <v>0</v>
      </c>
      <c r="CB515">
        <v>0</v>
      </c>
      <c r="CC515">
        <v>0</v>
      </c>
      <c r="CD515">
        <v>0</v>
      </c>
      <c r="CE515">
        <v>0</v>
      </c>
      <c r="CF515">
        <v>0</v>
      </c>
      <c r="CG515">
        <v>0</v>
      </c>
      <c r="CH515">
        <v>0</v>
      </c>
      <c r="CI515">
        <v>0</v>
      </c>
      <c r="CJ515">
        <v>0</v>
      </c>
      <c r="CK515">
        <v>0</v>
      </c>
      <c r="CL515">
        <v>0</v>
      </c>
      <c r="CM515">
        <v>0</v>
      </c>
    </row>
    <row r="516" spans="1:91" x14ac:dyDescent="0.15">
      <c r="A516" t="s">
        <v>1888</v>
      </c>
      <c r="B516">
        <v>1682.8</v>
      </c>
      <c r="C516">
        <v>36</v>
      </c>
      <c r="D516">
        <v>1723.4</v>
      </c>
      <c r="E516" s="407">
        <v>18.399999999999999</v>
      </c>
      <c r="F516" s="407">
        <v>0.4</v>
      </c>
      <c r="G516" s="407">
        <v>18.399999999999999</v>
      </c>
      <c r="H516" s="407">
        <v>0.5</v>
      </c>
      <c r="I516" s="407">
        <v>1.1697143232235472E-2</v>
      </c>
      <c r="J516" s="407">
        <v>0.5</v>
      </c>
      <c r="K516">
        <v>0</v>
      </c>
      <c r="L516">
        <v>9</v>
      </c>
      <c r="M516">
        <v>0</v>
      </c>
      <c r="N516">
        <v>0</v>
      </c>
      <c r="O516">
        <v>4</v>
      </c>
      <c r="P516">
        <v>0</v>
      </c>
      <c r="Q516">
        <v>0</v>
      </c>
      <c r="R516">
        <v>0</v>
      </c>
      <c r="S516">
        <v>7</v>
      </c>
      <c r="T516">
        <v>50</v>
      </c>
      <c r="U516">
        <v>9</v>
      </c>
      <c r="V516">
        <v>3</v>
      </c>
      <c r="W516">
        <v>0</v>
      </c>
      <c r="X516">
        <v>0</v>
      </c>
      <c r="Y516">
        <v>0</v>
      </c>
      <c r="Z516">
        <v>1</v>
      </c>
      <c r="AA516" t="s">
        <v>2334</v>
      </c>
      <c r="AB516">
        <v>0</v>
      </c>
      <c r="AC516">
        <v>3</v>
      </c>
      <c r="AD516">
        <v>0</v>
      </c>
      <c r="AE516">
        <v>0</v>
      </c>
      <c r="AF516">
        <v>0</v>
      </c>
      <c r="AG516">
        <v>0</v>
      </c>
      <c r="AH516">
        <v>0</v>
      </c>
      <c r="AI516">
        <v>0</v>
      </c>
      <c r="AJ516">
        <v>1</v>
      </c>
      <c r="AK516">
        <v>1</v>
      </c>
      <c r="AL516">
        <v>0</v>
      </c>
      <c r="AM516">
        <v>0</v>
      </c>
      <c r="AN516">
        <v>0</v>
      </c>
      <c r="AO516">
        <v>0</v>
      </c>
      <c r="AP516">
        <v>0</v>
      </c>
      <c r="AQ516">
        <v>0</v>
      </c>
      <c r="AR516">
        <v>0</v>
      </c>
      <c r="AS516">
        <v>3</v>
      </c>
      <c r="AT516">
        <v>0</v>
      </c>
      <c r="AU516">
        <v>0</v>
      </c>
      <c r="AV516">
        <v>0</v>
      </c>
      <c r="AW516">
        <v>0</v>
      </c>
      <c r="AX516">
        <v>0</v>
      </c>
      <c r="AY516">
        <v>0</v>
      </c>
      <c r="AZ516">
        <v>0</v>
      </c>
      <c r="BA516">
        <v>0</v>
      </c>
      <c r="BB516">
        <v>3</v>
      </c>
      <c r="BC516">
        <v>0</v>
      </c>
      <c r="BD516">
        <v>0</v>
      </c>
      <c r="BE516">
        <v>0</v>
      </c>
      <c r="BF516">
        <v>0</v>
      </c>
      <c r="BG516">
        <v>0</v>
      </c>
      <c r="BH516">
        <v>0</v>
      </c>
      <c r="BI516">
        <v>1</v>
      </c>
      <c r="BJ516">
        <v>0</v>
      </c>
      <c r="BK516">
        <v>0</v>
      </c>
      <c r="BL516">
        <v>1</v>
      </c>
      <c r="BM516">
        <v>0</v>
      </c>
      <c r="BN516">
        <v>0</v>
      </c>
      <c r="BO516">
        <v>0</v>
      </c>
      <c r="BP516">
        <v>1</v>
      </c>
      <c r="BQ516">
        <v>0</v>
      </c>
      <c r="BR516">
        <v>0</v>
      </c>
      <c r="BS516">
        <v>0</v>
      </c>
      <c r="BT516">
        <v>0</v>
      </c>
      <c r="BU516">
        <v>0</v>
      </c>
      <c r="BV516">
        <v>0</v>
      </c>
      <c r="BW516">
        <v>0</v>
      </c>
      <c r="BX516">
        <v>0</v>
      </c>
      <c r="BY516">
        <v>2</v>
      </c>
      <c r="BZ516">
        <v>0</v>
      </c>
      <c r="CA516">
        <v>0</v>
      </c>
      <c r="CB516">
        <v>0</v>
      </c>
      <c r="CC516">
        <v>0</v>
      </c>
      <c r="CD516">
        <v>0</v>
      </c>
      <c r="CE516">
        <v>0</v>
      </c>
      <c r="CF516">
        <v>0</v>
      </c>
      <c r="CG516">
        <v>0</v>
      </c>
      <c r="CH516">
        <v>4</v>
      </c>
      <c r="CI516">
        <v>0</v>
      </c>
      <c r="CJ516">
        <v>0</v>
      </c>
      <c r="CK516">
        <v>0</v>
      </c>
      <c r="CL516">
        <v>0</v>
      </c>
      <c r="CM516">
        <v>0</v>
      </c>
    </row>
    <row r="517" spans="1:91" x14ac:dyDescent="0.15">
      <c r="A517" t="s">
        <v>2021</v>
      </c>
      <c r="B517">
        <v>105</v>
      </c>
      <c r="C517">
        <v>2</v>
      </c>
      <c r="D517">
        <v>250</v>
      </c>
      <c r="E517" s="407">
        <v>0.4</v>
      </c>
      <c r="F517" s="407">
        <v>4.8765089427083332E-3</v>
      </c>
      <c r="G517" s="407">
        <v>1.5</v>
      </c>
      <c r="H517" s="407">
        <v>0.1</v>
      </c>
      <c r="I517" s="407">
        <v>1.3468418147339449E-3</v>
      </c>
      <c r="J517" s="407">
        <v>0.4</v>
      </c>
      <c r="K517">
        <v>0</v>
      </c>
      <c r="L517">
        <v>5</v>
      </c>
      <c r="M517">
        <v>0</v>
      </c>
      <c r="N517">
        <v>29</v>
      </c>
      <c r="O517">
        <v>62</v>
      </c>
      <c r="P517">
        <v>0</v>
      </c>
      <c r="Q517">
        <v>25</v>
      </c>
      <c r="R517">
        <v>1</v>
      </c>
      <c r="S517">
        <v>2</v>
      </c>
      <c r="T517">
        <v>6</v>
      </c>
      <c r="U517">
        <v>3</v>
      </c>
      <c r="V517">
        <v>10</v>
      </c>
      <c r="W517">
        <v>0</v>
      </c>
      <c r="X517">
        <v>0</v>
      </c>
      <c r="Y517">
        <v>0</v>
      </c>
      <c r="Z517">
        <v>0</v>
      </c>
      <c r="AA517" t="s">
        <v>2334</v>
      </c>
      <c r="AB517">
        <v>0</v>
      </c>
      <c r="AC517">
        <v>1</v>
      </c>
      <c r="AD517">
        <v>0</v>
      </c>
      <c r="AE517">
        <v>1</v>
      </c>
      <c r="AF517">
        <v>1</v>
      </c>
      <c r="AG517">
        <v>0</v>
      </c>
      <c r="AH517">
        <v>2</v>
      </c>
      <c r="AI517">
        <v>0</v>
      </c>
      <c r="AJ517">
        <v>0</v>
      </c>
      <c r="AK517">
        <v>0</v>
      </c>
      <c r="AL517">
        <v>0</v>
      </c>
      <c r="AM517">
        <v>1</v>
      </c>
      <c r="AN517">
        <v>0</v>
      </c>
      <c r="AO517">
        <v>0</v>
      </c>
      <c r="AP517">
        <v>0</v>
      </c>
      <c r="AQ517">
        <v>0</v>
      </c>
      <c r="AR517">
        <v>0</v>
      </c>
      <c r="AS517">
        <v>1</v>
      </c>
      <c r="AT517">
        <v>0</v>
      </c>
      <c r="AU517">
        <v>0</v>
      </c>
      <c r="AV517">
        <v>0</v>
      </c>
      <c r="AW517">
        <v>0</v>
      </c>
      <c r="AX517">
        <v>1</v>
      </c>
      <c r="AY517">
        <v>0</v>
      </c>
      <c r="AZ517">
        <v>0</v>
      </c>
      <c r="BA517">
        <v>0</v>
      </c>
      <c r="BB517">
        <v>3</v>
      </c>
      <c r="BC517">
        <v>0</v>
      </c>
      <c r="BD517">
        <v>0</v>
      </c>
      <c r="BE517">
        <v>0</v>
      </c>
      <c r="BF517">
        <v>0</v>
      </c>
      <c r="BG517">
        <v>0</v>
      </c>
      <c r="BH517">
        <v>0</v>
      </c>
      <c r="BI517">
        <v>0</v>
      </c>
      <c r="BJ517">
        <v>0</v>
      </c>
      <c r="BK517">
        <v>0</v>
      </c>
      <c r="BL517">
        <v>0</v>
      </c>
      <c r="BM517">
        <v>0</v>
      </c>
      <c r="BN517">
        <v>0</v>
      </c>
      <c r="BO517">
        <v>0</v>
      </c>
      <c r="BP517">
        <v>0</v>
      </c>
      <c r="BQ517">
        <v>0</v>
      </c>
      <c r="BR517">
        <v>0</v>
      </c>
      <c r="BS517">
        <v>0</v>
      </c>
      <c r="BT517">
        <v>0</v>
      </c>
      <c r="BU517">
        <v>0</v>
      </c>
      <c r="BV517">
        <v>0</v>
      </c>
      <c r="BW517">
        <v>0</v>
      </c>
      <c r="BX517">
        <v>0</v>
      </c>
      <c r="BY517">
        <v>1</v>
      </c>
      <c r="BZ517">
        <v>0</v>
      </c>
      <c r="CA517">
        <v>0</v>
      </c>
      <c r="CB517">
        <v>0</v>
      </c>
      <c r="CC517">
        <v>0</v>
      </c>
      <c r="CD517">
        <v>1</v>
      </c>
      <c r="CE517">
        <v>0</v>
      </c>
      <c r="CF517">
        <v>0</v>
      </c>
      <c r="CG517">
        <v>0</v>
      </c>
      <c r="CH517">
        <v>0</v>
      </c>
      <c r="CI517">
        <v>0</v>
      </c>
      <c r="CJ517">
        <v>0</v>
      </c>
      <c r="CK517">
        <v>0</v>
      </c>
      <c r="CL517">
        <v>0</v>
      </c>
      <c r="CM517">
        <v>0</v>
      </c>
    </row>
    <row r="518" spans="1:91" x14ac:dyDescent="0.15">
      <c r="A518" t="s">
        <v>2091</v>
      </c>
      <c r="B518">
        <v>200</v>
      </c>
      <c r="C518">
        <v>5.6</v>
      </c>
      <c r="D518">
        <v>400</v>
      </c>
      <c r="E518" s="407">
        <v>1</v>
      </c>
      <c r="F518" s="407">
        <v>2.3244083526260506E-2</v>
      </c>
      <c r="G518" s="407">
        <v>2.2999999999999998</v>
      </c>
      <c r="H518" s="407">
        <v>0.2</v>
      </c>
      <c r="I518" s="407">
        <v>5.7167078130349316E-3</v>
      </c>
      <c r="J518" s="407">
        <v>0.6</v>
      </c>
      <c r="K518">
        <v>12</v>
      </c>
      <c r="L518">
        <v>17</v>
      </c>
      <c r="M518">
        <v>5</v>
      </c>
      <c r="N518">
        <v>30</v>
      </c>
      <c r="O518">
        <v>43</v>
      </c>
      <c r="P518">
        <v>0</v>
      </c>
      <c r="Q518">
        <v>53</v>
      </c>
      <c r="R518">
        <v>2</v>
      </c>
      <c r="S518">
        <v>17</v>
      </c>
      <c r="T518">
        <v>22</v>
      </c>
      <c r="U518">
        <v>5</v>
      </c>
      <c r="V518">
        <v>22</v>
      </c>
      <c r="W518">
        <v>3</v>
      </c>
      <c r="X518">
        <v>0</v>
      </c>
      <c r="Y518">
        <v>0</v>
      </c>
      <c r="Z518">
        <v>0</v>
      </c>
      <c r="AA518" t="s">
        <v>2334</v>
      </c>
      <c r="AB518">
        <v>2</v>
      </c>
      <c r="AC518">
        <v>0</v>
      </c>
      <c r="AD518">
        <v>0</v>
      </c>
      <c r="AE518">
        <v>1</v>
      </c>
      <c r="AF518">
        <v>1</v>
      </c>
      <c r="AG518">
        <v>0</v>
      </c>
      <c r="AH518">
        <v>14</v>
      </c>
      <c r="AI518">
        <v>0</v>
      </c>
      <c r="AJ518">
        <v>0</v>
      </c>
      <c r="AK518">
        <v>0</v>
      </c>
      <c r="AL518">
        <v>0</v>
      </c>
      <c r="AM518">
        <v>2</v>
      </c>
      <c r="AN518">
        <v>0</v>
      </c>
      <c r="AO518">
        <v>0</v>
      </c>
      <c r="AP518">
        <v>0</v>
      </c>
      <c r="AQ518">
        <v>0</v>
      </c>
      <c r="AR518">
        <v>0</v>
      </c>
      <c r="AS518">
        <v>14</v>
      </c>
      <c r="AT518">
        <v>1</v>
      </c>
      <c r="AU518">
        <v>0</v>
      </c>
      <c r="AV518">
        <v>0</v>
      </c>
      <c r="AW518">
        <v>0</v>
      </c>
      <c r="AX518">
        <v>3</v>
      </c>
      <c r="AY518">
        <v>0</v>
      </c>
      <c r="AZ518">
        <v>0</v>
      </c>
      <c r="BA518">
        <v>1</v>
      </c>
      <c r="BB518">
        <v>3</v>
      </c>
      <c r="BC518">
        <v>1</v>
      </c>
      <c r="BD518">
        <v>5</v>
      </c>
      <c r="BE518">
        <v>0</v>
      </c>
      <c r="BF518">
        <v>0</v>
      </c>
      <c r="BG518">
        <v>0</v>
      </c>
      <c r="BH518">
        <v>1</v>
      </c>
      <c r="BI518">
        <v>0</v>
      </c>
      <c r="BJ518">
        <v>0</v>
      </c>
      <c r="BK518">
        <v>0</v>
      </c>
      <c r="BL518">
        <v>0</v>
      </c>
      <c r="BM518">
        <v>0</v>
      </c>
      <c r="BN518">
        <v>8</v>
      </c>
      <c r="BO518">
        <v>0</v>
      </c>
      <c r="BP518">
        <v>0</v>
      </c>
      <c r="BQ518">
        <v>0</v>
      </c>
      <c r="BR518">
        <v>0</v>
      </c>
      <c r="BS518">
        <v>1</v>
      </c>
      <c r="BT518">
        <v>0</v>
      </c>
      <c r="BU518">
        <v>0</v>
      </c>
      <c r="BV518">
        <v>0</v>
      </c>
      <c r="BW518">
        <v>0</v>
      </c>
      <c r="BX518">
        <v>0</v>
      </c>
      <c r="BY518">
        <v>0</v>
      </c>
      <c r="BZ518">
        <v>0</v>
      </c>
      <c r="CA518">
        <v>0</v>
      </c>
      <c r="CB518">
        <v>0</v>
      </c>
      <c r="CC518">
        <v>0</v>
      </c>
      <c r="CD518">
        <v>7</v>
      </c>
      <c r="CE518">
        <v>0</v>
      </c>
      <c r="CF518">
        <v>0</v>
      </c>
      <c r="CG518">
        <v>0</v>
      </c>
      <c r="CH518">
        <v>2</v>
      </c>
      <c r="CI518">
        <v>0</v>
      </c>
      <c r="CJ518">
        <v>0</v>
      </c>
      <c r="CK518">
        <v>0</v>
      </c>
      <c r="CL518">
        <v>0</v>
      </c>
      <c r="CM518">
        <v>0</v>
      </c>
    </row>
    <row r="519" spans="1:91" x14ac:dyDescent="0.15">
      <c r="A519" t="s">
        <v>2202</v>
      </c>
      <c r="B519">
        <v>492</v>
      </c>
      <c r="C519">
        <v>14</v>
      </c>
      <c r="D519">
        <v>701</v>
      </c>
      <c r="E519" s="407">
        <v>1.4</v>
      </c>
      <c r="F519" s="407">
        <v>3.741541524248633E-2</v>
      </c>
      <c r="G519" s="407">
        <v>2.1</v>
      </c>
      <c r="H519" s="407">
        <v>0.3</v>
      </c>
      <c r="I519" s="407">
        <v>7.5335616163571626E-3</v>
      </c>
      <c r="J519" s="407">
        <v>0.4</v>
      </c>
      <c r="K519">
        <v>0</v>
      </c>
      <c r="L519">
        <v>4</v>
      </c>
      <c r="M519">
        <v>2</v>
      </c>
      <c r="N519">
        <v>89</v>
      </c>
      <c r="O519">
        <v>82</v>
      </c>
      <c r="P519">
        <v>0</v>
      </c>
      <c r="Q519">
        <v>92</v>
      </c>
      <c r="R519">
        <v>1</v>
      </c>
      <c r="S519">
        <v>16</v>
      </c>
      <c r="T519">
        <v>34</v>
      </c>
      <c r="U519">
        <v>15</v>
      </c>
      <c r="V519">
        <v>24</v>
      </c>
      <c r="W519">
        <v>1</v>
      </c>
      <c r="X519">
        <v>0</v>
      </c>
      <c r="Y519">
        <v>0</v>
      </c>
      <c r="Z519">
        <v>0</v>
      </c>
      <c r="AA519" t="s">
        <v>2334</v>
      </c>
      <c r="AB519">
        <v>0</v>
      </c>
      <c r="AC519">
        <v>0</v>
      </c>
      <c r="AD519">
        <v>0</v>
      </c>
      <c r="AE519">
        <v>1</v>
      </c>
      <c r="AF519">
        <v>0</v>
      </c>
      <c r="AG519">
        <v>0</v>
      </c>
      <c r="AH519">
        <v>10</v>
      </c>
      <c r="AI519">
        <v>0</v>
      </c>
      <c r="AJ519">
        <v>0</v>
      </c>
      <c r="AK519">
        <v>0</v>
      </c>
      <c r="AL519">
        <v>0</v>
      </c>
      <c r="AM519">
        <v>3</v>
      </c>
      <c r="AN519">
        <v>0</v>
      </c>
      <c r="AO519">
        <v>0</v>
      </c>
      <c r="AP519">
        <v>0</v>
      </c>
      <c r="AQ519">
        <v>0</v>
      </c>
      <c r="AR519">
        <v>0</v>
      </c>
      <c r="AS519">
        <v>0</v>
      </c>
      <c r="AT519">
        <v>0</v>
      </c>
      <c r="AU519">
        <v>1</v>
      </c>
      <c r="AV519">
        <v>4</v>
      </c>
      <c r="AW519">
        <v>0</v>
      </c>
      <c r="AX519">
        <v>3</v>
      </c>
      <c r="AY519">
        <v>0</v>
      </c>
      <c r="AZ519">
        <v>0</v>
      </c>
      <c r="BA519">
        <v>5</v>
      </c>
      <c r="BB519">
        <v>7</v>
      </c>
      <c r="BC519">
        <v>0</v>
      </c>
      <c r="BD519">
        <v>0</v>
      </c>
      <c r="BE519">
        <v>0</v>
      </c>
      <c r="BF519">
        <v>0</v>
      </c>
      <c r="BG519">
        <v>0</v>
      </c>
      <c r="BH519">
        <v>0</v>
      </c>
      <c r="BI519">
        <v>0</v>
      </c>
      <c r="BJ519">
        <v>0</v>
      </c>
      <c r="BK519">
        <v>2</v>
      </c>
      <c r="BL519">
        <v>2</v>
      </c>
      <c r="BM519">
        <v>0</v>
      </c>
      <c r="BN519">
        <v>1</v>
      </c>
      <c r="BO519">
        <v>0</v>
      </c>
      <c r="BP519">
        <v>0</v>
      </c>
      <c r="BQ519">
        <v>0</v>
      </c>
      <c r="BR519">
        <v>0</v>
      </c>
      <c r="BS519">
        <v>0</v>
      </c>
      <c r="BT519">
        <v>0</v>
      </c>
      <c r="BU519">
        <v>0</v>
      </c>
      <c r="BV519">
        <v>0</v>
      </c>
      <c r="BW519">
        <v>0</v>
      </c>
      <c r="BX519">
        <v>0</v>
      </c>
      <c r="BY519">
        <v>2</v>
      </c>
      <c r="BZ519">
        <v>0</v>
      </c>
      <c r="CA519">
        <v>1</v>
      </c>
      <c r="CB519">
        <v>2</v>
      </c>
      <c r="CC519">
        <v>0</v>
      </c>
      <c r="CD519">
        <v>0</v>
      </c>
      <c r="CE519">
        <v>0</v>
      </c>
      <c r="CF519">
        <v>0</v>
      </c>
      <c r="CG519">
        <v>0</v>
      </c>
      <c r="CH519">
        <v>0</v>
      </c>
      <c r="CI519">
        <v>0</v>
      </c>
      <c r="CJ519">
        <v>0</v>
      </c>
      <c r="CK519">
        <v>0</v>
      </c>
      <c r="CL519">
        <v>0</v>
      </c>
      <c r="CM519">
        <v>0</v>
      </c>
    </row>
    <row r="520" spans="1:91" x14ac:dyDescent="0.15">
      <c r="A520" t="s">
        <v>2100</v>
      </c>
      <c r="B520">
        <v>70</v>
      </c>
      <c r="C520">
        <v>2</v>
      </c>
      <c r="D520">
        <v>210</v>
      </c>
      <c r="E520" s="407">
        <v>0.5</v>
      </c>
      <c r="F520" s="407">
        <v>1.0453682035714288E-2</v>
      </c>
      <c r="G520" s="407">
        <v>2.2999999999999998</v>
      </c>
      <c r="H520" s="407">
        <v>0.1</v>
      </c>
      <c r="I520" s="407">
        <v>2.5751206979135717E-3</v>
      </c>
      <c r="J520" s="407">
        <v>0.6</v>
      </c>
      <c r="K520">
        <v>0</v>
      </c>
      <c r="L520">
        <v>10</v>
      </c>
      <c r="M520">
        <v>2</v>
      </c>
      <c r="N520">
        <v>25</v>
      </c>
      <c r="O520">
        <v>43</v>
      </c>
      <c r="P520">
        <v>0</v>
      </c>
      <c r="Q520">
        <v>16</v>
      </c>
      <c r="R520">
        <v>3</v>
      </c>
      <c r="S520">
        <v>7</v>
      </c>
      <c r="T520">
        <v>7</v>
      </c>
      <c r="U520">
        <v>5</v>
      </c>
      <c r="V520">
        <v>10</v>
      </c>
      <c r="W520">
        <v>0</v>
      </c>
      <c r="X520">
        <v>0</v>
      </c>
      <c r="Y520">
        <v>0</v>
      </c>
      <c r="Z520">
        <v>0</v>
      </c>
      <c r="AA520" t="s">
        <v>2334</v>
      </c>
      <c r="AB520">
        <v>0</v>
      </c>
      <c r="AC520">
        <v>1</v>
      </c>
      <c r="AD520">
        <v>0</v>
      </c>
      <c r="AE520">
        <v>0</v>
      </c>
      <c r="AF520">
        <v>0</v>
      </c>
      <c r="AG520">
        <v>0</v>
      </c>
      <c r="AH520">
        <v>3</v>
      </c>
      <c r="AI520">
        <v>1</v>
      </c>
      <c r="AJ520">
        <v>0</v>
      </c>
      <c r="AK520">
        <v>0</v>
      </c>
      <c r="AL520">
        <v>0</v>
      </c>
      <c r="AM520">
        <v>1</v>
      </c>
      <c r="AN520">
        <v>0</v>
      </c>
      <c r="AO520">
        <v>0</v>
      </c>
      <c r="AP520">
        <v>0</v>
      </c>
      <c r="AQ520">
        <v>0</v>
      </c>
      <c r="AR520">
        <v>0</v>
      </c>
      <c r="AS520">
        <v>1</v>
      </c>
      <c r="AT520">
        <v>1</v>
      </c>
      <c r="AU520">
        <v>0</v>
      </c>
      <c r="AV520">
        <v>2</v>
      </c>
      <c r="AW520">
        <v>0</v>
      </c>
      <c r="AX520">
        <v>0</v>
      </c>
      <c r="AY520">
        <v>0</v>
      </c>
      <c r="AZ520">
        <v>0</v>
      </c>
      <c r="BA520">
        <v>0</v>
      </c>
      <c r="BB520">
        <v>2</v>
      </c>
      <c r="BC520">
        <v>0</v>
      </c>
      <c r="BD520">
        <v>0</v>
      </c>
      <c r="BE520">
        <v>0</v>
      </c>
      <c r="BF520">
        <v>0</v>
      </c>
      <c r="BG520">
        <v>0</v>
      </c>
      <c r="BH520">
        <v>0</v>
      </c>
      <c r="BI520">
        <v>0</v>
      </c>
      <c r="BJ520">
        <v>0</v>
      </c>
      <c r="BK520">
        <v>0</v>
      </c>
      <c r="BL520">
        <v>0</v>
      </c>
      <c r="BM520">
        <v>0</v>
      </c>
      <c r="BN520">
        <v>4</v>
      </c>
      <c r="BO520">
        <v>0</v>
      </c>
      <c r="BP520">
        <v>0</v>
      </c>
      <c r="BQ520">
        <v>0</v>
      </c>
      <c r="BR520">
        <v>1</v>
      </c>
      <c r="BS520">
        <v>1</v>
      </c>
      <c r="BT520">
        <v>0</v>
      </c>
      <c r="BU520">
        <v>0</v>
      </c>
      <c r="BV520">
        <v>0</v>
      </c>
      <c r="BW520">
        <v>0</v>
      </c>
      <c r="BX520">
        <v>0</v>
      </c>
      <c r="BY520">
        <v>0</v>
      </c>
      <c r="BZ520">
        <v>0</v>
      </c>
      <c r="CA520">
        <v>0</v>
      </c>
      <c r="CB520">
        <v>0</v>
      </c>
      <c r="CC520">
        <v>0</v>
      </c>
      <c r="CD520">
        <v>2</v>
      </c>
      <c r="CE520">
        <v>0</v>
      </c>
      <c r="CF520">
        <v>0</v>
      </c>
      <c r="CG520">
        <v>0</v>
      </c>
      <c r="CH520">
        <v>1</v>
      </c>
      <c r="CI520">
        <v>1</v>
      </c>
      <c r="CJ520">
        <v>0</v>
      </c>
      <c r="CK520">
        <v>0</v>
      </c>
      <c r="CL520">
        <v>0</v>
      </c>
      <c r="CM520">
        <v>0</v>
      </c>
    </row>
    <row r="521" spans="1:91" x14ac:dyDescent="0.15">
      <c r="A521" t="s">
        <v>2179</v>
      </c>
      <c r="B521">
        <v>20</v>
      </c>
      <c r="C521">
        <v>0.2</v>
      </c>
      <c r="D521">
        <v>79</v>
      </c>
      <c r="E521" s="407">
        <v>0.7</v>
      </c>
      <c r="F521" s="407">
        <v>1.9085463738636368E-2</v>
      </c>
      <c r="G521" s="407">
        <v>1.1000000000000001</v>
      </c>
      <c r="H521" s="407">
        <v>0.2</v>
      </c>
      <c r="I521" s="407">
        <v>5.1017878636364748E-3</v>
      </c>
      <c r="J521" s="407">
        <v>0.3</v>
      </c>
      <c r="K521">
        <v>0</v>
      </c>
      <c r="L521">
        <v>9</v>
      </c>
      <c r="M521">
        <v>0</v>
      </c>
      <c r="N521">
        <v>14</v>
      </c>
      <c r="O521">
        <v>54</v>
      </c>
      <c r="P521">
        <v>0</v>
      </c>
      <c r="Q521">
        <v>25</v>
      </c>
      <c r="R521">
        <v>0</v>
      </c>
      <c r="S521">
        <v>2</v>
      </c>
      <c r="T521">
        <v>0</v>
      </c>
      <c r="U521">
        <v>2</v>
      </c>
      <c r="V521">
        <v>8</v>
      </c>
      <c r="W521">
        <v>1</v>
      </c>
      <c r="X521">
        <v>0</v>
      </c>
      <c r="Y521">
        <v>0</v>
      </c>
      <c r="Z521">
        <v>0</v>
      </c>
      <c r="AA521" t="s">
        <v>2334</v>
      </c>
      <c r="AB521">
        <v>0</v>
      </c>
      <c r="AC521">
        <v>0</v>
      </c>
      <c r="AD521">
        <v>0</v>
      </c>
      <c r="AE521">
        <v>0</v>
      </c>
      <c r="AF521">
        <v>1</v>
      </c>
      <c r="AG521">
        <v>0</v>
      </c>
      <c r="AH521">
        <v>8</v>
      </c>
      <c r="AI521">
        <v>0</v>
      </c>
      <c r="AJ521">
        <v>0</v>
      </c>
      <c r="AK521">
        <v>0</v>
      </c>
      <c r="AL521">
        <v>0</v>
      </c>
      <c r="AM521">
        <v>2</v>
      </c>
      <c r="AN521">
        <v>0</v>
      </c>
      <c r="AO521">
        <v>0</v>
      </c>
      <c r="AP521">
        <v>0</v>
      </c>
      <c r="AQ521">
        <v>0</v>
      </c>
      <c r="AR521">
        <v>0</v>
      </c>
      <c r="AS521">
        <v>3</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1</v>
      </c>
      <c r="BM521">
        <v>0</v>
      </c>
      <c r="BN521">
        <v>2</v>
      </c>
      <c r="BO521">
        <v>0</v>
      </c>
      <c r="BP521">
        <v>0</v>
      </c>
      <c r="BQ521">
        <v>0</v>
      </c>
      <c r="BR521">
        <v>0</v>
      </c>
      <c r="BS521">
        <v>0</v>
      </c>
      <c r="BT521">
        <v>0</v>
      </c>
      <c r="BU521">
        <v>0</v>
      </c>
      <c r="BV521">
        <v>0</v>
      </c>
      <c r="BW521">
        <v>0</v>
      </c>
      <c r="BX521">
        <v>0</v>
      </c>
      <c r="BY521">
        <v>4</v>
      </c>
      <c r="BZ521">
        <v>0</v>
      </c>
      <c r="CA521">
        <v>0</v>
      </c>
      <c r="CB521">
        <v>1</v>
      </c>
      <c r="CC521">
        <v>0</v>
      </c>
      <c r="CD521">
        <v>0</v>
      </c>
      <c r="CE521">
        <v>0</v>
      </c>
      <c r="CF521">
        <v>0</v>
      </c>
      <c r="CG521">
        <v>0</v>
      </c>
      <c r="CH521">
        <v>0</v>
      </c>
      <c r="CI521">
        <v>0</v>
      </c>
      <c r="CJ521">
        <v>1</v>
      </c>
      <c r="CK521">
        <v>0</v>
      </c>
      <c r="CL521">
        <v>0</v>
      </c>
      <c r="CM521">
        <v>0</v>
      </c>
    </row>
    <row r="522" spans="1:91" x14ac:dyDescent="0.15">
      <c r="A522" t="s">
        <v>1880</v>
      </c>
      <c r="B522">
        <v>92.3</v>
      </c>
      <c r="C522">
        <v>3</v>
      </c>
      <c r="D522">
        <v>160</v>
      </c>
      <c r="E522" s="407">
        <v>0.6</v>
      </c>
      <c r="F522" s="407">
        <v>8.6684781902173925E-3</v>
      </c>
      <c r="G522" s="407">
        <v>1.8</v>
      </c>
      <c r="H522" s="407">
        <v>0.2</v>
      </c>
      <c r="I522" s="407">
        <v>2.5080792971339653E-3</v>
      </c>
      <c r="J522" s="407">
        <v>0.5</v>
      </c>
      <c r="K522">
        <v>0</v>
      </c>
      <c r="L522">
        <v>7</v>
      </c>
      <c r="M522">
        <v>0</v>
      </c>
      <c r="N522">
        <v>9</v>
      </c>
      <c r="O522">
        <v>23</v>
      </c>
      <c r="P522">
        <v>0</v>
      </c>
      <c r="Q522">
        <v>41</v>
      </c>
      <c r="R522">
        <v>0</v>
      </c>
      <c r="S522">
        <v>5</v>
      </c>
      <c r="T522">
        <v>6</v>
      </c>
      <c r="U522">
        <v>7</v>
      </c>
      <c r="V522">
        <v>11</v>
      </c>
      <c r="W522">
        <v>0</v>
      </c>
      <c r="X522">
        <v>0</v>
      </c>
      <c r="Y522">
        <v>0</v>
      </c>
      <c r="Z522">
        <v>1</v>
      </c>
      <c r="AA522" t="s">
        <v>2334</v>
      </c>
      <c r="AB522">
        <v>0</v>
      </c>
      <c r="AC522">
        <v>0</v>
      </c>
      <c r="AD522">
        <v>0</v>
      </c>
      <c r="AE522">
        <v>1</v>
      </c>
      <c r="AF522">
        <v>3</v>
      </c>
      <c r="AG522">
        <v>0</v>
      </c>
      <c r="AH522">
        <v>13</v>
      </c>
      <c r="AI522">
        <v>0</v>
      </c>
      <c r="AJ522">
        <v>0</v>
      </c>
      <c r="AK522">
        <v>1</v>
      </c>
      <c r="AL522">
        <v>0</v>
      </c>
      <c r="AM522">
        <v>3</v>
      </c>
      <c r="AN522">
        <v>0</v>
      </c>
      <c r="AO522">
        <v>0</v>
      </c>
      <c r="AP522">
        <v>0</v>
      </c>
      <c r="AQ522">
        <v>0</v>
      </c>
      <c r="AR522">
        <v>0</v>
      </c>
      <c r="AS522">
        <v>0</v>
      </c>
      <c r="AT522">
        <v>0</v>
      </c>
      <c r="AU522">
        <v>0</v>
      </c>
      <c r="AV522">
        <v>0</v>
      </c>
      <c r="AW522">
        <v>0</v>
      </c>
      <c r="AX522">
        <v>0</v>
      </c>
      <c r="AY522">
        <v>0</v>
      </c>
      <c r="AZ522">
        <v>0</v>
      </c>
      <c r="BA522">
        <v>0</v>
      </c>
      <c r="BB522">
        <v>4</v>
      </c>
      <c r="BC522">
        <v>0</v>
      </c>
      <c r="BD522">
        <v>0</v>
      </c>
      <c r="BE522">
        <v>0</v>
      </c>
      <c r="BF522">
        <v>0</v>
      </c>
      <c r="BG522">
        <v>0</v>
      </c>
      <c r="BH522">
        <v>0</v>
      </c>
      <c r="BI522">
        <v>0</v>
      </c>
      <c r="BJ522">
        <v>0</v>
      </c>
      <c r="BK522">
        <v>0</v>
      </c>
      <c r="BL522">
        <v>0</v>
      </c>
      <c r="BM522">
        <v>0</v>
      </c>
      <c r="BN522">
        <v>1</v>
      </c>
      <c r="BO522">
        <v>0</v>
      </c>
      <c r="BP522">
        <v>0</v>
      </c>
      <c r="BQ522">
        <v>0</v>
      </c>
      <c r="BR522">
        <v>0</v>
      </c>
      <c r="BS522">
        <v>1</v>
      </c>
      <c r="BT522">
        <v>0</v>
      </c>
      <c r="BU522">
        <v>0</v>
      </c>
      <c r="BV522">
        <v>0</v>
      </c>
      <c r="BW522">
        <v>1</v>
      </c>
      <c r="BX522">
        <v>0</v>
      </c>
      <c r="BY522">
        <v>0</v>
      </c>
      <c r="BZ522">
        <v>0</v>
      </c>
      <c r="CA522">
        <v>0</v>
      </c>
      <c r="CB522">
        <v>0</v>
      </c>
      <c r="CC522">
        <v>0</v>
      </c>
      <c r="CD522">
        <v>1</v>
      </c>
      <c r="CE522">
        <v>0</v>
      </c>
      <c r="CF522">
        <v>0</v>
      </c>
      <c r="CG522">
        <v>0</v>
      </c>
      <c r="CH522">
        <v>1</v>
      </c>
      <c r="CI522">
        <v>0</v>
      </c>
      <c r="CJ522">
        <v>0</v>
      </c>
      <c r="CK522">
        <v>0</v>
      </c>
      <c r="CL522">
        <v>0</v>
      </c>
      <c r="CM522">
        <v>0</v>
      </c>
    </row>
    <row r="523" spans="1:91" x14ac:dyDescent="0.15">
      <c r="A523" t="s">
        <v>1867</v>
      </c>
      <c r="B523">
        <v>110</v>
      </c>
      <c r="C523">
        <v>5</v>
      </c>
      <c r="D523">
        <v>70</v>
      </c>
      <c r="E523" s="407">
        <v>1.5</v>
      </c>
      <c r="F523" s="407">
        <v>0.1</v>
      </c>
      <c r="G523" s="407">
        <v>1.3</v>
      </c>
      <c r="H523" s="407">
        <v>0.4</v>
      </c>
      <c r="I523" s="407">
        <v>1.5529082362759645E-2</v>
      </c>
      <c r="J523" s="407">
        <v>0.3</v>
      </c>
      <c r="K523">
        <v>0</v>
      </c>
      <c r="L523">
        <v>4</v>
      </c>
      <c r="M523">
        <v>0</v>
      </c>
      <c r="N523">
        <v>19</v>
      </c>
      <c r="O523">
        <v>14</v>
      </c>
      <c r="P523">
        <v>0</v>
      </c>
      <c r="Q523">
        <v>14</v>
      </c>
      <c r="R523">
        <v>1</v>
      </c>
      <c r="S523">
        <v>0</v>
      </c>
      <c r="T523">
        <v>1</v>
      </c>
      <c r="U523">
        <v>1</v>
      </c>
      <c r="V523">
        <v>9</v>
      </c>
      <c r="W523">
        <v>0</v>
      </c>
      <c r="X523">
        <v>0</v>
      </c>
      <c r="Y523">
        <v>0</v>
      </c>
      <c r="Z523">
        <v>1</v>
      </c>
      <c r="AA523" t="s">
        <v>2334</v>
      </c>
      <c r="AB523">
        <v>0</v>
      </c>
      <c r="AC523">
        <v>0</v>
      </c>
      <c r="AD523">
        <v>0</v>
      </c>
      <c r="AE523">
        <v>1</v>
      </c>
      <c r="AF523">
        <v>0</v>
      </c>
      <c r="AG523">
        <v>0</v>
      </c>
      <c r="AH523">
        <v>2</v>
      </c>
      <c r="AI523">
        <v>0</v>
      </c>
      <c r="AJ523">
        <v>0</v>
      </c>
      <c r="AK523">
        <v>0</v>
      </c>
      <c r="AL523">
        <v>0</v>
      </c>
      <c r="AM523">
        <v>1</v>
      </c>
      <c r="AN523">
        <v>0</v>
      </c>
      <c r="AO523">
        <v>0</v>
      </c>
      <c r="AP523">
        <v>0</v>
      </c>
      <c r="AQ523">
        <v>0</v>
      </c>
      <c r="AR523">
        <v>0</v>
      </c>
      <c r="AS523">
        <v>0</v>
      </c>
      <c r="AT523">
        <v>0</v>
      </c>
      <c r="AU523">
        <v>0</v>
      </c>
      <c r="AV523">
        <v>0</v>
      </c>
      <c r="AW523">
        <v>0</v>
      </c>
      <c r="AX523">
        <v>0</v>
      </c>
      <c r="AY523">
        <v>0</v>
      </c>
      <c r="AZ523">
        <v>0</v>
      </c>
      <c r="BA523">
        <v>0</v>
      </c>
      <c r="BB523">
        <v>0</v>
      </c>
      <c r="BC523">
        <v>0</v>
      </c>
      <c r="BD523">
        <v>0</v>
      </c>
      <c r="BE523">
        <v>0</v>
      </c>
      <c r="BF523">
        <v>0</v>
      </c>
      <c r="BG523">
        <v>0</v>
      </c>
      <c r="BH523">
        <v>0</v>
      </c>
      <c r="BI523">
        <v>0</v>
      </c>
      <c r="BJ523">
        <v>0</v>
      </c>
      <c r="BK523">
        <v>0</v>
      </c>
      <c r="BL523">
        <v>0</v>
      </c>
      <c r="BM523">
        <v>0</v>
      </c>
      <c r="BN523">
        <v>0</v>
      </c>
      <c r="BO523">
        <v>0</v>
      </c>
      <c r="BP523">
        <v>0</v>
      </c>
      <c r="BQ523">
        <v>0</v>
      </c>
      <c r="BR523">
        <v>0</v>
      </c>
      <c r="BS523">
        <v>0</v>
      </c>
      <c r="BT523">
        <v>0</v>
      </c>
      <c r="BU523">
        <v>0</v>
      </c>
      <c r="BV523">
        <v>0</v>
      </c>
      <c r="BW523">
        <v>0</v>
      </c>
      <c r="BX523">
        <v>0</v>
      </c>
      <c r="BY523">
        <v>0</v>
      </c>
      <c r="BZ523">
        <v>0</v>
      </c>
      <c r="CA523">
        <v>0</v>
      </c>
      <c r="CB523">
        <v>0</v>
      </c>
      <c r="CC523">
        <v>0</v>
      </c>
      <c r="CD523">
        <v>0</v>
      </c>
      <c r="CE523">
        <v>0</v>
      </c>
      <c r="CF523">
        <v>0</v>
      </c>
      <c r="CG523">
        <v>0</v>
      </c>
      <c r="CH523">
        <v>0</v>
      </c>
      <c r="CI523">
        <v>0</v>
      </c>
      <c r="CJ523">
        <v>0</v>
      </c>
      <c r="CK523">
        <v>0</v>
      </c>
      <c r="CL523">
        <v>0</v>
      </c>
      <c r="CM523">
        <v>0</v>
      </c>
    </row>
    <row r="524" spans="1:91" x14ac:dyDescent="0.15">
      <c r="A524" t="s">
        <v>2269</v>
      </c>
      <c r="B524">
        <v>2.4</v>
      </c>
      <c r="D524">
        <v>16.899999999999999</v>
      </c>
      <c r="E524" s="407">
        <v>0.1</v>
      </c>
      <c r="F524" s="407">
        <v>9.2279541666666668E-5</v>
      </c>
      <c r="G524" s="407">
        <v>0.5</v>
      </c>
      <c r="H524" s="407">
        <v>2.9581640688821367E-2</v>
      </c>
      <c r="I524" s="407">
        <v>4.0707571561611606E-5</v>
      </c>
      <c r="J524" s="407">
        <v>0.2</v>
      </c>
      <c r="K524">
        <v>0</v>
      </c>
      <c r="L524">
        <v>5</v>
      </c>
      <c r="M524">
        <v>0</v>
      </c>
      <c r="N524">
        <v>6</v>
      </c>
      <c r="O524">
        <v>22</v>
      </c>
      <c r="P524">
        <v>0</v>
      </c>
      <c r="Q524">
        <v>19</v>
      </c>
      <c r="R524">
        <v>0</v>
      </c>
      <c r="S524">
        <v>0</v>
      </c>
      <c r="T524">
        <v>0</v>
      </c>
      <c r="U524">
        <v>0</v>
      </c>
      <c r="V524">
        <v>1</v>
      </c>
      <c r="W524">
        <v>1</v>
      </c>
      <c r="X524">
        <v>0</v>
      </c>
      <c r="Y524">
        <v>0</v>
      </c>
      <c r="Z524">
        <v>0</v>
      </c>
      <c r="AA524" t="s">
        <v>2334</v>
      </c>
      <c r="AB524">
        <v>0</v>
      </c>
      <c r="AC524">
        <v>0</v>
      </c>
      <c r="AD524">
        <v>0</v>
      </c>
      <c r="AE524">
        <v>1</v>
      </c>
      <c r="AF524">
        <v>0</v>
      </c>
      <c r="AG524">
        <v>0</v>
      </c>
      <c r="AH524">
        <v>0</v>
      </c>
      <c r="AI524">
        <v>0</v>
      </c>
      <c r="AJ524">
        <v>0</v>
      </c>
      <c r="AK524">
        <v>0</v>
      </c>
      <c r="AL524">
        <v>0</v>
      </c>
      <c r="AM524">
        <v>0</v>
      </c>
      <c r="AN524">
        <v>0</v>
      </c>
      <c r="AO524">
        <v>0</v>
      </c>
      <c r="AP524">
        <v>0</v>
      </c>
      <c r="AQ524">
        <v>0</v>
      </c>
      <c r="AR524">
        <v>0</v>
      </c>
      <c r="AS524">
        <v>0</v>
      </c>
      <c r="AT524">
        <v>0</v>
      </c>
      <c r="AU524">
        <v>0</v>
      </c>
      <c r="AV524">
        <v>0</v>
      </c>
      <c r="AW524">
        <v>0</v>
      </c>
      <c r="AX524">
        <v>1</v>
      </c>
      <c r="AY524">
        <v>0</v>
      </c>
      <c r="AZ524">
        <v>0</v>
      </c>
      <c r="BA524">
        <v>0</v>
      </c>
      <c r="BB524">
        <v>0</v>
      </c>
      <c r="BC524">
        <v>0</v>
      </c>
      <c r="BD524">
        <v>0</v>
      </c>
      <c r="BE524">
        <v>0</v>
      </c>
      <c r="BF524">
        <v>0</v>
      </c>
      <c r="BG524">
        <v>0</v>
      </c>
      <c r="BH524">
        <v>0</v>
      </c>
      <c r="BI524">
        <v>0</v>
      </c>
      <c r="BJ524">
        <v>0</v>
      </c>
      <c r="BK524">
        <v>0</v>
      </c>
      <c r="BL524">
        <v>0</v>
      </c>
      <c r="BM524">
        <v>0</v>
      </c>
      <c r="BN524">
        <v>3</v>
      </c>
      <c r="BO524">
        <v>0</v>
      </c>
      <c r="BP524">
        <v>0</v>
      </c>
      <c r="BQ524">
        <v>0</v>
      </c>
      <c r="BR524">
        <v>0</v>
      </c>
      <c r="BS524">
        <v>0</v>
      </c>
      <c r="BT524">
        <v>0</v>
      </c>
      <c r="BU524">
        <v>0</v>
      </c>
      <c r="BV524">
        <v>0</v>
      </c>
      <c r="BW524">
        <v>0</v>
      </c>
      <c r="BX524">
        <v>0</v>
      </c>
      <c r="BY524">
        <v>0</v>
      </c>
      <c r="BZ524">
        <v>0</v>
      </c>
      <c r="CA524">
        <v>1</v>
      </c>
      <c r="CB524">
        <v>0</v>
      </c>
      <c r="CC524">
        <v>0</v>
      </c>
      <c r="CD524">
        <v>2</v>
      </c>
      <c r="CE524">
        <v>0</v>
      </c>
      <c r="CF524">
        <v>0</v>
      </c>
      <c r="CG524">
        <v>0</v>
      </c>
      <c r="CH524">
        <v>0</v>
      </c>
      <c r="CI524">
        <v>0</v>
      </c>
      <c r="CJ524">
        <v>0</v>
      </c>
      <c r="CK524">
        <v>0</v>
      </c>
      <c r="CL524">
        <v>0</v>
      </c>
      <c r="CM524">
        <v>0</v>
      </c>
    </row>
    <row r="525" spans="1:91" x14ac:dyDescent="0.15">
      <c r="A525" t="s">
        <v>2031</v>
      </c>
      <c r="B525">
        <v>882.7</v>
      </c>
      <c r="C525">
        <v>22</v>
      </c>
      <c r="D525">
        <v>1114.3</v>
      </c>
      <c r="E525" s="407">
        <v>1.2</v>
      </c>
      <c r="F525" s="407">
        <v>3.14947045408056E-2</v>
      </c>
      <c r="G525" s="407">
        <v>0.8</v>
      </c>
      <c r="H525" s="407">
        <v>0.5</v>
      </c>
      <c r="I525" s="407">
        <v>1.3122605720786761E-2</v>
      </c>
      <c r="J525" s="407">
        <v>0.3</v>
      </c>
      <c r="K525">
        <v>16</v>
      </c>
      <c r="L525">
        <v>24</v>
      </c>
      <c r="M525">
        <v>0</v>
      </c>
      <c r="N525">
        <v>72</v>
      </c>
      <c r="O525">
        <v>128</v>
      </c>
      <c r="P525">
        <v>0</v>
      </c>
      <c r="Q525">
        <v>164</v>
      </c>
      <c r="R525">
        <v>7</v>
      </c>
      <c r="S525">
        <v>21</v>
      </c>
      <c r="T525">
        <v>44</v>
      </c>
      <c r="U525">
        <v>26</v>
      </c>
      <c r="V525">
        <v>87</v>
      </c>
      <c r="W525">
        <v>5</v>
      </c>
      <c r="X525">
        <v>0</v>
      </c>
      <c r="Y525">
        <v>1</v>
      </c>
      <c r="Z525">
        <v>2</v>
      </c>
      <c r="AA525" t="s">
        <v>2334</v>
      </c>
      <c r="AB525">
        <v>8</v>
      </c>
      <c r="AC525">
        <v>1</v>
      </c>
      <c r="AD525">
        <v>0</v>
      </c>
      <c r="AE525">
        <v>4</v>
      </c>
      <c r="AF525">
        <v>16</v>
      </c>
      <c r="AG525">
        <v>0</v>
      </c>
      <c r="AH525">
        <v>22</v>
      </c>
      <c r="AI525">
        <v>1</v>
      </c>
      <c r="AJ525">
        <v>0</v>
      </c>
      <c r="AK525">
        <v>0</v>
      </c>
      <c r="AL525">
        <v>0</v>
      </c>
      <c r="AM525">
        <v>5</v>
      </c>
      <c r="AN525">
        <v>0</v>
      </c>
      <c r="AO525">
        <v>0</v>
      </c>
      <c r="AP525">
        <v>1</v>
      </c>
      <c r="AQ525">
        <v>0</v>
      </c>
      <c r="AR525">
        <v>0</v>
      </c>
      <c r="AS525">
        <v>1</v>
      </c>
      <c r="AT525">
        <v>0</v>
      </c>
      <c r="AU525">
        <v>3</v>
      </c>
      <c r="AV525">
        <v>13</v>
      </c>
      <c r="AW525">
        <v>0</v>
      </c>
      <c r="AX525">
        <v>13</v>
      </c>
      <c r="AY525">
        <v>0</v>
      </c>
      <c r="AZ525">
        <v>0</v>
      </c>
      <c r="BA525">
        <v>0</v>
      </c>
      <c r="BB525">
        <v>15</v>
      </c>
      <c r="BC525">
        <v>0</v>
      </c>
      <c r="BD525">
        <v>0</v>
      </c>
      <c r="BE525">
        <v>0</v>
      </c>
      <c r="BF525">
        <v>1</v>
      </c>
      <c r="BG525">
        <v>0</v>
      </c>
      <c r="BH525">
        <v>3</v>
      </c>
      <c r="BI525">
        <v>2</v>
      </c>
      <c r="BJ525">
        <v>0</v>
      </c>
      <c r="BK525">
        <v>10</v>
      </c>
      <c r="BL525">
        <v>20</v>
      </c>
      <c r="BM525">
        <v>0</v>
      </c>
      <c r="BN525">
        <v>16</v>
      </c>
      <c r="BO525">
        <v>0</v>
      </c>
      <c r="BP525">
        <v>0</v>
      </c>
      <c r="BQ525">
        <v>0</v>
      </c>
      <c r="BR525">
        <v>0</v>
      </c>
      <c r="BS525">
        <v>6</v>
      </c>
      <c r="BT525">
        <v>0</v>
      </c>
      <c r="BU525">
        <v>0</v>
      </c>
      <c r="BV525">
        <v>0</v>
      </c>
      <c r="BW525">
        <v>0</v>
      </c>
      <c r="BX525">
        <v>0</v>
      </c>
      <c r="BY525">
        <v>6</v>
      </c>
      <c r="BZ525">
        <v>0</v>
      </c>
      <c r="CA525">
        <v>0</v>
      </c>
      <c r="CB525">
        <v>24</v>
      </c>
      <c r="CC525">
        <v>0</v>
      </c>
      <c r="CD525">
        <v>7</v>
      </c>
      <c r="CE525">
        <v>0</v>
      </c>
      <c r="CF525">
        <v>0</v>
      </c>
      <c r="CG525">
        <v>0</v>
      </c>
      <c r="CH525">
        <v>8</v>
      </c>
      <c r="CI525">
        <v>0</v>
      </c>
      <c r="CJ525">
        <v>0</v>
      </c>
      <c r="CK525">
        <v>0</v>
      </c>
      <c r="CL525">
        <v>0</v>
      </c>
      <c r="CM525">
        <v>0</v>
      </c>
    </row>
    <row r="526" spans="1:91" x14ac:dyDescent="0.15">
      <c r="A526" t="s">
        <v>2203</v>
      </c>
      <c r="B526">
        <v>112.5</v>
      </c>
      <c r="C526">
        <v>2.2999999999999998</v>
      </c>
      <c r="D526">
        <v>170</v>
      </c>
      <c r="E526" s="407">
        <v>1</v>
      </c>
      <c r="F526" s="407">
        <v>2.1449339249999998E-2</v>
      </c>
      <c r="G526" s="407">
        <v>2.7</v>
      </c>
      <c r="H526" s="407">
        <v>0.2</v>
      </c>
      <c r="I526" s="407">
        <v>4.6506801360138589E-3</v>
      </c>
      <c r="J526" s="407">
        <v>0.6</v>
      </c>
      <c r="K526">
        <v>0</v>
      </c>
      <c r="L526">
        <v>8</v>
      </c>
      <c r="M526">
        <v>0</v>
      </c>
      <c r="N526">
        <v>23</v>
      </c>
      <c r="O526">
        <v>29</v>
      </c>
      <c r="P526">
        <v>0</v>
      </c>
      <c r="Q526">
        <v>20</v>
      </c>
      <c r="R526">
        <v>1</v>
      </c>
      <c r="S526">
        <v>11</v>
      </c>
      <c r="T526">
        <v>11</v>
      </c>
      <c r="U526">
        <v>1</v>
      </c>
      <c r="V526">
        <v>5</v>
      </c>
      <c r="W526">
        <v>0</v>
      </c>
      <c r="X526">
        <v>0</v>
      </c>
      <c r="Y526">
        <v>0</v>
      </c>
      <c r="Z526">
        <v>2</v>
      </c>
      <c r="AA526" t="s">
        <v>2334</v>
      </c>
      <c r="AB526">
        <v>0</v>
      </c>
      <c r="AC526">
        <v>2</v>
      </c>
      <c r="AD526">
        <v>0</v>
      </c>
      <c r="AE526">
        <v>1</v>
      </c>
      <c r="AF526">
        <v>6</v>
      </c>
      <c r="AG526">
        <v>0</v>
      </c>
      <c r="AH526">
        <v>1</v>
      </c>
      <c r="AI526">
        <v>0</v>
      </c>
      <c r="AJ526">
        <v>0</v>
      </c>
      <c r="AK526">
        <v>1</v>
      </c>
      <c r="AL526">
        <v>0</v>
      </c>
      <c r="AM526">
        <v>0</v>
      </c>
      <c r="AN526">
        <v>0</v>
      </c>
      <c r="AO526">
        <v>0</v>
      </c>
      <c r="AP526">
        <v>0</v>
      </c>
      <c r="AQ526">
        <v>0</v>
      </c>
      <c r="AR526">
        <v>0</v>
      </c>
      <c r="AS526">
        <v>0</v>
      </c>
      <c r="AT526">
        <v>0</v>
      </c>
      <c r="AU526">
        <v>0</v>
      </c>
      <c r="AV526">
        <v>3</v>
      </c>
      <c r="AW526">
        <v>0</v>
      </c>
      <c r="AX526">
        <v>1</v>
      </c>
      <c r="AY526">
        <v>0</v>
      </c>
      <c r="AZ526">
        <v>0</v>
      </c>
      <c r="BA526">
        <v>0</v>
      </c>
      <c r="BB526">
        <v>3</v>
      </c>
      <c r="BC526">
        <v>0</v>
      </c>
      <c r="BD526">
        <v>1</v>
      </c>
      <c r="BE526">
        <v>0</v>
      </c>
      <c r="BF526">
        <v>0</v>
      </c>
      <c r="BG526">
        <v>0</v>
      </c>
      <c r="BH526">
        <v>0</v>
      </c>
      <c r="BI526">
        <v>0</v>
      </c>
      <c r="BJ526">
        <v>0</v>
      </c>
      <c r="BK526">
        <v>1</v>
      </c>
      <c r="BL526">
        <v>4</v>
      </c>
      <c r="BM526">
        <v>0</v>
      </c>
      <c r="BN526">
        <v>2</v>
      </c>
      <c r="BO526">
        <v>1</v>
      </c>
      <c r="BP526">
        <v>0</v>
      </c>
      <c r="BQ526">
        <v>1</v>
      </c>
      <c r="BR526">
        <v>0</v>
      </c>
      <c r="BS526">
        <v>2</v>
      </c>
      <c r="BT526">
        <v>0</v>
      </c>
      <c r="BU526">
        <v>0</v>
      </c>
      <c r="BV526">
        <v>0</v>
      </c>
      <c r="BW526">
        <v>0</v>
      </c>
      <c r="BX526">
        <v>0</v>
      </c>
      <c r="BY526">
        <v>0</v>
      </c>
      <c r="BZ526">
        <v>0</v>
      </c>
      <c r="CA526">
        <v>0</v>
      </c>
      <c r="CB526">
        <v>4</v>
      </c>
      <c r="CC526">
        <v>0</v>
      </c>
      <c r="CD526">
        <v>4</v>
      </c>
      <c r="CE526">
        <v>0</v>
      </c>
      <c r="CF526">
        <v>0</v>
      </c>
      <c r="CG526">
        <v>0</v>
      </c>
      <c r="CH526">
        <v>1</v>
      </c>
      <c r="CI526">
        <v>0</v>
      </c>
      <c r="CJ526">
        <v>0</v>
      </c>
      <c r="CK526">
        <v>0</v>
      </c>
      <c r="CL526">
        <v>0</v>
      </c>
      <c r="CM526">
        <v>0</v>
      </c>
    </row>
    <row r="527" spans="1:91" x14ac:dyDescent="0.15">
      <c r="A527" t="s">
        <v>2209</v>
      </c>
      <c r="B527">
        <v>245</v>
      </c>
      <c r="C527">
        <v>8.6</v>
      </c>
      <c r="D527">
        <v>220</v>
      </c>
      <c r="E527" s="407">
        <v>1.9</v>
      </c>
      <c r="F527" s="407">
        <v>4.0245484117788437E-2</v>
      </c>
      <c r="G527" s="407">
        <v>3</v>
      </c>
      <c r="H527" s="407">
        <v>0.4</v>
      </c>
      <c r="I527" s="407">
        <v>8.0515029842572142E-3</v>
      </c>
      <c r="J527" s="407">
        <v>0.6</v>
      </c>
      <c r="K527">
        <v>2</v>
      </c>
      <c r="L527">
        <v>5</v>
      </c>
      <c r="M527">
        <v>0</v>
      </c>
      <c r="N527">
        <v>17</v>
      </c>
      <c r="O527">
        <v>12</v>
      </c>
      <c r="P527">
        <v>0</v>
      </c>
      <c r="Q527">
        <v>29</v>
      </c>
      <c r="R527">
        <v>0</v>
      </c>
      <c r="S527">
        <v>6</v>
      </c>
      <c r="T527">
        <v>13</v>
      </c>
      <c r="U527">
        <v>6</v>
      </c>
      <c r="V527">
        <v>21</v>
      </c>
      <c r="W527">
        <v>0</v>
      </c>
      <c r="X527">
        <v>0</v>
      </c>
      <c r="Y527">
        <v>0</v>
      </c>
      <c r="Z527">
        <v>0</v>
      </c>
      <c r="AA527" t="s">
        <v>2334</v>
      </c>
      <c r="AB527">
        <v>1</v>
      </c>
      <c r="AC527">
        <v>0</v>
      </c>
      <c r="AD527">
        <v>0</v>
      </c>
      <c r="AE527">
        <v>0</v>
      </c>
      <c r="AF527">
        <v>0</v>
      </c>
      <c r="AG527">
        <v>0</v>
      </c>
      <c r="AH527">
        <v>7</v>
      </c>
      <c r="AI527">
        <v>0</v>
      </c>
      <c r="AJ527">
        <v>0</v>
      </c>
      <c r="AK527">
        <v>0</v>
      </c>
      <c r="AL527">
        <v>0</v>
      </c>
      <c r="AM527">
        <v>3</v>
      </c>
      <c r="AN527">
        <v>0</v>
      </c>
      <c r="AO527">
        <v>0</v>
      </c>
      <c r="AP527">
        <v>0</v>
      </c>
      <c r="AQ527">
        <v>0</v>
      </c>
      <c r="AR527">
        <v>0</v>
      </c>
      <c r="AS527">
        <v>0</v>
      </c>
      <c r="AT527">
        <v>0</v>
      </c>
      <c r="AU527">
        <v>0</v>
      </c>
      <c r="AV527">
        <v>1</v>
      </c>
      <c r="AW527">
        <v>0</v>
      </c>
      <c r="AX527">
        <v>1</v>
      </c>
      <c r="AY527">
        <v>0</v>
      </c>
      <c r="AZ527">
        <v>0</v>
      </c>
      <c r="BA527">
        <v>0</v>
      </c>
      <c r="BB527">
        <v>4</v>
      </c>
      <c r="BC527">
        <v>0</v>
      </c>
      <c r="BD527">
        <v>0</v>
      </c>
      <c r="BE527">
        <v>0</v>
      </c>
      <c r="BF527">
        <v>0</v>
      </c>
      <c r="BG527">
        <v>0</v>
      </c>
      <c r="BH527">
        <v>0</v>
      </c>
      <c r="BI527">
        <v>0</v>
      </c>
      <c r="BJ527">
        <v>0</v>
      </c>
      <c r="BK527">
        <v>3</v>
      </c>
      <c r="BL527">
        <v>0</v>
      </c>
      <c r="BM527">
        <v>0</v>
      </c>
      <c r="BN527">
        <v>4</v>
      </c>
      <c r="BO527">
        <v>0</v>
      </c>
      <c r="BP527">
        <v>0</v>
      </c>
      <c r="BQ527">
        <v>0</v>
      </c>
      <c r="BR527">
        <v>0</v>
      </c>
      <c r="BS527">
        <v>0</v>
      </c>
      <c r="BT527">
        <v>0</v>
      </c>
      <c r="BU527">
        <v>0</v>
      </c>
      <c r="BV527">
        <v>0</v>
      </c>
      <c r="BW527">
        <v>0</v>
      </c>
      <c r="BX527">
        <v>0</v>
      </c>
      <c r="BY527">
        <v>0</v>
      </c>
      <c r="BZ527">
        <v>0</v>
      </c>
      <c r="CA527">
        <v>0</v>
      </c>
      <c r="CB527">
        <v>1</v>
      </c>
      <c r="CC527">
        <v>0</v>
      </c>
      <c r="CD527">
        <v>4</v>
      </c>
      <c r="CE527">
        <v>0</v>
      </c>
      <c r="CF527">
        <v>0</v>
      </c>
      <c r="CG527">
        <v>0</v>
      </c>
      <c r="CH527">
        <v>0</v>
      </c>
      <c r="CI527">
        <v>0</v>
      </c>
      <c r="CJ527">
        <v>0</v>
      </c>
      <c r="CK527">
        <v>0</v>
      </c>
      <c r="CL527">
        <v>0</v>
      </c>
      <c r="CM527">
        <v>0</v>
      </c>
    </row>
    <row r="528" spans="1:91" x14ac:dyDescent="0.15">
      <c r="A528" t="s">
        <v>2028</v>
      </c>
      <c r="B528">
        <v>364.3</v>
      </c>
      <c r="C528">
        <v>8.6</v>
      </c>
      <c r="D528">
        <v>517</v>
      </c>
      <c r="E528" s="407">
        <v>2.1</v>
      </c>
      <c r="F528" s="407">
        <v>0.1</v>
      </c>
      <c r="G528" s="407">
        <v>3.6</v>
      </c>
      <c r="H528" s="407">
        <v>0.3</v>
      </c>
      <c r="I528" s="407">
        <v>8.0017986246408261E-3</v>
      </c>
      <c r="J528" s="407">
        <v>0.5</v>
      </c>
      <c r="K528">
        <v>0</v>
      </c>
      <c r="L528">
        <v>2</v>
      </c>
      <c r="M528">
        <v>0</v>
      </c>
      <c r="N528">
        <v>43</v>
      </c>
      <c r="O528">
        <v>37</v>
      </c>
      <c r="P528">
        <v>0</v>
      </c>
      <c r="Q528">
        <v>39</v>
      </c>
      <c r="R528">
        <v>2</v>
      </c>
      <c r="S528">
        <v>15</v>
      </c>
      <c r="T528">
        <v>15</v>
      </c>
      <c r="U528">
        <v>12</v>
      </c>
      <c r="V528">
        <v>24</v>
      </c>
      <c r="W528">
        <v>1</v>
      </c>
      <c r="X528">
        <v>0</v>
      </c>
      <c r="Y528">
        <v>0</v>
      </c>
      <c r="Z528">
        <v>0</v>
      </c>
      <c r="AA528" t="s">
        <v>2334</v>
      </c>
      <c r="AB528">
        <v>0</v>
      </c>
      <c r="AC528">
        <v>0</v>
      </c>
      <c r="AD528">
        <v>0</v>
      </c>
      <c r="AE528">
        <v>0</v>
      </c>
      <c r="AF528">
        <v>2</v>
      </c>
      <c r="AG528">
        <v>0</v>
      </c>
      <c r="AH528">
        <v>2</v>
      </c>
      <c r="AI528">
        <v>0</v>
      </c>
      <c r="AJ528">
        <v>0</v>
      </c>
      <c r="AK528">
        <v>1</v>
      </c>
      <c r="AL528">
        <v>0</v>
      </c>
      <c r="AM528">
        <v>1</v>
      </c>
      <c r="AN528">
        <v>0</v>
      </c>
      <c r="AO528">
        <v>0</v>
      </c>
      <c r="AP528">
        <v>0</v>
      </c>
      <c r="AQ528">
        <v>0</v>
      </c>
      <c r="AR528">
        <v>0</v>
      </c>
      <c r="AS528">
        <v>0</v>
      </c>
      <c r="AT528">
        <v>0</v>
      </c>
      <c r="AU528">
        <v>0</v>
      </c>
      <c r="AV528">
        <v>3</v>
      </c>
      <c r="AW528">
        <v>0</v>
      </c>
      <c r="AX528">
        <v>0</v>
      </c>
      <c r="AY528">
        <v>0</v>
      </c>
      <c r="AZ528">
        <v>0</v>
      </c>
      <c r="BA528">
        <v>0</v>
      </c>
      <c r="BB528">
        <v>2</v>
      </c>
      <c r="BC528">
        <v>0</v>
      </c>
      <c r="BD528">
        <v>0</v>
      </c>
      <c r="BE528">
        <v>0</v>
      </c>
      <c r="BF528">
        <v>0</v>
      </c>
      <c r="BG528">
        <v>0</v>
      </c>
      <c r="BH528">
        <v>0</v>
      </c>
      <c r="BI528">
        <v>0</v>
      </c>
      <c r="BJ528">
        <v>0</v>
      </c>
      <c r="BK528">
        <v>1</v>
      </c>
      <c r="BL528">
        <v>0</v>
      </c>
      <c r="BM528">
        <v>0</v>
      </c>
      <c r="BN528">
        <v>1</v>
      </c>
      <c r="BO528">
        <v>0</v>
      </c>
      <c r="BP528">
        <v>0</v>
      </c>
      <c r="BQ528">
        <v>3</v>
      </c>
      <c r="BR528">
        <v>0</v>
      </c>
      <c r="BS528">
        <v>2</v>
      </c>
      <c r="BT528">
        <v>0</v>
      </c>
      <c r="BU528">
        <v>0</v>
      </c>
      <c r="BV528">
        <v>0</v>
      </c>
      <c r="BW528">
        <v>0</v>
      </c>
      <c r="BX528">
        <v>0</v>
      </c>
      <c r="BY528">
        <v>0</v>
      </c>
      <c r="BZ528">
        <v>0</v>
      </c>
      <c r="CA528">
        <v>0</v>
      </c>
      <c r="CB528">
        <v>0</v>
      </c>
      <c r="CC528">
        <v>0</v>
      </c>
      <c r="CD528">
        <v>1</v>
      </c>
      <c r="CE528">
        <v>0</v>
      </c>
      <c r="CF528">
        <v>0</v>
      </c>
      <c r="CG528">
        <v>0</v>
      </c>
      <c r="CH528">
        <v>3</v>
      </c>
      <c r="CI528">
        <v>0</v>
      </c>
      <c r="CJ528">
        <v>0</v>
      </c>
      <c r="CK528">
        <v>0</v>
      </c>
      <c r="CL528">
        <v>0</v>
      </c>
      <c r="CM528">
        <v>0</v>
      </c>
    </row>
    <row r="529" spans="1:91" x14ac:dyDescent="0.15">
      <c r="A529" t="s">
        <v>1997</v>
      </c>
      <c r="B529">
        <v>672.9</v>
      </c>
      <c r="C529">
        <v>16.600000000000001</v>
      </c>
      <c r="D529">
        <v>1347.3</v>
      </c>
      <c r="E529" s="407">
        <v>2.2000000000000002</v>
      </c>
      <c r="F529" s="407">
        <v>0.1</v>
      </c>
      <c r="G529" s="407">
        <v>4.9000000000000004</v>
      </c>
      <c r="H529" s="407">
        <v>0.3</v>
      </c>
      <c r="I529" s="407">
        <v>9.1350412302776563E-3</v>
      </c>
      <c r="J529" s="407">
        <v>0.7</v>
      </c>
      <c r="K529">
        <v>0</v>
      </c>
      <c r="L529">
        <v>12</v>
      </c>
      <c r="M529">
        <v>0</v>
      </c>
      <c r="N529">
        <v>75</v>
      </c>
      <c r="O529">
        <v>25</v>
      </c>
      <c r="P529">
        <v>0</v>
      </c>
      <c r="Q529">
        <v>69</v>
      </c>
      <c r="R529">
        <v>3</v>
      </c>
      <c r="S529">
        <v>15</v>
      </c>
      <c r="T529">
        <v>48</v>
      </c>
      <c r="U529">
        <v>17</v>
      </c>
      <c r="V529">
        <v>27</v>
      </c>
      <c r="W529">
        <v>0</v>
      </c>
      <c r="X529">
        <v>0</v>
      </c>
      <c r="Y529">
        <v>0</v>
      </c>
      <c r="Z529">
        <v>0</v>
      </c>
      <c r="AA529" t="s">
        <v>2334</v>
      </c>
      <c r="AB529">
        <v>0</v>
      </c>
      <c r="AC529">
        <v>0</v>
      </c>
      <c r="AD529">
        <v>0</v>
      </c>
      <c r="AE529">
        <v>0</v>
      </c>
      <c r="AF529">
        <v>1</v>
      </c>
      <c r="AG529">
        <v>0</v>
      </c>
      <c r="AH529">
        <v>5</v>
      </c>
      <c r="AI529">
        <v>1</v>
      </c>
      <c r="AJ529">
        <v>0</v>
      </c>
      <c r="AK529">
        <v>0</v>
      </c>
      <c r="AL529">
        <v>0</v>
      </c>
      <c r="AM529">
        <v>3</v>
      </c>
      <c r="AN529">
        <v>0</v>
      </c>
      <c r="AO529">
        <v>0</v>
      </c>
      <c r="AP529">
        <v>0</v>
      </c>
      <c r="AQ529">
        <v>0</v>
      </c>
      <c r="AR529">
        <v>0</v>
      </c>
      <c r="AS529">
        <v>0</v>
      </c>
      <c r="AT529">
        <v>0</v>
      </c>
      <c r="AU529">
        <v>0</v>
      </c>
      <c r="AV529">
        <v>0</v>
      </c>
      <c r="AW529">
        <v>0</v>
      </c>
      <c r="AX529">
        <v>3</v>
      </c>
      <c r="AY529">
        <v>0</v>
      </c>
      <c r="AZ529">
        <v>0</v>
      </c>
      <c r="BA529">
        <v>3</v>
      </c>
      <c r="BB529">
        <v>9</v>
      </c>
      <c r="BC529">
        <v>0</v>
      </c>
      <c r="BD529">
        <v>0</v>
      </c>
      <c r="BE529">
        <v>0</v>
      </c>
      <c r="BF529">
        <v>0</v>
      </c>
      <c r="BG529">
        <v>0</v>
      </c>
      <c r="BH529">
        <v>0</v>
      </c>
      <c r="BI529">
        <v>0</v>
      </c>
      <c r="BJ529">
        <v>0</v>
      </c>
      <c r="BK529">
        <v>6</v>
      </c>
      <c r="BL529">
        <v>0</v>
      </c>
      <c r="BM529">
        <v>0</v>
      </c>
      <c r="BN529">
        <v>12</v>
      </c>
      <c r="BO529">
        <v>2</v>
      </c>
      <c r="BP529">
        <v>0</v>
      </c>
      <c r="BQ529">
        <v>3</v>
      </c>
      <c r="BR529">
        <v>0</v>
      </c>
      <c r="BS529">
        <v>2</v>
      </c>
      <c r="BT529">
        <v>0</v>
      </c>
      <c r="BU529">
        <v>0</v>
      </c>
      <c r="BV529">
        <v>0</v>
      </c>
      <c r="BW529">
        <v>0</v>
      </c>
      <c r="BX529">
        <v>0</v>
      </c>
      <c r="BY529">
        <v>3</v>
      </c>
      <c r="BZ529">
        <v>0</v>
      </c>
      <c r="CA529">
        <v>0</v>
      </c>
      <c r="CB529">
        <v>0</v>
      </c>
      <c r="CC529">
        <v>0</v>
      </c>
      <c r="CD529">
        <v>8</v>
      </c>
      <c r="CE529">
        <v>0</v>
      </c>
      <c r="CF529">
        <v>0</v>
      </c>
      <c r="CG529">
        <v>0</v>
      </c>
      <c r="CH529">
        <v>8</v>
      </c>
      <c r="CI529">
        <v>0</v>
      </c>
      <c r="CJ529">
        <v>0</v>
      </c>
      <c r="CK529">
        <v>0</v>
      </c>
      <c r="CL529">
        <v>0</v>
      </c>
      <c r="CM529">
        <v>0</v>
      </c>
    </row>
    <row r="530" spans="1:91" x14ac:dyDescent="0.15">
      <c r="A530" t="s">
        <v>2373</v>
      </c>
      <c r="B530">
        <v>275.14499999999998</v>
      </c>
      <c r="C530">
        <v>11.6</v>
      </c>
      <c r="D530">
        <v>384.8</v>
      </c>
      <c r="E530" s="407">
        <v>1.8</v>
      </c>
      <c r="F530" s="407">
        <v>0.1</v>
      </c>
      <c r="G530" s="407">
        <v>2.9</v>
      </c>
      <c r="H530" s="407">
        <v>0.4</v>
      </c>
      <c r="I530" s="407">
        <v>1.9150781479662874E-2</v>
      </c>
      <c r="J530" s="407">
        <v>0.7</v>
      </c>
      <c r="K530">
        <v>7</v>
      </c>
      <c r="L530">
        <v>12</v>
      </c>
      <c r="M530">
        <v>0</v>
      </c>
      <c r="N530">
        <v>38</v>
      </c>
      <c r="O530">
        <v>17</v>
      </c>
      <c r="P530">
        <v>0</v>
      </c>
      <c r="Q530">
        <v>55</v>
      </c>
      <c r="R530">
        <v>2</v>
      </c>
      <c r="S530">
        <v>12</v>
      </c>
      <c r="T530">
        <v>16</v>
      </c>
      <c r="U530">
        <v>3</v>
      </c>
      <c r="V530">
        <v>22</v>
      </c>
      <c r="W530">
        <v>1</v>
      </c>
      <c r="X530">
        <v>0</v>
      </c>
      <c r="Y530">
        <v>1</v>
      </c>
      <c r="Z530">
        <v>3</v>
      </c>
      <c r="AA530" t="s">
        <v>2334</v>
      </c>
      <c r="AB530">
        <v>2</v>
      </c>
      <c r="AC530">
        <v>1</v>
      </c>
      <c r="AD530">
        <v>0</v>
      </c>
      <c r="AE530">
        <v>1</v>
      </c>
      <c r="AF530">
        <v>0</v>
      </c>
      <c r="AG530">
        <v>0</v>
      </c>
      <c r="AH530">
        <v>0</v>
      </c>
      <c r="AI530">
        <v>1</v>
      </c>
      <c r="AJ530">
        <v>1</v>
      </c>
      <c r="AK530">
        <v>0</v>
      </c>
      <c r="AL530">
        <v>0</v>
      </c>
      <c r="AM530">
        <v>1</v>
      </c>
      <c r="AN530">
        <v>0</v>
      </c>
      <c r="AO530">
        <v>0</v>
      </c>
      <c r="AP530">
        <v>1</v>
      </c>
      <c r="AQ530">
        <v>0</v>
      </c>
      <c r="AR530">
        <v>0</v>
      </c>
      <c r="AS530">
        <v>2</v>
      </c>
      <c r="AT530">
        <v>0</v>
      </c>
      <c r="AU530">
        <v>0</v>
      </c>
      <c r="AV530">
        <v>0</v>
      </c>
      <c r="AW530">
        <v>0</v>
      </c>
      <c r="AX530">
        <v>2</v>
      </c>
      <c r="AY530">
        <v>0</v>
      </c>
      <c r="AZ530">
        <v>0</v>
      </c>
      <c r="BA530">
        <v>0</v>
      </c>
      <c r="BB530">
        <v>3</v>
      </c>
      <c r="BC530">
        <v>0</v>
      </c>
      <c r="BD530">
        <v>0</v>
      </c>
      <c r="BE530">
        <v>0</v>
      </c>
      <c r="BF530">
        <v>1</v>
      </c>
      <c r="BG530">
        <v>0</v>
      </c>
      <c r="BH530">
        <v>2</v>
      </c>
      <c r="BI530">
        <v>0</v>
      </c>
      <c r="BJ530">
        <v>0</v>
      </c>
      <c r="BK530">
        <v>6</v>
      </c>
      <c r="BL530">
        <v>2</v>
      </c>
      <c r="BM530">
        <v>0</v>
      </c>
      <c r="BN530">
        <v>2</v>
      </c>
      <c r="BO530">
        <v>0</v>
      </c>
      <c r="BP530">
        <v>0</v>
      </c>
      <c r="BQ530">
        <v>0</v>
      </c>
      <c r="BR530">
        <v>0</v>
      </c>
      <c r="BS530">
        <v>1</v>
      </c>
      <c r="BT530">
        <v>0</v>
      </c>
      <c r="BU530">
        <v>0</v>
      </c>
      <c r="BV530">
        <v>0</v>
      </c>
      <c r="BW530">
        <v>0</v>
      </c>
      <c r="BX530">
        <v>0</v>
      </c>
      <c r="BY530">
        <v>0</v>
      </c>
      <c r="BZ530">
        <v>0</v>
      </c>
      <c r="CA530">
        <v>0</v>
      </c>
      <c r="CB530">
        <v>1</v>
      </c>
      <c r="CC530">
        <v>0</v>
      </c>
      <c r="CD530">
        <v>5</v>
      </c>
      <c r="CE530">
        <v>0</v>
      </c>
      <c r="CF530">
        <v>0</v>
      </c>
      <c r="CG530">
        <v>0</v>
      </c>
      <c r="CH530">
        <v>2</v>
      </c>
      <c r="CI530">
        <v>0</v>
      </c>
      <c r="CJ530">
        <v>0</v>
      </c>
      <c r="CK530">
        <v>0</v>
      </c>
      <c r="CL530">
        <v>0</v>
      </c>
      <c r="CM530">
        <v>0</v>
      </c>
    </row>
    <row r="531" spans="1:91" x14ac:dyDescent="0.15">
      <c r="A531" t="s">
        <v>2047</v>
      </c>
      <c r="B531">
        <v>200</v>
      </c>
      <c r="C531">
        <v>7.5</v>
      </c>
      <c r="D531">
        <v>225</v>
      </c>
      <c r="E531" s="407">
        <v>1.2</v>
      </c>
      <c r="F531" s="407">
        <v>3.2249587616071433E-2</v>
      </c>
      <c r="G531" s="407">
        <v>2.2999999999999998</v>
      </c>
      <c r="H531" s="407">
        <v>0.3</v>
      </c>
      <c r="I531" s="407">
        <v>8.9186467113921645E-3</v>
      </c>
      <c r="J531" s="407">
        <v>0.6</v>
      </c>
      <c r="K531">
        <v>0</v>
      </c>
      <c r="L531">
        <v>4</v>
      </c>
      <c r="M531">
        <v>0</v>
      </c>
      <c r="N531">
        <v>14</v>
      </c>
      <c r="O531">
        <v>14</v>
      </c>
      <c r="P531">
        <v>0</v>
      </c>
      <c r="Q531">
        <v>29</v>
      </c>
      <c r="R531">
        <v>1</v>
      </c>
      <c r="S531">
        <v>9</v>
      </c>
      <c r="T531">
        <v>19</v>
      </c>
      <c r="U531">
        <v>3</v>
      </c>
      <c r="V531">
        <v>24</v>
      </c>
      <c r="W531">
        <v>0</v>
      </c>
      <c r="X531">
        <v>0</v>
      </c>
      <c r="Y531">
        <v>0</v>
      </c>
      <c r="Z531">
        <v>1</v>
      </c>
      <c r="AA531" t="s">
        <v>2334</v>
      </c>
      <c r="AB531">
        <v>0</v>
      </c>
      <c r="AC531">
        <v>0</v>
      </c>
      <c r="AD531">
        <v>0</v>
      </c>
      <c r="AE531">
        <v>0</v>
      </c>
      <c r="AF531">
        <v>0</v>
      </c>
      <c r="AG531">
        <v>0</v>
      </c>
      <c r="AH531">
        <v>5</v>
      </c>
      <c r="AI531">
        <v>0</v>
      </c>
      <c r="AJ531">
        <v>0</v>
      </c>
      <c r="AK531">
        <v>2</v>
      </c>
      <c r="AL531">
        <v>1</v>
      </c>
      <c r="AM531">
        <v>0</v>
      </c>
      <c r="AN531">
        <v>0</v>
      </c>
      <c r="AO531">
        <v>0</v>
      </c>
      <c r="AP531">
        <v>0</v>
      </c>
      <c r="AQ531">
        <v>0</v>
      </c>
      <c r="AR531">
        <v>0</v>
      </c>
      <c r="AS531">
        <v>0</v>
      </c>
      <c r="AT531">
        <v>0</v>
      </c>
      <c r="AU531">
        <v>0</v>
      </c>
      <c r="AV531">
        <v>1</v>
      </c>
      <c r="AW531">
        <v>0</v>
      </c>
      <c r="AX531">
        <v>0</v>
      </c>
      <c r="AY531">
        <v>0</v>
      </c>
      <c r="AZ531">
        <v>0</v>
      </c>
      <c r="BA531">
        <v>2</v>
      </c>
      <c r="BB531">
        <v>2</v>
      </c>
      <c r="BC531">
        <v>0</v>
      </c>
      <c r="BD531">
        <v>0</v>
      </c>
      <c r="BE531">
        <v>0</v>
      </c>
      <c r="BF531">
        <v>0</v>
      </c>
      <c r="BG531">
        <v>0</v>
      </c>
      <c r="BH531">
        <v>0</v>
      </c>
      <c r="BI531">
        <v>0</v>
      </c>
      <c r="BJ531">
        <v>0</v>
      </c>
      <c r="BK531">
        <v>1</v>
      </c>
      <c r="BL531">
        <v>1</v>
      </c>
      <c r="BM531">
        <v>0</v>
      </c>
      <c r="BN531">
        <v>4</v>
      </c>
      <c r="BO531">
        <v>0</v>
      </c>
      <c r="BP531">
        <v>0</v>
      </c>
      <c r="BQ531">
        <v>4</v>
      </c>
      <c r="BR531">
        <v>0</v>
      </c>
      <c r="BS531">
        <v>4</v>
      </c>
      <c r="BT531">
        <v>0</v>
      </c>
      <c r="BU531">
        <v>0</v>
      </c>
      <c r="BV531">
        <v>0</v>
      </c>
      <c r="BW531">
        <v>0</v>
      </c>
      <c r="BX531">
        <v>0</v>
      </c>
      <c r="BY531">
        <v>0</v>
      </c>
      <c r="BZ531">
        <v>0</v>
      </c>
      <c r="CA531">
        <v>0</v>
      </c>
      <c r="CB531">
        <v>1</v>
      </c>
      <c r="CC531">
        <v>0</v>
      </c>
      <c r="CD531">
        <v>1</v>
      </c>
      <c r="CE531">
        <v>0</v>
      </c>
      <c r="CF531">
        <v>0</v>
      </c>
      <c r="CG531">
        <v>0</v>
      </c>
      <c r="CH531">
        <v>10</v>
      </c>
      <c r="CI531">
        <v>0</v>
      </c>
      <c r="CJ531">
        <v>0</v>
      </c>
      <c r="CK531">
        <v>0</v>
      </c>
      <c r="CL531">
        <v>0</v>
      </c>
      <c r="CM531">
        <v>0</v>
      </c>
    </row>
    <row r="532" spans="1:91" x14ac:dyDescent="0.15">
      <c r="A532" t="s">
        <v>2483</v>
      </c>
      <c r="B532">
        <v>102</v>
      </c>
      <c r="C532">
        <v>5</v>
      </c>
      <c r="D532">
        <v>118</v>
      </c>
      <c r="E532" s="407">
        <v>1.1000000000000001</v>
      </c>
      <c r="F532" s="407">
        <v>4.4504912126811604E-2</v>
      </c>
      <c r="G532" s="407">
        <v>2.5</v>
      </c>
      <c r="H532" s="407">
        <v>0.2</v>
      </c>
      <c r="I532" s="407">
        <v>9.9902042609431186E-3</v>
      </c>
      <c r="J532" s="407">
        <v>0.6</v>
      </c>
      <c r="K532">
        <v>0</v>
      </c>
      <c r="L532">
        <v>5</v>
      </c>
      <c r="M532">
        <v>0</v>
      </c>
      <c r="N532">
        <v>14</v>
      </c>
      <c r="O532">
        <v>6</v>
      </c>
      <c r="P532">
        <v>0</v>
      </c>
      <c r="Q532">
        <v>23</v>
      </c>
      <c r="R532">
        <v>1</v>
      </c>
      <c r="S532">
        <v>2</v>
      </c>
      <c r="T532">
        <v>3</v>
      </c>
      <c r="U532">
        <v>2</v>
      </c>
      <c r="V532">
        <v>13</v>
      </c>
      <c r="W532">
        <v>0</v>
      </c>
      <c r="X532">
        <v>0</v>
      </c>
      <c r="Y532">
        <v>0</v>
      </c>
      <c r="Z532">
        <v>1</v>
      </c>
      <c r="AA532" t="s">
        <v>2334</v>
      </c>
      <c r="AB532">
        <v>0</v>
      </c>
      <c r="AC532">
        <v>0</v>
      </c>
      <c r="AD532">
        <v>0</v>
      </c>
      <c r="AE532">
        <v>0</v>
      </c>
      <c r="AF532">
        <v>0</v>
      </c>
      <c r="AG532">
        <v>0</v>
      </c>
      <c r="AH532">
        <v>2</v>
      </c>
      <c r="AI532">
        <v>0</v>
      </c>
      <c r="AJ532">
        <v>0</v>
      </c>
      <c r="AK532">
        <v>0</v>
      </c>
      <c r="AL532">
        <v>0</v>
      </c>
      <c r="AM532">
        <v>1</v>
      </c>
      <c r="AN532">
        <v>0</v>
      </c>
      <c r="AO532">
        <v>0</v>
      </c>
      <c r="AP532">
        <v>0</v>
      </c>
      <c r="AQ532">
        <v>0</v>
      </c>
      <c r="AR532">
        <v>0</v>
      </c>
      <c r="AS532">
        <v>0</v>
      </c>
      <c r="AT532">
        <v>0</v>
      </c>
      <c r="AU532">
        <v>1</v>
      </c>
      <c r="AV532">
        <v>2</v>
      </c>
      <c r="AW532">
        <v>0</v>
      </c>
      <c r="AX532">
        <v>0</v>
      </c>
      <c r="AY532">
        <v>0</v>
      </c>
      <c r="AZ532">
        <v>0</v>
      </c>
      <c r="BA532">
        <v>0</v>
      </c>
      <c r="BB532">
        <v>2</v>
      </c>
      <c r="BC532">
        <v>0</v>
      </c>
      <c r="BD532">
        <v>1</v>
      </c>
      <c r="BE532">
        <v>0</v>
      </c>
      <c r="BF532">
        <v>0</v>
      </c>
      <c r="BG532">
        <v>0</v>
      </c>
      <c r="BH532">
        <v>0</v>
      </c>
      <c r="BI532">
        <v>2</v>
      </c>
      <c r="BJ532">
        <v>0</v>
      </c>
      <c r="BK532">
        <v>0</v>
      </c>
      <c r="BL532">
        <v>0</v>
      </c>
      <c r="BM532">
        <v>0</v>
      </c>
      <c r="BN532">
        <v>0</v>
      </c>
      <c r="BO532">
        <v>0</v>
      </c>
      <c r="BP532">
        <v>0</v>
      </c>
      <c r="BQ532">
        <v>0</v>
      </c>
      <c r="BR532">
        <v>0</v>
      </c>
      <c r="BS532">
        <v>2</v>
      </c>
      <c r="BT532">
        <v>0</v>
      </c>
      <c r="BU532">
        <v>0</v>
      </c>
      <c r="BV532">
        <v>0</v>
      </c>
      <c r="BW532">
        <v>0</v>
      </c>
      <c r="BX532">
        <v>0</v>
      </c>
      <c r="BY532">
        <v>0</v>
      </c>
      <c r="BZ532">
        <v>0</v>
      </c>
      <c r="CA532">
        <v>0</v>
      </c>
      <c r="CB532">
        <v>0</v>
      </c>
      <c r="CC532">
        <v>0</v>
      </c>
      <c r="CD532">
        <v>1</v>
      </c>
      <c r="CE532">
        <v>0</v>
      </c>
      <c r="CF532">
        <v>0</v>
      </c>
      <c r="CG532">
        <v>0</v>
      </c>
      <c r="CH532">
        <v>0</v>
      </c>
      <c r="CI532">
        <v>0</v>
      </c>
      <c r="CJ532">
        <v>0</v>
      </c>
      <c r="CK532">
        <v>0</v>
      </c>
      <c r="CL532">
        <v>0</v>
      </c>
      <c r="CM532">
        <v>0</v>
      </c>
    </row>
    <row r="533" spans="1:91" x14ac:dyDescent="0.15">
      <c r="A533" t="s">
        <v>2003</v>
      </c>
      <c r="B533">
        <v>50</v>
      </c>
      <c r="C533">
        <v>0.2</v>
      </c>
      <c r="D533">
        <v>125</v>
      </c>
      <c r="E533" s="407">
        <v>0.2</v>
      </c>
      <c r="F533" s="407">
        <v>1.4596901677215192E-3</v>
      </c>
      <c r="G533" s="407">
        <v>0.8</v>
      </c>
      <c r="H533" s="407">
        <v>4.4619127411903679E-2</v>
      </c>
      <c r="I533" s="407">
        <v>4.0837651726158969E-4</v>
      </c>
      <c r="J533" s="407">
        <v>0.2</v>
      </c>
      <c r="K533">
        <v>1</v>
      </c>
      <c r="L533">
        <v>1</v>
      </c>
      <c r="M533">
        <v>0</v>
      </c>
      <c r="N533">
        <v>25</v>
      </c>
      <c r="O533">
        <v>60</v>
      </c>
      <c r="P533">
        <v>0</v>
      </c>
      <c r="Q533">
        <v>58</v>
      </c>
      <c r="R533">
        <v>0</v>
      </c>
      <c r="S533">
        <v>0</v>
      </c>
      <c r="T533">
        <v>13</v>
      </c>
      <c r="U533">
        <v>0</v>
      </c>
      <c r="V533">
        <v>2</v>
      </c>
      <c r="W533">
        <v>0</v>
      </c>
      <c r="X533">
        <v>0</v>
      </c>
      <c r="Y533">
        <v>0</v>
      </c>
      <c r="Z533">
        <v>0</v>
      </c>
      <c r="AA533" t="s">
        <v>2334</v>
      </c>
      <c r="AB533">
        <v>1</v>
      </c>
      <c r="AC533">
        <v>0</v>
      </c>
      <c r="AD533">
        <v>0</v>
      </c>
      <c r="AE533">
        <v>0</v>
      </c>
      <c r="AF533">
        <v>1</v>
      </c>
      <c r="AG533">
        <v>0</v>
      </c>
      <c r="AH533">
        <v>9</v>
      </c>
      <c r="AI533">
        <v>0</v>
      </c>
      <c r="AJ533">
        <v>0</v>
      </c>
      <c r="AK533">
        <v>0</v>
      </c>
      <c r="AL533">
        <v>0</v>
      </c>
      <c r="AM533">
        <v>0</v>
      </c>
      <c r="AN533">
        <v>0</v>
      </c>
      <c r="AO533">
        <v>0</v>
      </c>
      <c r="AP533">
        <v>0</v>
      </c>
      <c r="AQ533">
        <v>0</v>
      </c>
      <c r="AR533">
        <v>0</v>
      </c>
      <c r="AS533">
        <v>0</v>
      </c>
      <c r="AT533">
        <v>0</v>
      </c>
      <c r="AU533">
        <v>0</v>
      </c>
      <c r="AV533">
        <v>10</v>
      </c>
      <c r="AW533">
        <v>0</v>
      </c>
      <c r="AX533">
        <v>0</v>
      </c>
      <c r="AY533">
        <v>0</v>
      </c>
      <c r="AZ533">
        <v>0</v>
      </c>
      <c r="BA533">
        <v>0</v>
      </c>
      <c r="BB533">
        <v>0</v>
      </c>
      <c r="BC533">
        <v>0</v>
      </c>
      <c r="BD533">
        <v>0</v>
      </c>
      <c r="BE533">
        <v>0</v>
      </c>
      <c r="BF533">
        <v>0</v>
      </c>
      <c r="BG533">
        <v>0</v>
      </c>
      <c r="BH533">
        <v>0</v>
      </c>
      <c r="BI533">
        <v>0</v>
      </c>
      <c r="BJ533">
        <v>0</v>
      </c>
      <c r="BK533">
        <v>1</v>
      </c>
      <c r="BL533">
        <v>0</v>
      </c>
      <c r="BM533">
        <v>0</v>
      </c>
      <c r="BN533">
        <v>5</v>
      </c>
      <c r="BO533">
        <v>0</v>
      </c>
      <c r="BP533">
        <v>0</v>
      </c>
      <c r="BQ533">
        <v>0</v>
      </c>
      <c r="BR533">
        <v>0</v>
      </c>
      <c r="BS533">
        <v>0</v>
      </c>
      <c r="BT533">
        <v>0</v>
      </c>
      <c r="BU533">
        <v>0</v>
      </c>
      <c r="BV533">
        <v>0</v>
      </c>
      <c r="BW533">
        <v>0</v>
      </c>
      <c r="BX533">
        <v>0</v>
      </c>
      <c r="BY533">
        <v>5</v>
      </c>
      <c r="BZ533">
        <v>0</v>
      </c>
      <c r="CA533">
        <v>0</v>
      </c>
      <c r="CB533">
        <v>0</v>
      </c>
      <c r="CC533">
        <v>0</v>
      </c>
      <c r="CD533">
        <v>0</v>
      </c>
      <c r="CE533">
        <v>0</v>
      </c>
      <c r="CF533">
        <v>0</v>
      </c>
      <c r="CG533">
        <v>0</v>
      </c>
      <c r="CH533">
        <v>0</v>
      </c>
      <c r="CI533">
        <v>0</v>
      </c>
      <c r="CJ533">
        <v>0</v>
      </c>
      <c r="CK533">
        <v>0</v>
      </c>
      <c r="CL533">
        <v>0</v>
      </c>
      <c r="CM533">
        <v>0</v>
      </c>
    </row>
    <row r="534" spans="1:91" x14ac:dyDescent="0.15">
      <c r="A534" t="s">
        <v>2200</v>
      </c>
      <c r="B534">
        <v>1900</v>
      </c>
      <c r="C534">
        <v>135</v>
      </c>
      <c r="D534">
        <v>400</v>
      </c>
      <c r="E534" s="407">
        <v>13.4</v>
      </c>
      <c r="F534" s="407">
        <v>0.9</v>
      </c>
      <c r="G534" s="407">
        <v>3.1</v>
      </c>
      <c r="H534" s="407">
        <v>2.2999999999999998</v>
      </c>
      <c r="I534" s="407">
        <v>0.1</v>
      </c>
      <c r="J534" s="407">
        <v>0.5</v>
      </c>
      <c r="K534">
        <v>0</v>
      </c>
      <c r="L534">
        <v>2</v>
      </c>
      <c r="M534">
        <v>0</v>
      </c>
      <c r="N534">
        <v>1</v>
      </c>
      <c r="O534">
        <v>13</v>
      </c>
      <c r="P534">
        <v>0</v>
      </c>
      <c r="Q534">
        <v>35</v>
      </c>
      <c r="R534">
        <v>0</v>
      </c>
      <c r="S534">
        <v>10</v>
      </c>
      <c r="T534">
        <v>4</v>
      </c>
      <c r="U534">
        <v>1</v>
      </c>
      <c r="V534">
        <v>85</v>
      </c>
      <c r="W534">
        <v>0</v>
      </c>
      <c r="X534">
        <v>0</v>
      </c>
      <c r="Y534">
        <v>0</v>
      </c>
      <c r="Z534">
        <v>59</v>
      </c>
      <c r="AA534" t="s">
        <v>2334</v>
      </c>
      <c r="AB534">
        <v>0</v>
      </c>
      <c r="AC534">
        <v>1</v>
      </c>
      <c r="AD534">
        <v>0</v>
      </c>
      <c r="AE534">
        <v>0</v>
      </c>
      <c r="AF534">
        <v>0</v>
      </c>
      <c r="AG534">
        <v>0</v>
      </c>
      <c r="AH534">
        <v>10</v>
      </c>
      <c r="AI534">
        <v>0</v>
      </c>
      <c r="AJ534">
        <v>0</v>
      </c>
      <c r="AK534">
        <v>0</v>
      </c>
      <c r="AL534">
        <v>0</v>
      </c>
      <c r="AM534">
        <v>2</v>
      </c>
      <c r="AN534">
        <v>0</v>
      </c>
      <c r="AO534">
        <v>0</v>
      </c>
      <c r="AP534">
        <v>0</v>
      </c>
      <c r="AQ534">
        <v>1</v>
      </c>
      <c r="AR534">
        <v>0</v>
      </c>
      <c r="AS534">
        <v>0</v>
      </c>
      <c r="AT534">
        <v>0</v>
      </c>
      <c r="AU534">
        <v>0</v>
      </c>
      <c r="AV534">
        <v>2</v>
      </c>
      <c r="AW534">
        <v>0</v>
      </c>
      <c r="AX534">
        <v>7</v>
      </c>
      <c r="AY534">
        <v>0</v>
      </c>
      <c r="AZ534">
        <v>0</v>
      </c>
      <c r="BA534">
        <v>0</v>
      </c>
      <c r="BB534">
        <v>0</v>
      </c>
      <c r="BC534">
        <v>0</v>
      </c>
      <c r="BD534">
        <v>0</v>
      </c>
      <c r="BE534">
        <v>0</v>
      </c>
      <c r="BF534">
        <v>0</v>
      </c>
      <c r="BG534">
        <v>0</v>
      </c>
      <c r="BH534">
        <v>0</v>
      </c>
      <c r="BI534">
        <v>0</v>
      </c>
      <c r="BJ534">
        <v>0</v>
      </c>
      <c r="BK534">
        <v>0</v>
      </c>
      <c r="BL534">
        <v>2</v>
      </c>
      <c r="BM534">
        <v>0</v>
      </c>
      <c r="BN534">
        <v>4</v>
      </c>
      <c r="BO534">
        <v>0</v>
      </c>
      <c r="BP534">
        <v>0</v>
      </c>
      <c r="BQ534">
        <v>0</v>
      </c>
      <c r="BR534">
        <v>0</v>
      </c>
      <c r="BS534">
        <v>7</v>
      </c>
      <c r="BT534">
        <v>0</v>
      </c>
      <c r="BU534">
        <v>0</v>
      </c>
      <c r="BV534">
        <v>0</v>
      </c>
      <c r="BW534">
        <v>2</v>
      </c>
      <c r="BX534">
        <v>0</v>
      </c>
      <c r="BY534">
        <v>0</v>
      </c>
      <c r="BZ534">
        <v>0</v>
      </c>
      <c r="CA534">
        <v>0</v>
      </c>
      <c r="CB534">
        <v>0</v>
      </c>
      <c r="CC534">
        <v>0</v>
      </c>
      <c r="CD534">
        <v>7</v>
      </c>
      <c r="CE534">
        <v>0</v>
      </c>
      <c r="CF534">
        <v>0</v>
      </c>
      <c r="CG534">
        <v>0</v>
      </c>
      <c r="CH534">
        <v>0</v>
      </c>
      <c r="CI534">
        <v>0</v>
      </c>
      <c r="CJ534">
        <v>0</v>
      </c>
      <c r="CK534">
        <v>0</v>
      </c>
      <c r="CL534">
        <v>0</v>
      </c>
      <c r="CM534">
        <v>0</v>
      </c>
    </row>
    <row r="535" spans="1:91" x14ac:dyDescent="0.15">
      <c r="A535" t="s">
        <v>1985</v>
      </c>
      <c r="B535">
        <v>1550</v>
      </c>
      <c r="C535">
        <v>31</v>
      </c>
      <c r="D535">
        <v>8984.6</v>
      </c>
      <c r="E535" s="407">
        <v>0.5</v>
      </c>
      <c r="F535" s="407">
        <v>8.4270778323923771E-3</v>
      </c>
      <c r="G535" s="407">
        <v>3.1</v>
      </c>
      <c r="H535" s="407">
        <v>4.3238536866454298E-2</v>
      </c>
      <c r="I535" s="407">
        <v>7.8595894079300742E-4</v>
      </c>
      <c r="J535" s="407">
        <v>0.3</v>
      </c>
      <c r="K535">
        <v>0</v>
      </c>
      <c r="L535">
        <v>121</v>
      </c>
      <c r="M535">
        <v>0</v>
      </c>
      <c r="N535">
        <v>615</v>
      </c>
      <c r="O535">
        <v>1407</v>
      </c>
      <c r="P535">
        <v>0</v>
      </c>
      <c r="Q535">
        <v>466</v>
      </c>
      <c r="R535">
        <v>10</v>
      </c>
      <c r="S535">
        <v>47</v>
      </c>
      <c r="T535">
        <v>61</v>
      </c>
      <c r="U535">
        <v>29</v>
      </c>
      <c r="V535">
        <v>150</v>
      </c>
      <c r="W535">
        <v>0</v>
      </c>
      <c r="X535">
        <v>0</v>
      </c>
      <c r="Y535">
        <v>0</v>
      </c>
      <c r="Z535">
        <v>42</v>
      </c>
      <c r="AA535" t="s">
        <v>2334</v>
      </c>
      <c r="AB535">
        <v>0</v>
      </c>
      <c r="AC535">
        <v>0</v>
      </c>
      <c r="AD535">
        <v>0</v>
      </c>
      <c r="AE535">
        <v>36</v>
      </c>
      <c r="AF535">
        <v>118</v>
      </c>
      <c r="AG535">
        <v>0</v>
      </c>
      <c r="AH535">
        <v>63</v>
      </c>
      <c r="AI535">
        <v>0</v>
      </c>
      <c r="AJ535">
        <v>0</v>
      </c>
      <c r="AK535">
        <v>0</v>
      </c>
      <c r="AL535">
        <v>0</v>
      </c>
      <c r="AM535">
        <v>36</v>
      </c>
      <c r="AN535">
        <v>0</v>
      </c>
      <c r="AO535">
        <v>0</v>
      </c>
      <c r="AP535">
        <v>0</v>
      </c>
      <c r="AQ535">
        <v>8</v>
      </c>
      <c r="AR535">
        <v>0</v>
      </c>
      <c r="AS535">
        <v>18</v>
      </c>
      <c r="AT535">
        <v>0</v>
      </c>
      <c r="AU535">
        <v>3</v>
      </c>
      <c r="AV535">
        <v>44</v>
      </c>
      <c r="AW535">
        <v>0</v>
      </c>
      <c r="AX535">
        <v>63</v>
      </c>
      <c r="AY535">
        <v>1</v>
      </c>
      <c r="AZ535">
        <v>1</v>
      </c>
      <c r="BA535">
        <v>2</v>
      </c>
      <c r="BB535">
        <v>0</v>
      </c>
      <c r="BC535">
        <v>0</v>
      </c>
      <c r="BD535">
        <v>0</v>
      </c>
      <c r="BE535">
        <v>0</v>
      </c>
      <c r="BF535">
        <v>0</v>
      </c>
      <c r="BG535">
        <v>0</v>
      </c>
      <c r="BH535">
        <v>0</v>
      </c>
      <c r="BI535">
        <v>2</v>
      </c>
      <c r="BJ535">
        <v>0</v>
      </c>
      <c r="BK535">
        <v>28</v>
      </c>
      <c r="BL535">
        <v>62</v>
      </c>
      <c r="BM535">
        <v>0</v>
      </c>
      <c r="BN535">
        <v>62</v>
      </c>
      <c r="BO535">
        <v>1</v>
      </c>
      <c r="BP535">
        <v>0</v>
      </c>
      <c r="BQ535">
        <v>0</v>
      </c>
      <c r="BR535">
        <v>0</v>
      </c>
      <c r="BS535">
        <v>8</v>
      </c>
      <c r="BT535">
        <v>0</v>
      </c>
      <c r="BU535">
        <v>0</v>
      </c>
      <c r="BV535">
        <v>0</v>
      </c>
      <c r="BW535">
        <v>0</v>
      </c>
      <c r="BX535">
        <v>0</v>
      </c>
      <c r="BY535">
        <v>147</v>
      </c>
      <c r="BZ535">
        <v>8</v>
      </c>
      <c r="CA535">
        <v>1</v>
      </c>
      <c r="CB535">
        <v>0</v>
      </c>
      <c r="CC535">
        <v>0</v>
      </c>
      <c r="CD535">
        <v>38</v>
      </c>
      <c r="CE535">
        <v>0</v>
      </c>
      <c r="CF535">
        <v>0</v>
      </c>
      <c r="CG535">
        <v>0</v>
      </c>
      <c r="CH535">
        <v>18</v>
      </c>
      <c r="CI535">
        <v>0</v>
      </c>
      <c r="CJ535">
        <v>0</v>
      </c>
      <c r="CK535">
        <v>0</v>
      </c>
      <c r="CL535">
        <v>0</v>
      </c>
      <c r="CM535">
        <v>0</v>
      </c>
    </row>
    <row r="536" spans="1:91" x14ac:dyDescent="0.15">
      <c r="A536" t="s">
        <v>2192</v>
      </c>
      <c r="B536">
        <v>398.9</v>
      </c>
      <c r="C536">
        <v>12.3</v>
      </c>
      <c r="D536">
        <v>1393</v>
      </c>
      <c r="E536" s="407">
        <v>0.5</v>
      </c>
      <c r="F536" s="407">
        <v>1.4413694534619187E-2</v>
      </c>
      <c r="G536" s="407">
        <v>1.3</v>
      </c>
      <c r="H536" s="407">
        <v>0.1</v>
      </c>
      <c r="I536" s="407">
        <v>2.0610240940015971E-3</v>
      </c>
      <c r="J536" s="407">
        <v>0.2</v>
      </c>
      <c r="K536">
        <v>3</v>
      </c>
      <c r="L536">
        <v>46</v>
      </c>
      <c r="M536">
        <v>0</v>
      </c>
      <c r="N536">
        <v>132</v>
      </c>
      <c r="O536">
        <v>594</v>
      </c>
      <c r="P536">
        <v>4</v>
      </c>
      <c r="Q536">
        <v>183</v>
      </c>
      <c r="R536">
        <v>1</v>
      </c>
      <c r="S536">
        <v>1</v>
      </c>
      <c r="T536">
        <v>10</v>
      </c>
      <c r="U536">
        <v>2</v>
      </c>
      <c r="V536">
        <v>19</v>
      </c>
      <c r="W536">
        <v>2</v>
      </c>
      <c r="X536">
        <v>0</v>
      </c>
      <c r="Y536">
        <v>1</v>
      </c>
      <c r="Z536">
        <v>9</v>
      </c>
      <c r="AA536" t="s">
        <v>2334</v>
      </c>
      <c r="AB536">
        <v>2</v>
      </c>
      <c r="AC536">
        <v>9</v>
      </c>
      <c r="AD536">
        <v>0</v>
      </c>
      <c r="AE536">
        <v>6</v>
      </c>
      <c r="AF536">
        <v>21</v>
      </c>
      <c r="AG536">
        <v>0</v>
      </c>
      <c r="AH536">
        <v>14</v>
      </c>
      <c r="AI536">
        <v>0</v>
      </c>
      <c r="AJ536">
        <v>0</v>
      </c>
      <c r="AK536">
        <v>0</v>
      </c>
      <c r="AL536">
        <v>0</v>
      </c>
      <c r="AM536">
        <v>0</v>
      </c>
      <c r="AN536">
        <v>0</v>
      </c>
      <c r="AO536">
        <v>0</v>
      </c>
      <c r="AP536">
        <v>0</v>
      </c>
      <c r="AQ536">
        <v>0</v>
      </c>
      <c r="AR536">
        <v>0</v>
      </c>
      <c r="AS536">
        <v>16</v>
      </c>
      <c r="AT536">
        <v>0</v>
      </c>
      <c r="AU536">
        <v>0</v>
      </c>
      <c r="AV536">
        <v>31</v>
      </c>
      <c r="AW536">
        <v>2</v>
      </c>
      <c r="AX536">
        <v>20</v>
      </c>
      <c r="AY536">
        <v>0</v>
      </c>
      <c r="AZ536">
        <v>0</v>
      </c>
      <c r="BA536">
        <v>0</v>
      </c>
      <c r="BB536">
        <v>1</v>
      </c>
      <c r="BC536">
        <v>1</v>
      </c>
      <c r="BD536">
        <v>0</v>
      </c>
      <c r="BE536">
        <v>0</v>
      </c>
      <c r="BF536">
        <v>0</v>
      </c>
      <c r="BG536">
        <v>1</v>
      </c>
      <c r="BH536">
        <v>1</v>
      </c>
      <c r="BI536">
        <v>1</v>
      </c>
      <c r="BJ536">
        <v>0</v>
      </c>
      <c r="BK536">
        <v>5</v>
      </c>
      <c r="BL536">
        <v>19</v>
      </c>
      <c r="BM536">
        <v>0</v>
      </c>
      <c r="BN536">
        <v>18</v>
      </c>
      <c r="BO536">
        <v>0</v>
      </c>
      <c r="BP536">
        <v>0</v>
      </c>
      <c r="BQ536">
        <v>0</v>
      </c>
      <c r="BR536">
        <v>0</v>
      </c>
      <c r="BS536">
        <v>0</v>
      </c>
      <c r="BT536">
        <v>0</v>
      </c>
      <c r="BU536">
        <v>0</v>
      </c>
      <c r="BV536">
        <v>0</v>
      </c>
      <c r="BW536">
        <v>0</v>
      </c>
      <c r="BX536">
        <v>0</v>
      </c>
      <c r="BY536">
        <v>28</v>
      </c>
      <c r="BZ536">
        <v>1</v>
      </c>
      <c r="CA536">
        <v>0</v>
      </c>
      <c r="CB536">
        <v>2</v>
      </c>
      <c r="CC536">
        <v>0</v>
      </c>
      <c r="CD536">
        <v>5</v>
      </c>
      <c r="CE536">
        <v>0</v>
      </c>
      <c r="CF536">
        <v>0</v>
      </c>
      <c r="CG536">
        <v>0</v>
      </c>
      <c r="CH536">
        <v>0</v>
      </c>
      <c r="CI536">
        <v>1</v>
      </c>
      <c r="CJ536">
        <v>1</v>
      </c>
      <c r="CK536">
        <v>0</v>
      </c>
      <c r="CL536">
        <v>0</v>
      </c>
      <c r="CM536">
        <v>2</v>
      </c>
    </row>
    <row r="537" spans="1:91" x14ac:dyDescent="0.15">
      <c r="A537" t="s">
        <v>2484</v>
      </c>
      <c r="B537">
        <v>60</v>
      </c>
      <c r="C537">
        <v>1</v>
      </c>
      <c r="D537">
        <v>450</v>
      </c>
      <c r="E537" s="407">
        <v>0.8</v>
      </c>
      <c r="F537" s="407">
        <v>1.5397734433962265E-2</v>
      </c>
      <c r="G537" s="407">
        <v>3.8</v>
      </c>
      <c r="H537" s="407">
        <v>0.1</v>
      </c>
      <c r="I537" s="407">
        <v>1.4543573875812539E-3</v>
      </c>
      <c r="J537" s="407">
        <v>0.4</v>
      </c>
      <c r="K537">
        <v>0</v>
      </c>
      <c r="L537">
        <v>1</v>
      </c>
      <c r="M537">
        <v>0</v>
      </c>
      <c r="N537">
        <v>93</v>
      </c>
      <c r="O537">
        <v>2</v>
      </c>
      <c r="P537">
        <v>0</v>
      </c>
      <c r="Q537">
        <v>0</v>
      </c>
      <c r="R537">
        <v>0</v>
      </c>
      <c r="S537">
        <v>0</v>
      </c>
      <c r="T537">
        <v>6</v>
      </c>
      <c r="U537">
        <v>2</v>
      </c>
      <c r="V537">
        <v>0</v>
      </c>
      <c r="W537">
        <v>0</v>
      </c>
      <c r="X537">
        <v>0</v>
      </c>
      <c r="Y537">
        <v>0</v>
      </c>
      <c r="Z537">
        <v>0</v>
      </c>
      <c r="AA537" t="s">
        <v>2334</v>
      </c>
      <c r="AB537">
        <v>0</v>
      </c>
      <c r="AC537">
        <v>0</v>
      </c>
      <c r="AD537">
        <v>0</v>
      </c>
      <c r="AE537">
        <v>0</v>
      </c>
      <c r="AF537">
        <v>0</v>
      </c>
      <c r="AG537">
        <v>0</v>
      </c>
      <c r="AH537">
        <v>0</v>
      </c>
      <c r="AI537">
        <v>0</v>
      </c>
      <c r="AJ537">
        <v>0</v>
      </c>
      <c r="AK537">
        <v>0</v>
      </c>
      <c r="AL537">
        <v>0</v>
      </c>
      <c r="AM537">
        <v>0</v>
      </c>
      <c r="AN537">
        <v>0</v>
      </c>
      <c r="AO537">
        <v>0</v>
      </c>
      <c r="AP537">
        <v>0</v>
      </c>
      <c r="AQ537">
        <v>0</v>
      </c>
      <c r="AR537">
        <v>0</v>
      </c>
      <c r="AS537">
        <v>0</v>
      </c>
      <c r="AT537">
        <v>0</v>
      </c>
      <c r="AU537">
        <v>0</v>
      </c>
      <c r="AV537">
        <v>0</v>
      </c>
      <c r="AW537">
        <v>0</v>
      </c>
      <c r="AX537">
        <v>0</v>
      </c>
      <c r="AY537">
        <v>0</v>
      </c>
      <c r="AZ537">
        <v>0</v>
      </c>
      <c r="BA537">
        <v>0</v>
      </c>
      <c r="BB537">
        <v>0</v>
      </c>
      <c r="BC537">
        <v>0</v>
      </c>
      <c r="BD537">
        <v>0</v>
      </c>
      <c r="BE537">
        <v>0</v>
      </c>
      <c r="BF537">
        <v>0</v>
      </c>
      <c r="BG537">
        <v>0</v>
      </c>
      <c r="BH537">
        <v>0</v>
      </c>
      <c r="BI537">
        <v>0</v>
      </c>
      <c r="BJ537">
        <v>0</v>
      </c>
      <c r="BK537">
        <v>86</v>
      </c>
      <c r="BL537">
        <v>1</v>
      </c>
      <c r="BM537">
        <v>0</v>
      </c>
      <c r="BN537">
        <v>0</v>
      </c>
      <c r="BO537">
        <v>0</v>
      </c>
      <c r="BP537">
        <v>0</v>
      </c>
      <c r="BQ537">
        <v>0</v>
      </c>
      <c r="BR537">
        <v>0</v>
      </c>
      <c r="BS537">
        <v>0</v>
      </c>
      <c r="BT537">
        <v>0</v>
      </c>
      <c r="BU537">
        <v>0</v>
      </c>
      <c r="BV537">
        <v>0</v>
      </c>
      <c r="BW537">
        <v>0</v>
      </c>
      <c r="BX537">
        <v>0</v>
      </c>
      <c r="BY537">
        <v>0</v>
      </c>
      <c r="BZ537">
        <v>0</v>
      </c>
      <c r="CA537">
        <v>2</v>
      </c>
      <c r="CB537">
        <v>0</v>
      </c>
      <c r="CC537">
        <v>0</v>
      </c>
      <c r="CD537">
        <v>86</v>
      </c>
      <c r="CE537">
        <v>0</v>
      </c>
      <c r="CF537">
        <v>0</v>
      </c>
      <c r="CG537">
        <v>0</v>
      </c>
      <c r="CH537">
        <v>1</v>
      </c>
      <c r="CI537">
        <v>0</v>
      </c>
      <c r="CJ537">
        <v>0</v>
      </c>
      <c r="CK537">
        <v>0</v>
      </c>
      <c r="CL537">
        <v>0</v>
      </c>
      <c r="CM537">
        <v>0</v>
      </c>
    </row>
    <row r="538" spans="1:91" x14ac:dyDescent="0.15">
      <c r="A538" t="s">
        <v>2345</v>
      </c>
      <c r="B538">
        <v>6.6</v>
      </c>
      <c r="C538">
        <v>0.1</v>
      </c>
      <c r="D538">
        <v>30</v>
      </c>
      <c r="E538" s="407">
        <v>0.1</v>
      </c>
      <c r="F538" s="407">
        <v>1.8094047619047621E-3</v>
      </c>
      <c r="G538" s="407">
        <v>0.8</v>
      </c>
      <c r="H538" s="407">
        <v>2.9256492484558895E-2</v>
      </c>
      <c r="I538" s="407">
        <v>3.9212903958183912E-4</v>
      </c>
      <c r="J538" s="407">
        <v>0.2</v>
      </c>
      <c r="K538">
        <v>0</v>
      </c>
      <c r="L538">
        <v>5</v>
      </c>
      <c r="M538">
        <v>7</v>
      </c>
      <c r="N538">
        <v>0</v>
      </c>
      <c r="O538">
        <v>24</v>
      </c>
      <c r="P538">
        <v>0</v>
      </c>
      <c r="Q538">
        <v>0</v>
      </c>
      <c r="R538">
        <v>0</v>
      </c>
      <c r="S538">
        <v>0</v>
      </c>
      <c r="T538">
        <v>1</v>
      </c>
      <c r="U538">
        <v>6</v>
      </c>
      <c r="V538">
        <v>0</v>
      </c>
      <c r="W538">
        <v>0</v>
      </c>
      <c r="X538">
        <v>0</v>
      </c>
      <c r="Y538">
        <v>0</v>
      </c>
      <c r="Z538">
        <v>0</v>
      </c>
      <c r="AA538" t="s">
        <v>2334</v>
      </c>
      <c r="AB538">
        <v>0</v>
      </c>
      <c r="AC538">
        <v>2</v>
      </c>
      <c r="AD538">
        <v>5</v>
      </c>
      <c r="AE538">
        <v>0</v>
      </c>
      <c r="AF538">
        <v>2</v>
      </c>
      <c r="AG538">
        <v>0</v>
      </c>
      <c r="AH538">
        <v>0</v>
      </c>
      <c r="AI538">
        <v>0</v>
      </c>
      <c r="AJ538">
        <v>0</v>
      </c>
      <c r="AK538">
        <v>1</v>
      </c>
      <c r="AL538">
        <v>3</v>
      </c>
      <c r="AM538">
        <v>0</v>
      </c>
      <c r="AN538">
        <v>0</v>
      </c>
      <c r="AO538">
        <v>0</v>
      </c>
      <c r="AP538">
        <v>0</v>
      </c>
      <c r="AQ538">
        <v>0</v>
      </c>
      <c r="AR538">
        <v>0</v>
      </c>
      <c r="AS538">
        <v>1</v>
      </c>
      <c r="AT538">
        <v>6</v>
      </c>
      <c r="AU538">
        <v>0</v>
      </c>
      <c r="AV538">
        <v>3</v>
      </c>
      <c r="AW538">
        <v>0</v>
      </c>
      <c r="AX538">
        <v>0</v>
      </c>
      <c r="AY538">
        <v>0</v>
      </c>
      <c r="AZ538">
        <v>0</v>
      </c>
      <c r="BA538">
        <v>0</v>
      </c>
      <c r="BB538">
        <v>3</v>
      </c>
      <c r="BC538">
        <v>0</v>
      </c>
      <c r="BD538">
        <v>0</v>
      </c>
      <c r="BE538">
        <v>0</v>
      </c>
      <c r="BF538">
        <v>0</v>
      </c>
      <c r="BG538">
        <v>0</v>
      </c>
      <c r="BH538">
        <v>0</v>
      </c>
      <c r="BI538">
        <v>1</v>
      </c>
      <c r="BJ538">
        <v>1</v>
      </c>
      <c r="BK538">
        <v>0</v>
      </c>
      <c r="BL538">
        <v>4</v>
      </c>
      <c r="BM538">
        <v>0</v>
      </c>
      <c r="BN538">
        <v>0</v>
      </c>
      <c r="BO538">
        <v>0</v>
      </c>
      <c r="BP538">
        <v>0</v>
      </c>
      <c r="BQ538">
        <v>0</v>
      </c>
      <c r="BR538">
        <v>2</v>
      </c>
      <c r="BS538">
        <v>0</v>
      </c>
      <c r="BT538">
        <v>0</v>
      </c>
      <c r="BU538">
        <v>0</v>
      </c>
      <c r="BV538">
        <v>0</v>
      </c>
      <c r="BW538">
        <v>0</v>
      </c>
      <c r="BX538">
        <v>0</v>
      </c>
      <c r="BY538">
        <v>1</v>
      </c>
      <c r="BZ538">
        <v>2</v>
      </c>
      <c r="CA538">
        <v>0</v>
      </c>
      <c r="CB538">
        <v>4</v>
      </c>
      <c r="CC538">
        <v>0</v>
      </c>
      <c r="CD538">
        <v>0</v>
      </c>
      <c r="CE538">
        <v>0</v>
      </c>
      <c r="CF538">
        <v>0</v>
      </c>
      <c r="CG538">
        <v>0</v>
      </c>
      <c r="CH538">
        <v>0</v>
      </c>
      <c r="CI538">
        <v>0</v>
      </c>
      <c r="CJ538">
        <v>0</v>
      </c>
      <c r="CK538">
        <v>0</v>
      </c>
      <c r="CL538">
        <v>0</v>
      </c>
      <c r="CM538">
        <v>0</v>
      </c>
    </row>
    <row r="539" spans="1:91" x14ac:dyDescent="0.15">
      <c r="A539" t="s">
        <v>1968</v>
      </c>
      <c r="B539">
        <v>6000</v>
      </c>
      <c r="C539">
        <v>175</v>
      </c>
      <c r="D539">
        <v>2550</v>
      </c>
      <c r="E539" s="407">
        <v>1.8</v>
      </c>
      <c r="F539" s="407">
        <v>4.6468561995053462E-2</v>
      </c>
      <c r="G539" s="407">
        <v>1.4</v>
      </c>
      <c r="H539" s="407">
        <v>0.3</v>
      </c>
      <c r="I539" s="407">
        <v>6.7200607867095724E-3</v>
      </c>
      <c r="J539" s="407">
        <v>0.2</v>
      </c>
      <c r="K539">
        <v>0</v>
      </c>
      <c r="L539">
        <v>60</v>
      </c>
      <c r="M539">
        <v>0</v>
      </c>
      <c r="N539">
        <v>65</v>
      </c>
      <c r="O539">
        <v>517</v>
      </c>
      <c r="P539">
        <v>1</v>
      </c>
      <c r="Q539">
        <v>20</v>
      </c>
      <c r="R539">
        <v>7</v>
      </c>
      <c r="S539">
        <v>160</v>
      </c>
      <c r="T539">
        <v>534</v>
      </c>
      <c r="U539">
        <v>71</v>
      </c>
      <c r="V539">
        <v>233</v>
      </c>
      <c r="W539">
        <v>0</v>
      </c>
      <c r="X539">
        <v>0</v>
      </c>
      <c r="Y539">
        <v>0</v>
      </c>
      <c r="Z539">
        <v>0</v>
      </c>
      <c r="AA539" t="s">
        <v>2334</v>
      </c>
      <c r="AB539">
        <v>0</v>
      </c>
      <c r="AC539">
        <v>3</v>
      </c>
      <c r="AD539">
        <v>0</v>
      </c>
      <c r="AE539">
        <v>8</v>
      </c>
      <c r="AF539">
        <v>38</v>
      </c>
      <c r="AG539">
        <v>0</v>
      </c>
      <c r="AH539">
        <v>1</v>
      </c>
      <c r="AI539">
        <v>1</v>
      </c>
      <c r="AJ539">
        <v>16</v>
      </c>
      <c r="AK539">
        <v>7</v>
      </c>
      <c r="AL539">
        <v>6</v>
      </c>
      <c r="AM539">
        <v>66</v>
      </c>
      <c r="AN539">
        <v>0</v>
      </c>
      <c r="AO539">
        <v>0</v>
      </c>
      <c r="AP539">
        <v>0</v>
      </c>
      <c r="AQ539">
        <v>0</v>
      </c>
      <c r="AR539">
        <v>0</v>
      </c>
      <c r="AS539">
        <v>17</v>
      </c>
      <c r="AT539">
        <v>0</v>
      </c>
      <c r="AU539">
        <v>0</v>
      </c>
      <c r="AV539">
        <v>54</v>
      </c>
      <c r="AW539">
        <v>1</v>
      </c>
      <c r="AX539">
        <v>0</v>
      </c>
      <c r="AY539">
        <v>0</v>
      </c>
      <c r="AZ539">
        <v>0</v>
      </c>
      <c r="BA539">
        <v>0</v>
      </c>
      <c r="BB539">
        <v>54</v>
      </c>
      <c r="BC539">
        <v>0</v>
      </c>
      <c r="BD539">
        <v>0</v>
      </c>
      <c r="BE539">
        <v>0</v>
      </c>
      <c r="BF539">
        <v>0</v>
      </c>
      <c r="BG539">
        <v>0</v>
      </c>
      <c r="BH539">
        <v>0</v>
      </c>
      <c r="BI539">
        <v>6</v>
      </c>
      <c r="BJ539">
        <v>0</v>
      </c>
      <c r="BK539">
        <v>5</v>
      </c>
      <c r="BL539">
        <v>34</v>
      </c>
      <c r="BM539">
        <v>0</v>
      </c>
      <c r="BN539">
        <v>2</v>
      </c>
      <c r="BO539">
        <v>1</v>
      </c>
      <c r="BP539">
        <v>11</v>
      </c>
      <c r="BQ539">
        <v>7</v>
      </c>
      <c r="BR539">
        <v>2</v>
      </c>
      <c r="BS539">
        <v>63</v>
      </c>
      <c r="BT539">
        <v>0</v>
      </c>
      <c r="BU539">
        <v>0</v>
      </c>
      <c r="BV539">
        <v>0</v>
      </c>
      <c r="BW539">
        <v>0</v>
      </c>
      <c r="BX539">
        <v>0</v>
      </c>
      <c r="BY539">
        <v>56</v>
      </c>
      <c r="BZ539">
        <v>0</v>
      </c>
      <c r="CA539">
        <v>0</v>
      </c>
      <c r="CB539">
        <v>2</v>
      </c>
      <c r="CC539">
        <v>0</v>
      </c>
      <c r="CD539">
        <v>0</v>
      </c>
      <c r="CE539">
        <v>0</v>
      </c>
      <c r="CF539">
        <v>0</v>
      </c>
      <c r="CG539">
        <v>2</v>
      </c>
      <c r="CH539">
        <v>70</v>
      </c>
      <c r="CI539">
        <v>0</v>
      </c>
      <c r="CJ539">
        <v>0</v>
      </c>
      <c r="CK539">
        <v>0</v>
      </c>
      <c r="CL539">
        <v>0</v>
      </c>
      <c r="CM539">
        <v>0</v>
      </c>
    </row>
    <row r="540" spans="1:91" x14ac:dyDescent="0.15">
      <c r="A540" t="s">
        <v>2534</v>
      </c>
      <c r="B540">
        <v>26</v>
      </c>
      <c r="C540">
        <v>0.7</v>
      </c>
      <c r="D540">
        <v>25.6</v>
      </c>
      <c r="K540">
        <v>0</v>
      </c>
      <c r="L540">
        <v>3</v>
      </c>
      <c r="M540">
        <v>0</v>
      </c>
      <c r="N540">
        <v>4</v>
      </c>
      <c r="O540">
        <v>5</v>
      </c>
      <c r="P540">
        <v>0</v>
      </c>
      <c r="Q540">
        <v>4</v>
      </c>
      <c r="R540">
        <v>1</v>
      </c>
      <c r="S540">
        <v>2</v>
      </c>
      <c r="T540">
        <v>1</v>
      </c>
      <c r="U540">
        <v>6</v>
      </c>
      <c r="V540">
        <v>4</v>
      </c>
      <c r="W540">
        <v>0</v>
      </c>
      <c r="X540">
        <v>0</v>
      </c>
      <c r="Y540">
        <v>0</v>
      </c>
      <c r="Z540">
        <v>0</v>
      </c>
      <c r="AA540" t="s">
        <v>2334</v>
      </c>
    </row>
    <row r="541" spans="1:91" x14ac:dyDescent="0.15">
      <c r="A541" t="s">
        <v>2089</v>
      </c>
      <c r="B541">
        <v>80</v>
      </c>
      <c r="C541">
        <v>2</v>
      </c>
      <c r="D541">
        <v>90</v>
      </c>
      <c r="E541" s="407">
        <v>1.7</v>
      </c>
      <c r="F541" s="407">
        <v>4.9859868556603786E-2</v>
      </c>
      <c r="G541" s="407">
        <v>2.6</v>
      </c>
      <c r="H541" s="407">
        <v>0.2</v>
      </c>
      <c r="I541" s="407">
        <v>6.2585954927515995E-3</v>
      </c>
      <c r="J541" s="407">
        <v>0.3</v>
      </c>
      <c r="K541">
        <v>0</v>
      </c>
      <c r="L541">
        <v>2</v>
      </c>
      <c r="M541">
        <v>0</v>
      </c>
      <c r="N541">
        <v>13</v>
      </c>
      <c r="O541">
        <v>9</v>
      </c>
      <c r="P541">
        <v>0</v>
      </c>
      <c r="Q541">
        <v>4</v>
      </c>
      <c r="R541">
        <v>1</v>
      </c>
      <c r="S541">
        <v>5</v>
      </c>
      <c r="T541">
        <v>13</v>
      </c>
      <c r="U541">
        <v>4</v>
      </c>
      <c r="V541">
        <v>3</v>
      </c>
      <c r="W541">
        <v>0</v>
      </c>
      <c r="X541">
        <v>0</v>
      </c>
      <c r="Y541">
        <v>0</v>
      </c>
      <c r="Z541">
        <v>0</v>
      </c>
      <c r="AA541" t="s">
        <v>2334</v>
      </c>
      <c r="AB541">
        <v>0</v>
      </c>
      <c r="AC541">
        <v>0</v>
      </c>
      <c r="AD541">
        <v>0</v>
      </c>
      <c r="AE541">
        <v>0</v>
      </c>
      <c r="AF541">
        <v>0</v>
      </c>
      <c r="AG541">
        <v>0</v>
      </c>
      <c r="AH541">
        <v>0</v>
      </c>
      <c r="AI541">
        <v>0</v>
      </c>
      <c r="AJ541">
        <v>2</v>
      </c>
      <c r="AK541">
        <v>0</v>
      </c>
      <c r="AL541">
        <v>0</v>
      </c>
      <c r="AM541">
        <v>1</v>
      </c>
      <c r="AN541">
        <v>0</v>
      </c>
      <c r="AO541">
        <v>0</v>
      </c>
      <c r="AP541">
        <v>0</v>
      </c>
      <c r="AQ541">
        <v>0</v>
      </c>
      <c r="AR541">
        <v>0</v>
      </c>
      <c r="AS541">
        <v>1</v>
      </c>
      <c r="AT541">
        <v>0</v>
      </c>
      <c r="AU541">
        <v>0</v>
      </c>
      <c r="AV541">
        <v>1</v>
      </c>
      <c r="AW541">
        <v>0</v>
      </c>
      <c r="AX541">
        <v>0</v>
      </c>
      <c r="AY541">
        <v>0</v>
      </c>
      <c r="AZ541">
        <v>0</v>
      </c>
      <c r="BA541">
        <v>0</v>
      </c>
      <c r="BB541">
        <v>3</v>
      </c>
      <c r="BC541">
        <v>0</v>
      </c>
      <c r="BD541">
        <v>0</v>
      </c>
      <c r="BE541">
        <v>0</v>
      </c>
      <c r="BF541">
        <v>0</v>
      </c>
      <c r="BG541">
        <v>0</v>
      </c>
      <c r="BH541">
        <v>0</v>
      </c>
      <c r="BI541">
        <v>0</v>
      </c>
      <c r="BJ541">
        <v>0</v>
      </c>
      <c r="BK541">
        <v>0</v>
      </c>
      <c r="BL541">
        <v>2</v>
      </c>
      <c r="BM541">
        <v>0</v>
      </c>
      <c r="BN541">
        <v>1</v>
      </c>
      <c r="BO541">
        <v>0</v>
      </c>
      <c r="BP541">
        <v>1</v>
      </c>
      <c r="BQ541">
        <v>0</v>
      </c>
      <c r="BR541">
        <v>0</v>
      </c>
      <c r="BS541">
        <v>1</v>
      </c>
      <c r="BT541">
        <v>0</v>
      </c>
      <c r="BU541">
        <v>0</v>
      </c>
      <c r="BV541">
        <v>0</v>
      </c>
      <c r="BW541">
        <v>0</v>
      </c>
      <c r="BX541">
        <v>0</v>
      </c>
      <c r="BY541">
        <v>0</v>
      </c>
      <c r="BZ541">
        <v>0</v>
      </c>
      <c r="CA541">
        <v>0</v>
      </c>
      <c r="CB541">
        <v>1</v>
      </c>
      <c r="CC541">
        <v>0</v>
      </c>
      <c r="CD541">
        <v>0</v>
      </c>
      <c r="CE541">
        <v>0</v>
      </c>
      <c r="CF541">
        <v>0</v>
      </c>
      <c r="CG541">
        <v>0</v>
      </c>
      <c r="CH541">
        <v>0</v>
      </c>
      <c r="CI541">
        <v>0</v>
      </c>
      <c r="CJ541">
        <v>1</v>
      </c>
      <c r="CK541">
        <v>0</v>
      </c>
      <c r="CL541">
        <v>0</v>
      </c>
      <c r="CM541">
        <v>0</v>
      </c>
    </row>
    <row r="542" spans="1:91" x14ac:dyDescent="0.15">
      <c r="A542" t="s">
        <v>2096</v>
      </c>
      <c r="B542">
        <v>27.872000000000003</v>
      </c>
      <c r="C542">
        <v>0.2</v>
      </c>
      <c r="D542">
        <v>218.93999999999997</v>
      </c>
      <c r="E542" s="407">
        <v>0.8</v>
      </c>
      <c r="F542" s="407">
        <v>2.1386369402985076E-3</v>
      </c>
      <c r="G542" s="407">
        <v>2.7</v>
      </c>
      <c r="H542" s="407">
        <v>2.7297070510518995E-2</v>
      </c>
      <c r="I542" s="407">
        <v>7.0865200216755074E-5</v>
      </c>
      <c r="J542" s="407">
        <v>0.1</v>
      </c>
      <c r="K542">
        <v>0</v>
      </c>
      <c r="L542">
        <v>40</v>
      </c>
      <c r="M542">
        <v>0</v>
      </c>
      <c r="N542">
        <v>0</v>
      </c>
      <c r="O542">
        <v>21</v>
      </c>
      <c r="P542">
        <v>0</v>
      </c>
      <c r="Q542">
        <v>0</v>
      </c>
      <c r="R542">
        <v>0</v>
      </c>
      <c r="S542">
        <v>0</v>
      </c>
      <c r="T542">
        <v>1</v>
      </c>
      <c r="U542">
        <v>0</v>
      </c>
      <c r="V542">
        <v>0</v>
      </c>
      <c r="W542">
        <v>0</v>
      </c>
      <c r="X542">
        <v>0</v>
      </c>
      <c r="Y542">
        <v>0</v>
      </c>
      <c r="Z542">
        <v>0</v>
      </c>
      <c r="AA542" t="s">
        <v>2334</v>
      </c>
      <c r="AB542">
        <v>0</v>
      </c>
      <c r="AC542">
        <v>1</v>
      </c>
      <c r="AD542">
        <v>0</v>
      </c>
      <c r="AE542">
        <v>0</v>
      </c>
      <c r="AF542">
        <v>5</v>
      </c>
      <c r="AG542">
        <v>0</v>
      </c>
      <c r="AH542">
        <v>0</v>
      </c>
      <c r="AI542">
        <v>0</v>
      </c>
      <c r="AJ542">
        <v>0</v>
      </c>
      <c r="AK542">
        <v>0</v>
      </c>
      <c r="AL542">
        <v>0</v>
      </c>
      <c r="AM542">
        <v>0</v>
      </c>
      <c r="AN542">
        <v>0</v>
      </c>
      <c r="AO542">
        <v>0</v>
      </c>
      <c r="AP542">
        <v>0</v>
      </c>
      <c r="AQ542">
        <v>0</v>
      </c>
      <c r="AR542">
        <v>0</v>
      </c>
      <c r="AS542">
        <v>40</v>
      </c>
      <c r="AT542">
        <v>0</v>
      </c>
      <c r="AU542">
        <v>0</v>
      </c>
      <c r="AV542">
        <v>0</v>
      </c>
      <c r="AW542">
        <v>0</v>
      </c>
      <c r="AX542">
        <v>0</v>
      </c>
      <c r="AY542">
        <v>0</v>
      </c>
      <c r="AZ542">
        <v>0</v>
      </c>
      <c r="BA542">
        <v>0</v>
      </c>
      <c r="BB542">
        <v>0</v>
      </c>
      <c r="BC542">
        <v>0</v>
      </c>
      <c r="BD542">
        <v>0</v>
      </c>
      <c r="BE542">
        <v>0</v>
      </c>
      <c r="BF542">
        <v>0</v>
      </c>
      <c r="BG542">
        <v>0</v>
      </c>
      <c r="BH542">
        <v>0</v>
      </c>
      <c r="BI542">
        <v>3</v>
      </c>
      <c r="BJ542">
        <v>0</v>
      </c>
      <c r="BK542">
        <v>0</v>
      </c>
      <c r="BL542">
        <v>0</v>
      </c>
      <c r="BM542">
        <v>0</v>
      </c>
      <c r="BN542">
        <v>0</v>
      </c>
      <c r="BO542">
        <v>0</v>
      </c>
      <c r="BP542">
        <v>0</v>
      </c>
      <c r="BQ542">
        <v>0</v>
      </c>
      <c r="BR542">
        <v>0</v>
      </c>
      <c r="BS542">
        <v>0</v>
      </c>
      <c r="BT542">
        <v>0</v>
      </c>
      <c r="BU542">
        <v>0</v>
      </c>
      <c r="BV542">
        <v>0</v>
      </c>
      <c r="BW542">
        <v>0</v>
      </c>
      <c r="BX542">
        <v>0</v>
      </c>
      <c r="BY542">
        <v>0</v>
      </c>
      <c r="BZ542">
        <v>0</v>
      </c>
      <c r="CA542">
        <v>0</v>
      </c>
      <c r="CB542">
        <v>0</v>
      </c>
      <c r="CC542">
        <v>0</v>
      </c>
      <c r="CD542">
        <v>40</v>
      </c>
      <c r="CE542">
        <v>0</v>
      </c>
      <c r="CF542">
        <v>0</v>
      </c>
      <c r="CG542">
        <v>1</v>
      </c>
      <c r="CH542">
        <v>0</v>
      </c>
      <c r="CI542">
        <v>0</v>
      </c>
      <c r="CJ542">
        <v>0</v>
      </c>
      <c r="CK542">
        <v>0</v>
      </c>
      <c r="CL542">
        <v>0</v>
      </c>
      <c r="CM542">
        <v>0</v>
      </c>
    </row>
    <row r="543" spans="1:91" x14ac:dyDescent="0.15">
      <c r="A543" t="s">
        <v>2125</v>
      </c>
      <c r="B543">
        <v>18.8</v>
      </c>
      <c r="C543">
        <v>0.1</v>
      </c>
      <c r="D543">
        <v>192.5</v>
      </c>
      <c r="E543" s="407">
        <v>0.3</v>
      </c>
      <c r="F543" s="407">
        <v>1.7305108823529411E-3</v>
      </c>
      <c r="G543" s="407">
        <v>2.8</v>
      </c>
      <c r="H543" s="407">
        <v>4.0988807334195541E-2</v>
      </c>
      <c r="I543" s="407">
        <v>2.1059577214742841E-4</v>
      </c>
      <c r="J543" s="407">
        <v>0.3</v>
      </c>
      <c r="K543">
        <v>0</v>
      </c>
      <c r="L543">
        <v>0</v>
      </c>
      <c r="M543">
        <v>0</v>
      </c>
      <c r="N543">
        <v>23</v>
      </c>
      <c r="O543">
        <v>5</v>
      </c>
      <c r="P543">
        <v>0</v>
      </c>
      <c r="Q543">
        <v>20</v>
      </c>
      <c r="R543">
        <v>0</v>
      </c>
      <c r="S543">
        <v>0</v>
      </c>
      <c r="T543">
        <v>1</v>
      </c>
      <c r="U543">
        <v>0</v>
      </c>
      <c r="V543">
        <v>2</v>
      </c>
      <c r="W543">
        <v>0</v>
      </c>
      <c r="X543">
        <v>0</v>
      </c>
      <c r="Y543">
        <v>0</v>
      </c>
      <c r="Z543">
        <v>0</v>
      </c>
      <c r="AA543" t="s">
        <v>2334</v>
      </c>
      <c r="AB543">
        <v>0</v>
      </c>
      <c r="AC543">
        <v>0</v>
      </c>
      <c r="AD543">
        <v>0</v>
      </c>
      <c r="AE543">
        <v>0</v>
      </c>
      <c r="AF543">
        <v>0</v>
      </c>
      <c r="AG543">
        <v>0</v>
      </c>
      <c r="AH543">
        <v>8</v>
      </c>
      <c r="AI543">
        <v>0</v>
      </c>
      <c r="AJ543">
        <v>0</v>
      </c>
      <c r="AK543">
        <v>0</v>
      </c>
      <c r="AL543">
        <v>0</v>
      </c>
      <c r="AM543">
        <v>0</v>
      </c>
      <c r="AN543">
        <v>0</v>
      </c>
      <c r="AO543">
        <v>0</v>
      </c>
      <c r="AP543">
        <v>0</v>
      </c>
      <c r="AQ543">
        <v>0</v>
      </c>
      <c r="AR543">
        <v>0</v>
      </c>
      <c r="AS543">
        <v>0</v>
      </c>
      <c r="AT543">
        <v>0</v>
      </c>
      <c r="AU543">
        <v>0</v>
      </c>
      <c r="AV543">
        <v>0</v>
      </c>
      <c r="AW543">
        <v>0</v>
      </c>
      <c r="AX543">
        <v>8</v>
      </c>
      <c r="AY543">
        <v>0</v>
      </c>
      <c r="AZ543">
        <v>0</v>
      </c>
      <c r="BA543">
        <v>0</v>
      </c>
      <c r="BB543">
        <v>2</v>
      </c>
      <c r="BC543">
        <v>0</v>
      </c>
      <c r="BD543">
        <v>0</v>
      </c>
      <c r="BE543">
        <v>0</v>
      </c>
      <c r="BF543">
        <v>0</v>
      </c>
      <c r="BG543">
        <v>0</v>
      </c>
      <c r="BH543">
        <v>0</v>
      </c>
      <c r="BI543">
        <v>0</v>
      </c>
      <c r="BJ543">
        <v>0</v>
      </c>
      <c r="BK543">
        <v>1</v>
      </c>
      <c r="BL543">
        <v>2</v>
      </c>
      <c r="BM543">
        <v>0</v>
      </c>
      <c r="BN543">
        <v>0</v>
      </c>
      <c r="BO543">
        <v>0</v>
      </c>
      <c r="BP543">
        <v>0</v>
      </c>
      <c r="BQ543">
        <v>0</v>
      </c>
      <c r="BR543">
        <v>0</v>
      </c>
      <c r="BS543">
        <v>0</v>
      </c>
      <c r="BT543">
        <v>0</v>
      </c>
      <c r="BU543">
        <v>0</v>
      </c>
      <c r="BV543">
        <v>0</v>
      </c>
      <c r="BW543">
        <v>0</v>
      </c>
      <c r="BX543">
        <v>0</v>
      </c>
      <c r="BY543">
        <v>0</v>
      </c>
      <c r="BZ543">
        <v>0</v>
      </c>
      <c r="CA543">
        <v>0</v>
      </c>
      <c r="CB543">
        <v>0</v>
      </c>
      <c r="CC543">
        <v>0</v>
      </c>
      <c r="CD543">
        <v>1</v>
      </c>
      <c r="CE543">
        <v>0</v>
      </c>
      <c r="CF543">
        <v>0</v>
      </c>
      <c r="CG543">
        <v>0</v>
      </c>
      <c r="CH543">
        <v>0</v>
      </c>
      <c r="CI543">
        <v>0</v>
      </c>
      <c r="CJ543">
        <v>0</v>
      </c>
      <c r="CK543">
        <v>0</v>
      </c>
      <c r="CL543">
        <v>0</v>
      </c>
      <c r="CM543">
        <v>0</v>
      </c>
    </row>
    <row r="544" spans="1:91" x14ac:dyDescent="0.15">
      <c r="A544" t="s">
        <v>2150</v>
      </c>
      <c r="B544">
        <v>3.6</v>
      </c>
      <c r="D544">
        <v>51.5</v>
      </c>
      <c r="E544" s="407">
        <v>0.1</v>
      </c>
      <c r="F544" s="407">
        <v>0</v>
      </c>
      <c r="G544" s="407">
        <v>0.8</v>
      </c>
      <c r="H544" s="407">
        <v>1.8653470965911106E-2</v>
      </c>
      <c r="I544" s="407">
        <v>0</v>
      </c>
      <c r="J544" s="407">
        <v>0.2</v>
      </c>
      <c r="K544">
        <v>0</v>
      </c>
      <c r="L544">
        <v>20</v>
      </c>
      <c r="M544">
        <v>0</v>
      </c>
      <c r="N544">
        <v>2</v>
      </c>
      <c r="O544">
        <v>23</v>
      </c>
      <c r="P544">
        <v>0</v>
      </c>
      <c r="Q544">
        <v>2</v>
      </c>
      <c r="R544">
        <v>0</v>
      </c>
      <c r="S544">
        <v>0</v>
      </c>
      <c r="T544">
        <v>0</v>
      </c>
      <c r="U544">
        <v>0</v>
      </c>
      <c r="V544">
        <v>0</v>
      </c>
      <c r="W544">
        <v>0</v>
      </c>
      <c r="X544">
        <v>0</v>
      </c>
      <c r="Y544">
        <v>0</v>
      </c>
      <c r="Z544">
        <v>0</v>
      </c>
      <c r="AA544" t="s">
        <v>2334</v>
      </c>
      <c r="AB544">
        <v>0</v>
      </c>
      <c r="AC544">
        <v>3</v>
      </c>
      <c r="AD544">
        <v>0</v>
      </c>
      <c r="AE544">
        <v>0</v>
      </c>
      <c r="AF544">
        <v>0</v>
      </c>
      <c r="AG544">
        <v>0</v>
      </c>
      <c r="AH544">
        <v>0</v>
      </c>
      <c r="AI544">
        <v>0</v>
      </c>
      <c r="AJ544">
        <v>0</v>
      </c>
      <c r="AK544">
        <v>0</v>
      </c>
      <c r="AL544">
        <v>0</v>
      </c>
      <c r="AM544">
        <v>0</v>
      </c>
      <c r="AN544">
        <v>0</v>
      </c>
      <c r="AO544">
        <v>0</v>
      </c>
      <c r="AP544">
        <v>0</v>
      </c>
      <c r="AQ544">
        <v>0</v>
      </c>
      <c r="AR544">
        <v>0</v>
      </c>
      <c r="AS544">
        <v>1</v>
      </c>
      <c r="AT544">
        <v>0</v>
      </c>
      <c r="AU544">
        <v>0</v>
      </c>
      <c r="AV544">
        <v>3</v>
      </c>
      <c r="AW544">
        <v>0</v>
      </c>
      <c r="AX544">
        <v>0</v>
      </c>
      <c r="AY544">
        <v>0</v>
      </c>
      <c r="AZ544">
        <v>0</v>
      </c>
      <c r="BA544">
        <v>0</v>
      </c>
      <c r="BB544">
        <v>0</v>
      </c>
      <c r="BC544">
        <v>0</v>
      </c>
      <c r="BD544">
        <v>0</v>
      </c>
      <c r="BE544">
        <v>0</v>
      </c>
      <c r="BF544">
        <v>0</v>
      </c>
      <c r="BG544">
        <v>0</v>
      </c>
      <c r="BH544">
        <v>0</v>
      </c>
      <c r="BI544">
        <v>12</v>
      </c>
      <c r="BJ544">
        <v>0</v>
      </c>
      <c r="BK544">
        <v>2</v>
      </c>
      <c r="BL544">
        <v>2</v>
      </c>
      <c r="BM544">
        <v>0</v>
      </c>
      <c r="BN544">
        <v>0</v>
      </c>
      <c r="BO544">
        <v>0</v>
      </c>
      <c r="BP544">
        <v>0</v>
      </c>
      <c r="BQ544">
        <v>0</v>
      </c>
      <c r="BR544">
        <v>0</v>
      </c>
      <c r="BS544">
        <v>0</v>
      </c>
      <c r="BT544">
        <v>0</v>
      </c>
      <c r="BU544">
        <v>0</v>
      </c>
      <c r="BV544">
        <v>0</v>
      </c>
      <c r="BW544">
        <v>0</v>
      </c>
      <c r="BX544">
        <v>0</v>
      </c>
      <c r="BY544">
        <v>0</v>
      </c>
      <c r="BZ544">
        <v>0</v>
      </c>
      <c r="CA544">
        <v>0</v>
      </c>
      <c r="CB544">
        <v>7</v>
      </c>
      <c r="CC544">
        <v>0</v>
      </c>
      <c r="CD544">
        <v>0</v>
      </c>
      <c r="CE544">
        <v>0</v>
      </c>
      <c r="CF544">
        <v>0</v>
      </c>
      <c r="CG544">
        <v>0</v>
      </c>
      <c r="CH544">
        <v>0</v>
      </c>
      <c r="CI544">
        <v>0</v>
      </c>
      <c r="CJ544">
        <v>0</v>
      </c>
      <c r="CK544">
        <v>0</v>
      </c>
      <c r="CL544">
        <v>0</v>
      </c>
      <c r="CM544">
        <v>0</v>
      </c>
    </row>
    <row r="545" spans="1:91" x14ac:dyDescent="0.15">
      <c r="A545" t="s">
        <v>2182</v>
      </c>
      <c r="B545">
        <v>5.31</v>
      </c>
      <c r="D545">
        <v>58.3</v>
      </c>
      <c r="E545" s="407">
        <v>0.2</v>
      </c>
      <c r="F545" s="407">
        <v>0</v>
      </c>
      <c r="G545" s="407">
        <v>1.4</v>
      </c>
      <c r="H545" s="407">
        <v>1.6845668616144553E-2</v>
      </c>
      <c r="I545" s="407">
        <v>0</v>
      </c>
      <c r="J545" s="407">
        <v>0.1</v>
      </c>
      <c r="K545">
        <v>0</v>
      </c>
      <c r="L545">
        <v>1</v>
      </c>
      <c r="M545">
        <v>0</v>
      </c>
      <c r="N545">
        <v>1</v>
      </c>
      <c r="O545">
        <v>38</v>
      </c>
      <c r="P545">
        <v>0</v>
      </c>
      <c r="Q545">
        <v>0</v>
      </c>
      <c r="R545">
        <v>0</v>
      </c>
      <c r="S545">
        <v>0</v>
      </c>
      <c r="T545">
        <v>0</v>
      </c>
      <c r="U545">
        <v>0</v>
      </c>
      <c r="V545">
        <v>0</v>
      </c>
      <c r="W545">
        <v>0</v>
      </c>
      <c r="X545">
        <v>0</v>
      </c>
      <c r="Y545">
        <v>0</v>
      </c>
      <c r="Z545">
        <v>0</v>
      </c>
      <c r="AA545" t="s">
        <v>2334</v>
      </c>
      <c r="AB545">
        <v>0</v>
      </c>
      <c r="AC545">
        <v>0</v>
      </c>
      <c r="AD545">
        <v>0</v>
      </c>
      <c r="AE545">
        <v>0</v>
      </c>
      <c r="AF545">
        <v>1</v>
      </c>
      <c r="AG545">
        <v>0</v>
      </c>
      <c r="AH545">
        <v>0</v>
      </c>
      <c r="AI545">
        <v>0</v>
      </c>
      <c r="AJ545">
        <v>0</v>
      </c>
      <c r="AK545">
        <v>0</v>
      </c>
      <c r="AL545">
        <v>0</v>
      </c>
      <c r="AM545">
        <v>0</v>
      </c>
      <c r="AN545">
        <v>0</v>
      </c>
      <c r="AO545">
        <v>0</v>
      </c>
      <c r="AP545">
        <v>0</v>
      </c>
      <c r="AQ545">
        <v>0</v>
      </c>
      <c r="AR545">
        <v>0</v>
      </c>
      <c r="AS545">
        <v>0</v>
      </c>
      <c r="AT545">
        <v>0</v>
      </c>
      <c r="AU545">
        <v>0</v>
      </c>
      <c r="AV545">
        <v>1</v>
      </c>
      <c r="AW545">
        <v>0</v>
      </c>
      <c r="AX545">
        <v>1</v>
      </c>
      <c r="AY545">
        <v>0</v>
      </c>
      <c r="AZ545">
        <v>0</v>
      </c>
      <c r="BA545">
        <v>0</v>
      </c>
      <c r="BB545">
        <v>0</v>
      </c>
      <c r="BC545">
        <v>0</v>
      </c>
      <c r="BD545">
        <v>0</v>
      </c>
      <c r="BE545">
        <v>0</v>
      </c>
      <c r="BF545">
        <v>0</v>
      </c>
      <c r="BG545">
        <v>0</v>
      </c>
      <c r="BH545">
        <v>0</v>
      </c>
      <c r="BI545">
        <v>0</v>
      </c>
      <c r="BJ545">
        <v>0</v>
      </c>
      <c r="BK545">
        <v>0</v>
      </c>
      <c r="BL545">
        <v>3</v>
      </c>
      <c r="BM545">
        <v>0</v>
      </c>
      <c r="BN545">
        <v>0</v>
      </c>
      <c r="BO545">
        <v>0</v>
      </c>
      <c r="BP545">
        <v>0</v>
      </c>
      <c r="BQ545">
        <v>0</v>
      </c>
      <c r="BR545">
        <v>0</v>
      </c>
      <c r="BS545">
        <v>0</v>
      </c>
      <c r="BT545">
        <v>0</v>
      </c>
      <c r="BU545">
        <v>0</v>
      </c>
      <c r="BV545">
        <v>0</v>
      </c>
      <c r="BW545">
        <v>0</v>
      </c>
      <c r="BX545">
        <v>0</v>
      </c>
      <c r="BY545">
        <v>0</v>
      </c>
      <c r="BZ545">
        <v>0</v>
      </c>
      <c r="CA545">
        <v>0</v>
      </c>
      <c r="CB545">
        <v>3</v>
      </c>
      <c r="CC545">
        <v>0</v>
      </c>
      <c r="CD545">
        <v>0</v>
      </c>
      <c r="CE545">
        <v>0</v>
      </c>
      <c r="CF545">
        <v>0</v>
      </c>
      <c r="CG545">
        <v>0</v>
      </c>
      <c r="CH545">
        <v>0</v>
      </c>
      <c r="CI545">
        <v>0</v>
      </c>
      <c r="CJ545">
        <v>0</v>
      </c>
      <c r="CK545">
        <v>0</v>
      </c>
      <c r="CL545">
        <v>0</v>
      </c>
      <c r="CM545">
        <v>0</v>
      </c>
    </row>
    <row r="546" spans="1:91" x14ac:dyDescent="0.15">
      <c r="A546" t="s">
        <v>2186</v>
      </c>
      <c r="B546">
        <v>2999</v>
      </c>
      <c r="C546">
        <v>119</v>
      </c>
      <c r="D546">
        <v>1838</v>
      </c>
      <c r="E546" s="407">
        <v>4.7</v>
      </c>
      <c r="F546" s="407">
        <v>0.1</v>
      </c>
      <c r="G546" s="407">
        <v>4.5</v>
      </c>
      <c r="H546" s="407">
        <v>0.5</v>
      </c>
      <c r="I546" s="407">
        <v>1.5296490883085894E-2</v>
      </c>
      <c r="J546" s="407">
        <v>0.5</v>
      </c>
      <c r="K546">
        <v>0</v>
      </c>
      <c r="L546">
        <v>18</v>
      </c>
      <c r="M546">
        <v>0</v>
      </c>
      <c r="N546">
        <v>0</v>
      </c>
      <c r="O546">
        <v>9</v>
      </c>
      <c r="P546">
        <v>0</v>
      </c>
      <c r="Q546">
        <v>3</v>
      </c>
      <c r="R546">
        <v>2</v>
      </c>
      <c r="S546">
        <v>31</v>
      </c>
      <c r="T546">
        <v>69</v>
      </c>
      <c r="U546">
        <v>72</v>
      </c>
      <c r="V546">
        <v>97</v>
      </c>
      <c r="W546">
        <v>0</v>
      </c>
      <c r="X546">
        <v>0</v>
      </c>
      <c r="Y546">
        <v>0</v>
      </c>
      <c r="Z546">
        <v>0</v>
      </c>
      <c r="AA546" t="s">
        <v>2334</v>
      </c>
      <c r="AB546">
        <v>0</v>
      </c>
      <c r="AC546">
        <v>1</v>
      </c>
      <c r="AD546">
        <v>0</v>
      </c>
      <c r="AE546">
        <v>0</v>
      </c>
      <c r="AF546">
        <v>1</v>
      </c>
      <c r="AG546">
        <v>0</v>
      </c>
      <c r="AH546">
        <v>1</v>
      </c>
      <c r="AI546">
        <v>1</v>
      </c>
      <c r="AJ546">
        <v>3</v>
      </c>
      <c r="AK546">
        <v>3</v>
      </c>
      <c r="AL546">
        <v>2</v>
      </c>
      <c r="AM546">
        <v>41</v>
      </c>
      <c r="AN546">
        <v>0</v>
      </c>
      <c r="AO546">
        <v>0</v>
      </c>
      <c r="AP546">
        <v>0</v>
      </c>
      <c r="AQ546">
        <v>0</v>
      </c>
      <c r="AR546">
        <v>0</v>
      </c>
      <c r="AS546">
        <v>0</v>
      </c>
      <c r="AT546">
        <v>0</v>
      </c>
      <c r="AU546">
        <v>0</v>
      </c>
      <c r="AV546">
        <v>2</v>
      </c>
      <c r="AW546">
        <v>0</v>
      </c>
      <c r="AX546">
        <v>1</v>
      </c>
      <c r="AY546">
        <v>1</v>
      </c>
      <c r="AZ546">
        <v>2</v>
      </c>
      <c r="BA546">
        <v>0</v>
      </c>
      <c r="BB546">
        <v>17</v>
      </c>
      <c r="BC546">
        <v>0</v>
      </c>
      <c r="BD546">
        <v>0</v>
      </c>
      <c r="BE546">
        <v>0</v>
      </c>
      <c r="BF546">
        <v>0</v>
      </c>
      <c r="BG546">
        <v>0</v>
      </c>
      <c r="BH546">
        <v>0</v>
      </c>
      <c r="BI546">
        <v>1</v>
      </c>
      <c r="BJ546">
        <v>0</v>
      </c>
      <c r="BK546">
        <v>0</v>
      </c>
      <c r="BL546">
        <v>1</v>
      </c>
      <c r="BM546">
        <v>0</v>
      </c>
      <c r="BN546">
        <v>2</v>
      </c>
      <c r="BO546">
        <v>1</v>
      </c>
      <c r="BP546">
        <v>0</v>
      </c>
      <c r="BQ546">
        <v>5</v>
      </c>
      <c r="BR546">
        <v>2</v>
      </c>
      <c r="BS546">
        <v>23</v>
      </c>
      <c r="BT546">
        <v>0</v>
      </c>
      <c r="BU546">
        <v>0</v>
      </c>
      <c r="BV546">
        <v>0</v>
      </c>
      <c r="BW546">
        <v>0</v>
      </c>
      <c r="BX546">
        <v>0</v>
      </c>
      <c r="BY546">
        <v>2</v>
      </c>
      <c r="BZ546">
        <v>0</v>
      </c>
      <c r="CA546">
        <v>1</v>
      </c>
      <c r="CB546">
        <v>1</v>
      </c>
      <c r="CC546">
        <v>0</v>
      </c>
      <c r="CD546">
        <v>3</v>
      </c>
      <c r="CE546">
        <v>1</v>
      </c>
      <c r="CF546">
        <v>2</v>
      </c>
      <c r="CG546">
        <v>8</v>
      </c>
      <c r="CH546">
        <v>25</v>
      </c>
      <c r="CI546">
        <v>0</v>
      </c>
      <c r="CJ546">
        <v>0</v>
      </c>
      <c r="CK546">
        <v>0</v>
      </c>
      <c r="CL546">
        <v>0</v>
      </c>
      <c r="CM546">
        <v>0</v>
      </c>
    </row>
    <row r="547" spans="1:91" x14ac:dyDescent="0.15">
      <c r="A547" t="s">
        <v>2326</v>
      </c>
      <c r="B547">
        <v>5.35</v>
      </c>
      <c r="D547">
        <v>57.3</v>
      </c>
      <c r="E547" s="407">
        <v>0.2</v>
      </c>
      <c r="F547" s="407">
        <v>0</v>
      </c>
      <c r="G547" s="407">
        <v>1.8</v>
      </c>
      <c r="H547" s="407">
        <v>1.537669880548883E-2</v>
      </c>
      <c r="I547" s="407">
        <v>0</v>
      </c>
      <c r="J547" s="407">
        <v>0.2</v>
      </c>
      <c r="K547">
        <v>0</v>
      </c>
      <c r="L547">
        <v>1</v>
      </c>
      <c r="M547">
        <v>0</v>
      </c>
      <c r="N547">
        <v>0</v>
      </c>
      <c r="O547">
        <v>32</v>
      </c>
      <c r="P547">
        <v>0</v>
      </c>
      <c r="Q547">
        <v>0</v>
      </c>
      <c r="R547">
        <v>0</v>
      </c>
      <c r="S547">
        <v>0</v>
      </c>
      <c r="T547">
        <v>0</v>
      </c>
      <c r="U547">
        <v>0</v>
      </c>
      <c r="V547">
        <v>0</v>
      </c>
      <c r="W547">
        <v>0</v>
      </c>
      <c r="X547">
        <v>0</v>
      </c>
      <c r="Y547">
        <v>0</v>
      </c>
      <c r="Z547">
        <v>0</v>
      </c>
      <c r="AA547" t="s">
        <v>2321</v>
      </c>
      <c r="AB547">
        <v>0</v>
      </c>
      <c r="AC547">
        <v>0</v>
      </c>
      <c r="AD547">
        <v>0</v>
      </c>
      <c r="AE547">
        <v>0</v>
      </c>
      <c r="AF547">
        <v>0</v>
      </c>
      <c r="AG547">
        <v>0</v>
      </c>
      <c r="AH547">
        <v>0</v>
      </c>
      <c r="AI547">
        <v>0</v>
      </c>
      <c r="AJ547">
        <v>0</v>
      </c>
      <c r="AK547">
        <v>0</v>
      </c>
      <c r="AL547">
        <v>0</v>
      </c>
      <c r="AM547">
        <v>0</v>
      </c>
      <c r="AN547">
        <v>0</v>
      </c>
      <c r="AO547">
        <v>0</v>
      </c>
      <c r="AP547">
        <v>0</v>
      </c>
      <c r="AQ547">
        <v>0</v>
      </c>
      <c r="AR547">
        <v>0</v>
      </c>
      <c r="AS547">
        <v>0</v>
      </c>
      <c r="AT547">
        <v>0</v>
      </c>
      <c r="AU547">
        <v>0</v>
      </c>
      <c r="AV547">
        <v>0</v>
      </c>
      <c r="AW547">
        <v>0</v>
      </c>
      <c r="AX547">
        <v>0</v>
      </c>
      <c r="AY547">
        <v>0</v>
      </c>
      <c r="AZ547">
        <v>0</v>
      </c>
      <c r="BA547">
        <v>0</v>
      </c>
      <c r="BB547">
        <v>0</v>
      </c>
      <c r="BC547">
        <v>0</v>
      </c>
      <c r="BD547">
        <v>0</v>
      </c>
      <c r="BE547">
        <v>0</v>
      </c>
      <c r="BF547">
        <v>0</v>
      </c>
      <c r="BG547">
        <v>0</v>
      </c>
      <c r="BH547">
        <v>0</v>
      </c>
      <c r="BI547">
        <v>0</v>
      </c>
      <c r="BJ547">
        <v>0</v>
      </c>
      <c r="BK547">
        <v>0</v>
      </c>
      <c r="BL547">
        <v>0</v>
      </c>
      <c r="BM547">
        <v>0</v>
      </c>
      <c r="BN547">
        <v>0</v>
      </c>
      <c r="BO547">
        <v>0</v>
      </c>
      <c r="BP547">
        <v>0</v>
      </c>
      <c r="BQ547">
        <v>0</v>
      </c>
      <c r="BR547">
        <v>0</v>
      </c>
      <c r="BS547">
        <v>0</v>
      </c>
      <c r="BT547">
        <v>0</v>
      </c>
      <c r="BU547">
        <v>0</v>
      </c>
      <c r="BV547">
        <v>0</v>
      </c>
      <c r="BW547">
        <v>0</v>
      </c>
      <c r="BX547">
        <v>0</v>
      </c>
      <c r="BY547">
        <v>0</v>
      </c>
      <c r="BZ547">
        <v>0</v>
      </c>
      <c r="CA547">
        <v>0</v>
      </c>
      <c r="CB547">
        <v>0</v>
      </c>
      <c r="CC547">
        <v>0</v>
      </c>
      <c r="CD547">
        <v>0</v>
      </c>
      <c r="CE547">
        <v>0</v>
      </c>
      <c r="CF547">
        <v>0</v>
      </c>
      <c r="CG547">
        <v>0</v>
      </c>
      <c r="CH547">
        <v>0</v>
      </c>
      <c r="CI547">
        <v>0</v>
      </c>
      <c r="CJ547">
        <v>0</v>
      </c>
      <c r="CK547">
        <v>0</v>
      </c>
      <c r="CL547">
        <v>0</v>
      </c>
      <c r="CM547">
        <v>0</v>
      </c>
    </row>
    <row r="548" spans="1:91" x14ac:dyDescent="0.15">
      <c r="A548" t="s">
        <v>2380</v>
      </c>
      <c r="B548">
        <v>41</v>
      </c>
      <c r="C548">
        <v>0.6</v>
      </c>
      <c r="D548">
        <v>145</v>
      </c>
      <c r="E548" s="407">
        <v>0.7</v>
      </c>
      <c r="F548" s="407">
        <v>1.2089596610169492E-2</v>
      </c>
      <c r="G548" s="407">
        <v>2.2000000000000002</v>
      </c>
      <c r="H548" s="407">
        <v>4.9784952475003079E-2</v>
      </c>
      <c r="I548" s="407">
        <v>8.8049154425379596E-4</v>
      </c>
      <c r="J548" s="407">
        <v>0.2</v>
      </c>
      <c r="K548">
        <v>0</v>
      </c>
      <c r="L548">
        <v>37</v>
      </c>
      <c r="M548">
        <v>0</v>
      </c>
      <c r="N548">
        <v>9</v>
      </c>
      <c r="O548">
        <v>5</v>
      </c>
      <c r="P548">
        <v>0</v>
      </c>
      <c r="Q548">
        <v>3</v>
      </c>
      <c r="R548">
        <v>0</v>
      </c>
      <c r="S548">
        <v>1</v>
      </c>
      <c r="T548">
        <v>6</v>
      </c>
      <c r="U548">
        <v>3</v>
      </c>
      <c r="V548">
        <v>0</v>
      </c>
      <c r="W548">
        <v>0</v>
      </c>
      <c r="X548">
        <v>0</v>
      </c>
      <c r="Y548">
        <v>0</v>
      </c>
      <c r="Z548">
        <v>0</v>
      </c>
      <c r="AA548" t="s">
        <v>2334</v>
      </c>
      <c r="AB548">
        <v>0</v>
      </c>
      <c r="AC548">
        <v>0</v>
      </c>
      <c r="AD548">
        <v>0</v>
      </c>
      <c r="AE548">
        <v>0</v>
      </c>
      <c r="AF548">
        <v>0</v>
      </c>
      <c r="AG548">
        <v>0</v>
      </c>
      <c r="AH548">
        <v>0</v>
      </c>
      <c r="AI548">
        <v>0</v>
      </c>
      <c r="AJ548">
        <v>0</v>
      </c>
      <c r="AK548">
        <v>0</v>
      </c>
      <c r="AL548">
        <v>0</v>
      </c>
      <c r="AM548">
        <v>0</v>
      </c>
      <c r="AN548">
        <v>0</v>
      </c>
      <c r="AO548">
        <v>0</v>
      </c>
      <c r="AP548">
        <v>0</v>
      </c>
      <c r="AQ548">
        <v>0</v>
      </c>
      <c r="AR548">
        <v>0</v>
      </c>
      <c r="AS548">
        <v>0</v>
      </c>
      <c r="AT548">
        <v>0</v>
      </c>
      <c r="AU548">
        <v>0</v>
      </c>
      <c r="AV548">
        <v>0</v>
      </c>
      <c r="AW548">
        <v>0</v>
      </c>
      <c r="AX548">
        <v>0</v>
      </c>
      <c r="AY548">
        <v>0</v>
      </c>
      <c r="AZ548">
        <v>0</v>
      </c>
      <c r="BA548">
        <v>0</v>
      </c>
      <c r="BB548">
        <v>0</v>
      </c>
      <c r="BC548">
        <v>0</v>
      </c>
      <c r="BD548">
        <v>0</v>
      </c>
      <c r="BE548">
        <v>0</v>
      </c>
      <c r="BF548">
        <v>0</v>
      </c>
      <c r="BG548">
        <v>0</v>
      </c>
      <c r="BH548">
        <v>0</v>
      </c>
      <c r="BI548">
        <v>8</v>
      </c>
      <c r="BJ548">
        <v>0</v>
      </c>
      <c r="BK548">
        <v>0</v>
      </c>
      <c r="BL548">
        <v>1</v>
      </c>
      <c r="BM548">
        <v>0</v>
      </c>
      <c r="BN548">
        <v>0</v>
      </c>
      <c r="BO548">
        <v>0</v>
      </c>
      <c r="BP548">
        <v>0</v>
      </c>
      <c r="BQ548">
        <v>1</v>
      </c>
      <c r="BR548">
        <v>0</v>
      </c>
      <c r="BS548">
        <v>0</v>
      </c>
      <c r="BT548">
        <v>0</v>
      </c>
      <c r="BU548">
        <v>0</v>
      </c>
      <c r="BV548">
        <v>0</v>
      </c>
      <c r="BW548">
        <v>0</v>
      </c>
      <c r="BX548">
        <v>0</v>
      </c>
      <c r="BY548">
        <v>4</v>
      </c>
      <c r="BZ548">
        <v>0</v>
      </c>
      <c r="CA548">
        <v>1</v>
      </c>
      <c r="CB548">
        <v>0</v>
      </c>
      <c r="CC548">
        <v>0</v>
      </c>
      <c r="CD548">
        <v>0</v>
      </c>
      <c r="CE548">
        <v>0</v>
      </c>
      <c r="CF548">
        <v>0</v>
      </c>
      <c r="CG548">
        <v>0</v>
      </c>
      <c r="CH548">
        <v>0</v>
      </c>
      <c r="CI548">
        <v>0</v>
      </c>
      <c r="CJ548">
        <v>0</v>
      </c>
      <c r="CK548">
        <v>0</v>
      </c>
      <c r="CL548">
        <v>0</v>
      </c>
      <c r="CM548">
        <v>0</v>
      </c>
    </row>
    <row r="549" spans="1:91" x14ac:dyDescent="0.15">
      <c r="A549" t="s">
        <v>2318</v>
      </c>
      <c r="B549">
        <v>1.6</v>
      </c>
      <c r="C549">
        <v>3</v>
      </c>
      <c r="D549">
        <v>1.3</v>
      </c>
      <c r="E549" s="407">
        <v>1.4</v>
      </c>
      <c r="F549" s="407">
        <v>2.9897472265948286E-2</v>
      </c>
      <c r="G549" s="407">
        <v>1.5</v>
      </c>
      <c r="H549" s="407">
        <v>0.2</v>
      </c>
      <c r="I549" s="407">
        <v>3.9958563080507584E-3</v>
      </c>
      <c r="J549" s="407">
        <v>0.2</v>
      </c>
      <c r="K549">
        <v>0</v>
      </c>
      <c r="L549">
        <v>41</v>
      </c>
      <c r="M549">
        <v>0</v>
      </c>
      <c r="N549">
        <v>19</v>
      </c>
      <c r="O549">
        <v>113</v>
      </c>
      <c r="P549">
        <v>0</v>
      </c>
      <c r="Q549">
        <v>8</v>
      </c>
      <c r="R549">
        <v>5</v>
      </c>
      <c r="S549">
        <v>86</v>
      </c>
      <c r="T549">
        <v>486</v>
      </c>
      <c r="U549">
        <v>219</v>
      </c>
      <c r="V549">
        <v>26</v>
      </c>
      <c r="W549">
        <v>0</v>
      </c>
      <c r="X549">
        <v>0</v>
      </c>
      <c r="Y549">
        <v>0</v>
      </c>
      <c r="Z549">
        <v>0</v>
      </c>
      <c r="AA549" t="s">
        <v>2368</v>
      </c>
      <c r="AB549">
        <v>0</v>
      </c>
      <c r="AC549">
        <v>3</v>
      </c>
      <c r="AD549">
        <v>0</v>
      </c>
      <c r="AE549">
        <v>1</v>
      </c>
      <c r="AF549">
        <v>6</v>
      </c>
      <c r="AG549">
        <v>0</v>
      </c>
      <c r="AH549">
        <v>0</v>
      </c>
      <c r="AI549">
        <v>1</v>
      </c>
      <c r="AJ549">
        <v>13</v>
      </c>
      <c r="AK549">
        <v>23</v>
      </c>
      <c r="AL549">
        <v>11</v>
      </c>
      <c r="AM549">
        <v>3</v>
      </c>
      <c r="AN549">
        <v>0</v>
      </c>
      <c r="AO549">
        <v>0</v>
      </c>
      <c r="AP549">
        <v>0</v>
      </c>
      <c r="AQ549">
        <v>0</v>
      </c>
      <c r="AR549">
        <v>0</v>
      </c>
      <c r="AS549">
        <v>25</v>
      </c>
      <c r="AT549">
        <v>0</v>
      </c>
      <c r="AU549">
        <v>2</v>
      </c>
      <c r="AV549">
        <v>39</v>
      </c>
      <c r="AW549">
        <v>0</v>
      </c>
      <c r="AX549">
        <v>0</v>
      </c>
      <c r="AY549">
        <v>0</v>
      </c>
      <c r="AZ549">
        <v>4</v>
      </c>
      <c r="BA549">
        <v>21</v>
      </c>
      <c r="BB549">
        <v>83</v>
      </c>
      <c r="BC549">
        <v>2</v>
      </c>
      <c r="BD549">
        <v>0</v>
      </c>
      <c r="BE549">
        <v>0</v>
      </c>
      <c r="BF549">
        <v>0</v>
      </c>
      <c r="BG549">
        <v>0</v>
      </c>
      <c r="BH549">
        <v>0</v>
      </c>
      <c r="BI549">
        <v>1</v>
      </c>
      <c r="BJ549">
        <v>0</v>
      </c>
      <c r="BK549">
        <v>2</v>
      </c>
      <c r="BL549">
        <v>15</v>
      </c>
      <c r="BM549">
        <v>0</v>
      </c>
      <c r="BN549">
        <v>0</v>
      </c>
      <c r="BO549">
        <v>1</v>
      </c>
      <c r="BP549">
        <v>16</v>
      </c>
      <c r="BQ549">
        <v>28</v>
      </c>
      <c r="BR549">
        <v>39</v>
      </c>
      <c r="BS549">
        <v>9</v>
      </c>
      <c r="BT549">
        <v>0</v>
      </c>
      <c r="BU549">
        <v>0</v>
      </c>
      <c r="BV549">
        <v>0</v>
      </c>
      <c r="BW549">
        <v>0</v>
      </c>
      <c r="BX549">
        <v>0</v>
      </c>
      <c r="BY549">
        <v>37</v>
      </c>
      <c r="BZ549">
        <v>0</v>
      </c>
      <c r="CA549">
        <v>0</v>
      </c>
      <c r="CB549">
        <v>25</v>
      </c>
      <c r="CC549">
        <v>0</v>
      </c>
      <c r="CD549">
        <v>22</v>
      </c>
      <c r="CE549">
        <v>0</v>
      </c>
      <c r="CF549">
        <v>0</v>
      </c>
      <c r="CG549">
        <v>0</v>
      </c>
      <c r="CH549">
        <v>67</v>
      </c>
      <c r="CI549">
        <v>2</v>
      </c>
      <c r="CJ549">
        <v>0</v>
      </c>
      <c r="CK549">
        <v>0</v>
      </c>
      <c r="CL549">
        <v>0</v>
      </c>
      <c r="CM549">
        <v>0</v>
      </c>
    </row>
    <row r="550" spans="1:91" x14ac:dyDescent="0.15">
      <c r="A550" t="s">
        <v>2320</v>
      </c>
      <c r="B550">
        <v>30</v>
      </c>
      <c r="C550">
        <v>0.75</v>
      </c>
      <c r="D550">
        <v>89</v>
      </c>
      <c r="E550" s="407">
        <v>1.2</v>
      </c>
      <c r="F550" s="407">
        <v>2.3272450757575756E-2</v>
      </c>
      <c r="G550" s="407">
        <v>4.8</v>
      </c>
      <c r="H550" s="407">
        <v>0.1</v>
      </c>
      <c r="I550" s="407">
        <v>1.5505820303982297E-3</v>
      </c>
      <c r="J550" s="407">
        <v>0.3</v>
      </c>
      <c r="K550">
        <v>0</v>
      </c>
      <c r="L550">
        <v>0</v>
      </c>
      <c r="M550">
        <v>0</v>
      </c>
      <c r="N550">
        <v>1</v>
      </c>
      <c r="O550">
        <v>0</v>
      </c>
      <c r="P550">
        <v>0</v>
      </c>
      <c r="Q550">
        <v>29</v>
      </c>
      <c r="R550">
        <v>0</v>
      </c>
      <c r="S550">
        <v>0</v>
      </c>
      <c r="T550">
        <v>3</v>
      </c>
      <c r="U550">
        <v>0</v>
      </c>
      <c r="V550">
        <v>0</v>
      </c>
      <c r="W550">
        <v>0</v>
      </c>
      <c r="X550">
        <v>0</v>
      </c>
      <c r="Y550">
        <v>0</v>
      </c>
      <c r="Z550">
        <v>0</v>
      </c>
      <c r="AA550" t="s">
        <v>2321</v>
      </c>
      <c r="AB550">
        <v>0</v>
      </c>
      <c r="AC550">
        <v>0</v>
      </c>
      <c r="AD550">
        <v>0</v>
      </c>
      <c r="AE550">
        <v>0</v>
      </c>
      <c r="AF550">
        <v>0</v>
      </c>
      <c r="AG550">
        <v>0</v>
      </c>
      <c r="AH550">
        <v>0</v>
      </c>
      <c r="AI550">
        <v>0</v>
      </c>
      <c r="AJ550">
        <v>0</v>
      </c>
      <c r="AK550">
        <v>0</v>
      </c>
      <c r="AL550">
        <v>0</v>
      </c>
      <c r="AM550">
        <v>0</v>
      </c>
      <c r="AN550">
        <v>0</v>
      </c>
      <c r="AO550">
        <v>0</v>
      </c>
      <c r="AP550">
        <v>0</v>
      </c>
      <c r="AQ550">
        <v>0</v>
      </c>
      <c r="AR550">
        <v>0</v>
      </c>
      <c r="AS550">
        <v>0</v>
      </c>
      <c r="AT550">
        <v>0</v>
      </c>
      <c r="AU550">
        <v>0</v>
      </c>
      <c r="AV550">
        <v>0</v>
      </c>
      <c r="AW550">
        <v>0</v>
      </c>
      <c r="AX550">
        <v>0</v>
      </c>
      <c r="AY550">
        <v>0</v>
      </c>
      <c r="AZ550">
        <v>0</v>
      </c>
      <c r="BA550">
        <v>0</v>
      </c>
      <c r="BB550">
        <v>0</v>
      </c>
      <c r="BC550">
        <v>0</v>
      </c>
      <c r="BD550">
        <v>0</v>
      </c>
      <c r="BE550">
        <v>0</v>
      </c>
      <c r="BF550">
        <v>0</v>
      </c>
      <c r="BG550">
        <v>0</v>
      </c>
      <c r="BH550">
        <v>0</v>
      </c>
      <c r="BI550">
        <v>0</v>
      </c>
      <c r="BJ550">
        <v>0</v>
      </c>
      <c r="BK550">
        <v>0</v>
      </c>
      <c r="BL550">
        <v>0</v>
      </c>
      <c r="BM550">
        <v>0</v>
      </c>
      <c r="BN550">
        <v>0</v>
      </c>
      <c r="BO550">
        <v>0</v>
      </c>
      <c r="BP550">
        <v>0</v>
      </c>
      <c r="BQ550">
        <v>0</v>
      </c>
      <c r="BR550">
        <v>0</v>
      </c>
      <c r="BS550">
        <v>0</v>
      </c>
      <c r="BT550">
        <v>0</v>
      </c>
      <c r="BU550">
        <v>0</v>
      </c>
      <c r="BV550">
        <v>0</v>
      </c>
      <c r="BW550">
        <v>0</v>
      </c>
      <c r="BX550">
        <v>0</v>
      </c>
      <c r="BY550">
        <v>0</v>
      </c>
      <c r="BZ550">
        <v>0</v>
      </c>
      <c r="CA550">
        <v>0</v>
      </c>
      <c r="CB550">
        <v>0</v>
      </c>
      <c r="CC550">
        <v>0</v>
      </c>
      <c r="CD550">
        <v>0</v>
      </c>
      <c r="CE550">
        <v>0</v>
      </c>
      <c r="CF550">
        <v>0</v>
      </c>
      <c r="CG550">
        <v>0</v>
      </c>
      <c r="CH550">
        <v>0</v>
      </c>
      <c r="CI550">
        <v>0</v>
      </c>
      <c r="CJ550">
        <v>0</v>
      </c>
      <c r="CK550">
        <v>0</v>
      </c>
      <c r="CL550">
        <v>0</v>
      </c>
      <c r="CM550">
        <v>0</v>
      </c>
    </row>
    <row r="551" spans="1:91" x14ac:dyDescent="0.15">
      <c r="A551" t="s">
        <v>2322</v>
      </c>
      <c r="B551">
        <v>270</v>
      </c>
      <c r="C551">
        <v>5.3</v>
      </c>
      <c r="D551">
        <v>359</v>
      </c>
      <c r="E551" s="407">
        <v>9.8000000000000007</v>
      </c>
      <c r="F551" s="407">
        <v>0.2</v>
      </c>
      <c r="G551" s="407">
        <v>13.1</v>
      </c>
      <c r="H551" s="407">
        <v>1</v>
      </c>
      <c r="I551" s="407">
        <v>2.0484940088437525E-2</v>
      </c>
      <c r="J551" s="407">
        <v>1.4</v>
      </c>
      <c r="K551">
        <v>0</v>
      </c>
      <c r="L551">
        <v>0</v>
      </c>
      <c r="M551">
        <v>0</v>
      </c>
      <c r="N551">
        <v>2</v>
      </c>
      <c r="O551">
        <v>5</v>
      </c>
      <c r="P551">
        <v>0</v>
      </c>
      <c r="Q551">
        <v>0</v>
      </c>
      <c r="R551">
        <v>0</v>
      </c>
      <c r="S551">
        <v>6</v>
      </c>
      <c r="T551">
        <v>30</v>
      </c>
      <c r="U551">
        <v>0</v>
      </c>
      <c r="V551">
        <v>0</v>
      </c>
      <c r="W551">
        <v>0</v>
      </c>
      <c r="X551">
        <v>0</v>
      </c>
      <c r="Y551">
        <v>0</v>
      </c>
      <c r="Z551">
        <v>0</v>
      </c>
      <c r="AA551" t="s">
        <v>2321</v>
      </c>
      <c r="AB551">
        <v>0</v>
      </c>
      <c r="AC551">
        <v>0</v>
      </c>
      <c r="AD551">
        <v>0</v>
      </c>
      <c r="AE551">
        <v>0</v>
      </c>
      <c r="AF551">
        <v>0</v>
      </c>
      <c r="AG551">
        <v>0</v>
      </c>
      <c r="AH551">
        <v>0</v>
      </c>
      <c r="AI551">
        <v>0</v>
      </c>
      <c r="AJ551">
        <v>0</v>
      </c>
      <c r="AK551">
        <v>0</v>
      </c>
      <c r="AL551">
        <v>0</v>
      </c>
      <c r="AM551">
        <v>0</v>
      </c>
      <c r="AN551">
        <v>0</v>
      </c>
      <c r="AO551">
        <v>0</v>
      </c>
      <c r="AP551">
        <v>0</v>
      </c>
      <c r="AQ551">
        <v>0</v>
      </c>
      <c r="AR551">
        <v>0</v>
      </c>
      <c r="AS551">
        <v>0</v>
      </c>
      <c r="AT551">
        <v>0</v>
      </c>
      <c r="AU551">
        <v>0</v>
      </c>
      <c r="AV551">
        <v>0</v>
      </c>
      <c r="AW551">
        <v>0</v>
      </c>
      <c r="AX551">
        <v>0</v>
      </c>
      <c r="AY551">
        <v>0</v>
      </c>
      <c r="AZ551">
        <v>0</v>
      </c>
      <c r="BA551">
        <v>0</v>
      </c>
      <c r="BB551">
        <v>0</v>
      </c>
      <c r="BC551">
        <v>0</v>
      </c>
      <c r="BD551">
        <v>0</v>
      </c>
      <c r="BE551">
        <v>0</v>
      </c>
      <c r="BF551">
        <v>0</v>
      </c>
      <c r="BG551">
        <v>0</v>
      </c>
      <c r="BH551">
        <v>0</v>
      </c>
      <c r="BI551">
        <v>0</v>
      </c>
      <c r="BJ551">
        <v>0</v>
      </c>
      <c r="BK551">
        <v>0</v>
      </c>
      <c r="BL551">
        <v>0</v>
      </c>
      <c r="BM551">
        <v>0</v>
      </c>
      <c r="BN551">
        <v>0</v>
      </c>
      <c r="BO551">
        <v>0</v>
      </c>
      <c r="BP551">
        <v>0</v>
      </c>
      <c r="BQ551">
        <v>0</v>
      </c>
      <c r="BR551">
        <v>0</v>
      </c>
      <c r="BS551">
        <v>0</v>
      </c>
      <c r="BT551">
        <v>0</v>
      </c>
      <c r="BU551">
        <v>0</v>
      </c>
      <c r="BV551">
        <v>0</v>
      </c>
      <c r="BW551">
        <v>0</v>
      </c>
      <c r="BX551">
        <v>0</v>
      </c>
      <c r="BY551">
        <v>0</v>
      </c>
      <c r="BZ551">
        <v>0</v>
      </c>
      <c r="CA551">
        <v>0</v>
      </c>
      <c r="CB551">
        <v>0</v>
      </c>
      <c r="CC551">
        <v>0</v>
      </c>
      <c r="CD551">
        <v>0</v>
      </c>
      <c r="CE551">
        <v>0</v>
      </c>
      <c r="CF551">
        <v>0</v>
      </c>
      <c r="CG551">
        <v>0</v>
      </c>
      <c r="CH551">
        <v>0</v>
      </c>
      <c r="CI551">
        <v>0</v>
      </c>
      <c r="CJ551">
        <v>0</v>
      </c>
      <c r="CK551">
        <v>0</v>
      </c>
      <c r="CL551">
        <v>0</v>
      </c>
      <c r="CM551">
        <v>0</v>
      </c>
    </row>
    <row r="552" spans="1:91" x14ac:dyDescent="0.15">
      <c r="A552" t="s">
        <v>2325</v>
      </c>
      <c r="B552">
        <v>530</v>
      </c>
      <c r="C552">
        <v>12.4</v>
      </c>
      <c r="D552">
        <v>540</v>
      </c>
      <c r="E552" s="407">
        <v>11.2</v>
      </c>
      <c r="F552" s="407">
        <v>0.3</v>
      </c>
      <c r="G552" s="407">
        <v>9.1999999999999993</v>
      </c>
      <c r="H552" s="407">
        <v>0.4</v>
      </c>
      <c r="I552" s="407">
        <v>1.0430210826011782E-2</v>
      </c>
      <c r="J552" s="407">
        <v>0.4</v>
      </c>
      <c r="K552">
        <v>0</v>
      </c>
      <c r="L552">
        <v>16</v>
      </c>
      <c r="M552">
        <v>0</v>
      </c>
      <c r="N552">
        <v>0</v>
      </c>
      <c r="O552">
        <v>4</v>
      </c>
      <c r="P552">
        <v>0</v>
      </c>
      <c r="Q552">
        <v>2</v>
      </c>
      <c r="R552">
        <v>0</v>
      </c>
      <c r="S552">
        <v>0</v>
      </c>
      <c r="T552">
        <v>15</v>
      </c>
      <c r="U552">
        <v>7</v>
      </c>
      <c r="V552">
        <v>1</v>
      </c>
      <c r="W552">
        <v>0</v>
      </c>
      <c r="X552">
        <v>0</v>
      </c>
      <c r="Y552">
        <v>0</v>
      </c>
      <c r="Z552">
        <v>0</v>
      </c>
      <c r="AA552" t="s">
        <v>2321</v>
      </c>
      <c r="AB552">
        <v>0</v>
      </c>
      <c r="AC552">
        <v>0</v>
      </c>
      <c r="AD552">
        <v>0</v>
      </c>
      <c r="AE552">
        <v>0</v>
      </c>
      <c r="AF552">
        <v>0</v>
      </c>
      <c r="AG552">
        <v>0</v>
      </c>
      <c r="AH552">
        <v>0</v>
      </c>
      <c r="AI552">
        <v>0</v>
      </c>
      <c r="AJ552">
        <v>0</v>
      </c>
      <c r="AK552">
        <v>0</v>
      </c>
      <c r="AL552">
        <v>0</v>
      </c>
      <c r="AM552">
        <v>0</v>
      </c>
      <c r="AN552">
        <v>0</v>
      </c>
      <c r="AO552">
        <v>0</v>
      </c>
      <c r="AP552">
        <v>0</v>
      </c>
      <c r="AQ552">
        <v>0</v>
      </c>
      <c r="AR552">
        <v>0</v>
      </c>
      <c r="AS552">
        <v>0</v>
      </c>
      <c r="AT552">
        <v>0</v>
      </c>
      <c r="AU552">
        <v>0</v>
      </c>
      <c r="AV552">
        <v>0</v>
      </c>
      <c r="AW552">
        <v>0</v>
      </c>
      <c r="AX552">
        <v>0</v>
      </c>
      <c r="AY552">
        <v>0</v>
      </c>
      <c r="AZ552">
        <v>0</v>
      </c>
      <c r="BA552">
        <v>0</v>
      </c>
      <c r="BB552">
        <v>0</v>
      </c>
      <c r="BC552">
        <v>0</v>
      </c>
      <c r="BD552">
        <v>0</v>
      </c>
      <c r="BE552">
        <v>0</v>
      </c>
      <c r="BF552">
        <v>0</v>
      </c>
      <c r="BG552">
        <v>0</v>
      </c>
      <c r="BH552">
        <v>0</v>
      </c>
      <c r="BI552">
        <v>1</v>
      </c>
      <c r="BJ552">
        <v>0</v>
      </c>
      <c r="BK552">
        <v>0</v>
      </c>
      <c r="BL552">
        <v>0</v>
      </c>
      <c r="BM552">
        <v>0</v>
      </c>
      <c r="BN552">
        <v>0</v>
      </c>
      <c r="BO552">
        <v>0</v>
      </c>
      <c r="BP552">
        <v>0</v>
      </c>
      <c r="BQ552">
        <v>0</v>
      </c>
      <c r="BR552">
        <v>0</v>
      </c>
      <c r="BS552">
        <v>0</v>
      </c>
      <c r="BT552">
        <v>0</v>
      </c>
      <c r="BU552">
        <v>0</v>
      </c>
      <c r="BV552">
        <v>0</v>
      </c>
      <c r="BW552">
        <v>0</v>
      </c>
      <c r="BX552">
        <v>0</v>
      </c>
      <c r="BY552">
        <v>0</v>
      </c>
      <c r="BZ552">
        <v>0</v>
      </c>
      <c r="CA552">
        <v>2</v>
      </c>
      <c r="CB552">
        <v>0</v>
      </c>
      <c r="CC552">
        <v>0</v>
      </c>
      <c r="CD552">
        <v>0</v>
      </c>
      <c r="CE552">
        <v>0</v>
      </c>
      <c r="CF552">
        <v>0</v>
      </c>
      <c r="CG552">
        <v>0</v>
      </c>
      <c r="CH552">
        <v>0</v>
      </c>
      <c r="CI552">
        <v>0</v>
      </c>
      <c r="CJ552">
        <v>0</v>
      </c>
      <c r="CK552">
        <v>0</v>
      </c>
      <c r="CL552">
        <v>0</v>
      </c>
      <c r="CM552">
        <v>0</v>
      </c>
    </row>
    <row r="553" spans="1:91" x14ac:dyDescent="0.15">
      <c r="A553" t="s">
        <v>2327</v>
      </c>
      <c r="B553">
        <v>69.400000000000006</v>
      </c>
      <c r="C553">
        <v>1.38</v>
      </c>
      <c r="D553">
        <v>193</v>
      </c>
      <c r="E553" s="407">
        <v>2.8</v>
      </c>
      <c r="F553" s="407">
        <v>0.1</v>
      </c>
      <c r="G553" s="407">
        <v>6.6</v>
      </c>
      <c r="H553" s="407">
        <v>0.2</v>
      </c>
      <c r="I553" s="407">
        <v>3.5671687521881038E-3</v>
      </c>
      <c r="J553" s="407">
        <v>0.4</v>
      </c>
      <c r="K553">
        <v>0</v>
      </c>
      <c r="L553">
        <v>3</v>
      </c>
      <c r="M553">
        <v>0</v>
      </c>
      <c r="N553">
        <v>5</v>
      </c>
      <c r="O553">
        <v>9</v>
      </c>
      <c r="P553">
        <v>0</v>
      </c>
      <c r="Q553">
        <v>2</v>
      </c>
      <c r="R553">
        <v>0</v>
      </c>
      <c r="S553">
        <v>0</v>
      </c>
      <c r="T553">
        <v>9</v>
      </c>
      <c r="U553">
        <v>2</v>
      </c>
      <c r="V553">
        <v>0</v>
      </c>
      <c r="W553">
        <v>0</v>
      </c>
      <c r="X553">
        <v>0</v>
      </c>
      <c r="Y553">
        <v>0</v>
      </c>
      <c r="Z553">
        <v>0</v>
      </c>
      <c r="AA553" t="s">
        <v>2321</v>
      </c>
      <c r="AB553">
        <v>0</v>
      </c>
      <c r="AC553">
        <v>0</v>
      </c>
      <c r="AD553">
        <v>0</v>
      </c>
      <c r="AE553">
        <v>0</v>
      </c>
      <c r="AF553">
        <v>0</v>
      </c>
      <c r="AG553">
        <v>0</v>
      </c>
      <c r="AH553">
        <v>0</v>
      </c>
      <c r="AI553">
        <v>0</v>
      </c>
      <c r="AJ553">
        <v>0</v>
      </c>
      <c r="AK553">
        <v>0</v>
      </c>
      <c r="AL553">
        <v>0</v>
      </c>
      <c r="AM553">
        <v>0</v>
      </c>
      <c r="AN553">
        <v>0</v>
      </c>
      <c r="AO553">
        <v>0</v>
      </c>
      <c r="AP553">
        <v>0</v>
      </c>
      <c r="AQ553">
        <v>0</v>
      </c>
      <c r="AR553">
        <v>0</v>
      </c>
      <c r="AS553">
        <v>0</v>
      </c>
      <c r="AT553">
        <v>0</v>
      </c>
      <c r="AU553">
        <v>0</v>
      </c>
      <c r="AV553">
        <v>0</v>
      </c>
      <c r="AW553">
        <v>0</v>
      </c>
      <c r="AX553">
        <v>0</v>
      </c>
      <c r="AY553">
        <v>0</v>
      </c>
      <c r="AZ553">
        <v>0</v>
      </c>
      <c r="BA553">
        <v>0</v>
      </c>
      <c r="BB553">
        <v>0</v>
      </c>
      <c r="BC553">
        <v>0</v>
      </c>
      <c r="BD553">
        <v>0</v>
      </c>
      <c r="BE553">
        <v>0</v>
      </c>
      <c r="BF553">
        <v>0</v>
      </c>
      <c r="BG553">
        <v>0</v>
      </c>
      <c r="BH553">
        <v>0</v>
      </c>
      <c r="BI553">
        <v>0</v>
      </c>
      <c r="BJ553">
        <v>0</v>
      </c>
      <c r="BK553">
        <v>0</v>
      </c>
      <c r="BL553">
        <v>1</v>
      </c>
      <c r="BM553">
        <v>0</v>
      </c>
      <c r="BN553">
        <v>0</v>
      </c>
      <c r="BO553">
        <v>0</v>
      </c>
      <c r="BP553">
        <v>0</v>
      </c>
      <c r="BQ553">
        <v>0</v>
      </c>
      <c r="BR553">
        <v>0</v>
      </c>
      <c r="BS553">
        <v>0</v>
      </c>
      <c r="BT553">
        <v>0</v>
      </c>
      <c r="BU553">
        <v>0</v>
      </c>
      <c r="BV553">
        <v>0</v>
      </c>
      <c r="BW553">
        <v>0</v>
      </c>
      <c r="BX553">
        <v>0</v>
      </c>
      <c r="BY553">
        <v>1</v>
      </c>
      <c r="BZ553">
        <v>0</v>
      </c>
      <c r="CA553">
        <v>0</v>
      </c>
      <c r="CB553">
        <v>0</v>
      </c>
      <c r="CC553">
        <v>0</v>
      </c>
      <c r="CD553">
        <v>0</v>
      </c>
      <c r="CE553">
        <v>0</v>
      </c>
      <c r="CF553">
        <v>0</v>
      </c>
      <c r="CG553">
        <v>0</v>
      </c>
      <c r="CH553">
        <v>0</v>
      </c>
      <c r="CI553">
        <v>0</v>
      </c>
      <c r="CJ553">
        <v>0</v>
      </c>
      <c r="CK553">
        <v>0</v>
      </c>
      <c r="CL553">
        <v>0</v>
      </c>
      <c r="CM553">
        <v>0</v>
      </c>
    </row>
    <row r="554" spans="1:91" x14ac:dyDescent="0.15">
      <c r="A554" t="s">
        <v>2328</v>
      </c>
      <c r="B554">
        <v>300</v>
      </c>
      <c r="C554">
        <v>3</v>
      </c>
      <c r="D554">
        <v>3800</v>
      </c>
      <c r="E554" s="407">
        <v>0.2</v>
      </c>
      <c r="F554" s="407">
        <v>1.4955211399108137E-4</v>
      </c>
      <c r="G554" s="407">
        <v>2.6</v>
      </c>
      <c r="H554" s="407">
        <v>1.4313295300907204E-2</v>
      </c>
      <c r="I554" s="407">
        <v>8.6270436079121732E-6</v>
      </c>
      <c r="J554" s="407">
        <v>0.2</v>
      </c>
      <c r="K554">
        <v>0</v>
      </c>
      <c r="L554">
        <v>231</v>
      </c>
      <c r="M554">
        <v>0</v>
      </c>
      <c r="N554">
        <v>2</v>
      </c>
      <c r="O554">
        <v>941</v>
      </c>
      <c r="P554">
        <v>166</v>
      </c>
      <c r="Q554">
        <v>9</v>
      </c>
      <c r="R554">
        <v>0</v>
      </c>
      <c r="S554">
        <v>0</v>
      </c>
      <c r="T554">
        <v>15</v>
      </c>
      <c r="U554">
        <v>5</v>
      </c>
      <c r="V554">
        <v>0</v>
      </c>
      <c r="W554">
        <v>3</v>
      </c>
      <c r="X554">
        <v>0</v>
      </c>
      <c r="Y554">
        <v>0</v>
      </c>
      <c r="Z554">
        <v>0</v>
      </c>
      <c r="AA554" t="s">
        <v>2321</v>
      </c>
      <c r="AB554">
        <v>0</v>
      </c>
      <c r="AC554">
        <v>0</v>
      </c>
      <c r="AD554">
        <v>0</v>
      </c>
      <c r="AE554">
        <v>0</v>
      </c>
      <c r="AF554">
        <v>0</v>
      </c>
      <c r="AG554">
        <v>0</v>
      </c>
      <c r="AH554">
        <v>0</v>
      </c>
      <c r="AI554">
        <v>0</v>
      </c>
      <c r="AJ554">
        <v>0</v>
      </c>
      <c r="AK554">
        <v>0</v>
      </c>
      <c r="AL554">
        <v>0</v>
      </c>
      <c r="AM554">
        <v>0</v>
      </c>
      <c r="AN554">
        <v>0</v>
      </c>
      <c r="AO554">
        <v>0</v>
      </c>
      <c r="AP554">
        <v>0</v>
      </c>
      <c r="AQ554">
        <v>0</v>
      </c>
      <c r="AR554">
        <v>0</v>
      </c>
      <c r="AS554">
        <v>0</v>
      </c>
      <c r="AT554">
        <v>0</v>
      </c>
      <c r="AU554">
        <v>0</v>
      </c>
      <c r="AV554">
        <v>0</v>
      </c>
      <c r="AW554">
        <v>0</v>
      </c>
      <c r="AX554">
        <v>0</v>
      </c>
      <c r="AY554">
        <v>0</v>
      </c>
      <c r="AZ554">
        <v>0</v>
      </c>
      <c r="BA554">
        <v>0</v>
      </c>
      <c r="BB554">
        <v>0</v>
      </c>
      <c r="BC554">
        <v>0</v>
      </c>
      <c r="BD554">
        <v>0</v>
      </c>
      <c r="BE554">
        <v>0</v>
      </c>
      <c r="BF554">
        <v>0</v>
      </c>
      <c r="BG554">
        <v>0</v>
      </c>
      <c r="BH554">
        <v>0</v>
      </c>
      <c r="BI554">
        <v>121</v>
      </c>
      <c r="BJ554">
        <v>0</v>
      </c>
      <c r="BK554">
        <v>2</v>
      </c>
      <c r="BL554">
        <v>635</v>
      </c>
      <c r="BM554">
        <v>44</v>
      </c>
      <c r="BN554">
        <v>6</v>
      </c>
      <c r="BO554">
        <v>0</v>
      </c>
      <c r="BP554">
        <v>0</v>
      </c>
      <c r="BQ554">
        <v>14</v>
      </c>
      <c r="BR554">
        <v>2</v>
      </c>
      <c r="BS554">
        <v>0</v>
      </c>
      <c r="BT554">
        <v>1</v>
      </c>
      <c r="BU554">
        <v>0</v>
      </c>
      <c r="BV554">
        <v>0</v>
      </c>
      <c r="BW554">
        <v>0</v>
      </c>
      <c r="BX554">
        <v>0</v>
      </c>
      <c r="BY554">
        <v>848</v>
      </c>
      <c r="BZ554">
        <v>0</v>
      </c>
      <c r="CA554">
        <v>1</v>
      </c>
      <c r="CB554">
        <v>220</v>
      </c>
      <c r="CC554">
        <v>166</v>
      </c>
      <c r="CD554">
        <v>12</v>
      </c>
      <c r="CE554">
        <v>0</v>
      </c>
      <c r="CF554">
        <v>0</v>
      </c>
      <c r="CG554">
        <v>0</v>
      </c>
      <c r="CH554">
        <v>0</v>
      </c>
      <c r="CI554">
        <v>0</v>
      </c>
      <c r="CJ554">
        <v>0</v>
      </c>
      <c r="CK554">
        <v>0</v>
      </c>
      <c r="CL554">
        <v>0</v>
      </c>
      <c r="CM554">
        <v>0</v>
      </c>
    </row>
    <row r="555" spans="1:91" x14ac:dyDescent="0.15">
      <c r="A555" t="s">
        <v>2323</v>
      </c>
      <c r="B555">
        <v>19.100000000000001</v>
      </c>
      <c r="C555">
        <v>1.46E-2</v>
      </c>
      <c r="D555">
        <v>230</v>
      </c>
      <c r="E555" s="407">
        <v>0.2</v>
      </c>
      <c r="F555" s="407">
        <v>1.7224379255319149E-4</v>
      </c>
      <c r="G555" s="407">
        <v>2.2000000000000002</v>
      </c>
      <c r="H555" s="407">
        <v>2.4544908358176295E-2</v>
      </c>
      <c r="I555" s="407">
        <v>2.2877838832134773E-5</v>
      </c>
      <c r="J555" s="407">
        <v>0.3</v>
      </c>
      <c r="K555">
        <v>14</v>
      </c>
      <c r="L555">
        <v>4</v>
      </c>
      <c r="M555">
        <v>0</v>
      </c>
      <c r="N555">
        <v>28</v>
      </c>
      <c r="O555">
        <v>48</v>
      </c>
      <c r="P555">
        <v>0</v>
      </c>
      <c r="Q555">
        <v>4</v>
      </c>
      <c r="R555">
        <v>0</v>
      </c>
      <c r="S555">
        <v>0</v>
      </c>
      <c r="T555">
        <v>2</v>
      </c>
      <c r="U555">
        <v>0</v>
      </c>
      <c r="V555">
        <v>0</v>
      </c>
      <c r="W555">
        <v>0</v>
      </c>
      <c r="X555">
        <v>0</v>
      </c>
      <c r="Y555">
        <v>4</v>
      </c>
      <c r="Z555">
        <v>0</v>
      </c>
      <c r="AA555" t="s">
        <v>2321</v>
      </c>
      <c r="AB555">
        <v>0</v>
      </c>
      <c r="AC555">
        <v>0</v>
      </c>
      <c r="AD555">
        <v>0</v>
      </c>
      <c r="AE555">
        <v>0</v>
      </c>
      <c r="AF555">
        <v>0</v>
      </c>
      <c r="AG555">
        <v>0</v>
      </c>
      <c r="AH555">
        <v>0</v>
      </c>
      <c r="AI555">
        <v>0</v>
      </c>
      <c r="AJ555">
        <v>0</v>
      </c>
      <c r="AK555">
        <v>0</v>
      </c>
      <c r="AL555">
        <v>0</v>
      </c>
      <c r="AM555">
        <v>0</v>
      </c>
      <c r="AN555">
        <v>0</v>
      </c>
      <c r="AO555">
        <v>0</v>
      </c>
      <c r="AP555">
        <v>0</v>
      </c>
      <c r="AQ555">
        <v>0</v>
      </c>
      <c r="AR555">
        <v>0</v>
      </c>
      <c r="AS555">
        <v>0</v>
      </c>
      <c r="AT555">
        <v>0</v>
      </c>
      <c r="AU555">
        <v>0</v>
      </c>
      <c r="AV555">
        <v>0</v>
      </c>
      <c r="AW555">
        <v>0</v>
      </c>
      <c r="AX555">
        <v>0</v>
      </c>
      <c r="AY555">
        <v>0</v>
      </c>
      <c r="AZ555">
        <v>0</v>
      </c>
      <c r="BA555">
        <v>0</v>
      </c>
      <c r="BB555">
        <v>0</v>
      </c>
      <c r="BC555">
        <v>0</v>
      </c>
      <c r="BD555">
        <v>0</v>
      </c>
      <c r="BE555">
        <v>0</v>
      </c>
      <c r="BF555">
        <v>0</v>
      </c>
      <c r="BG555">
        <v>0</v>
      </c>
      <c r="BH555">
        <v>4</v>
      </c>
      <c r="BI555">
        <v>2</v>
      </c>
      <c r="BJ555">
        <v>0</v>
      </c>
      <c r="BK555">
        <v>5</v>
      </c>
      <c r="BL555">
        <v>8</v>
      </c>
      <c r="BM555">
        <v>0</v>
      </c>
      <c r="BN555">
        <v>0</v>
      </c>
      <c r="BO555">
        <v>0</v>
      </c>
      <c r="BP555">
        <v>0</v>
      </c>
      <c r="BQ555">
        <v>1</v>
      </c>
      <c r="BR555">
        <v>0</v>
      </c>
      <c r="BS555">
        <v>0</v>
      </c>
      <c r="BT555">
        <v>0</v>
      </c>
      <c r="BU555">
        <v>0</v>
      </c>
      <c r="BV555">
        <v>4</v>
      </c>
      <c r="BW555">
        <v>0</v>
      </c>
      <c r="BX555">
        <v>1</v>
      </c>
      <c r="BY555">
        <v>4</v>
      </c>
      <c r="BZ555">
        <v>0</v>
      </c>
      <c r="CA555">
        <v>0</v>
      </c>
      <c r="CB555">
        <v>5</v>
      </c>
      <c r="CC555">
        <v>0</v>
      </c>
      <c r="CD555">
        <v>3</v>
      </c>
      <c r="CE555">
        <v>0</v>
      </c>
      <c r="CF555">
        <v>0</v>
      </c>
      <c r="CG555">
        <v>0</v>
      </c>
      <c r="CH555">
        <v>1</v>
      </c>
      <c r="CI555">
        <v>0</v>
      </c>
      <c r="CJ555">
        <v>0</v>
      </c>
      <c r="CK555">
        <v>0</v>
      </c>
      <c r="CL555">
        <v>0</v>
      </c>
      <c r="CM555">
        <v>0</v>
      </c>
    </row>
    <row r="556" spans="1:91" x14ac:dyDescent="0.15">
      <c r="A556" t="s">
        <v>2535</v>
      </c>
      <c r="B556">
        <v>27</v>
      </c>
      <c r="C556">
        <v>0.9</v>
      </c>
      <c r="D556">
        <v>110</v>
      </c>
      <c r="K556">
        <v>0</v>
      </c>
      <c r="L556">
        <v>0</v>
      </c>
      <c r="M556">
        <v>0</v>
      </c>
      <c r="N556">
        <v>7</v>
      </c>
      <c r="O556">
        <v>12</v>
      </c>
      <c r="P556">
        <v>5</v>
      </c>
      <c r="Q556">
        <v>3</v>
      </c>
      <c r="R556">
        <v>0</v>
      </c>
      <c r="S556">
        <v>0</v>
      </c>
      <c r="T556">
        <v>15</v>
      </c>
      <c r="U556">
        <v>2</v>
      </c>
      <c r="V556">
        <v>0</v>
      </c>
      <c r="W556">
        <v>0</v>
      </c>
      <c r="X556">
        <v>0</v>
      </c>
      <c r="Y556">
        <v>0</v>
      </c>
      <c r="Z556">
        <v>0</v>
      </c>
      <c r="AA556" t="s">
        <v>2536</v>
      </c>
    </row>
    <row r="557" spans="1:91" x14ac:dyDescent="0.15">
      <c r="A557" t="s">
        <v>2537</v>
      </c>
      <c r="B557">
        <v>4.9000000000000004</v>
      </c>
      <c r="D557">
        <v>40</v>
      </c>
      <c r="K557">
        <v>0</v>
      </c>
      <c r="L557">
        <v>42</v>
      </c>
      <c r="M557">
        <v>0</v>
      </c>
      <c r="N557">
        <v>0</v>
      </c>
      <c r="O557">
        <v>0</v>
      </c>
      <c r="P557">
        <v>0</v>
      </c>
      <c r="Q557">
        <v>0</v>
      </c>
      <c r="R557">
        <v>0</v>
      </c>
      <c r="S557">
        <v>0</v>
      </c>
      <c r="T557">
        <v>0</v>
      </c>
      <c r="U557">
        <v>0</v>
      </c>
      <c r="V557">
        <v>0</v>
      </c>
      <c r="W557">
        <v>0</v>
      </c>
      <c r="X557">
        <v>0</v>
      </c>
      <c r="Y557">
        <v>0</v>
      </c>
      <c r="Z557">
        <v>0</v>
      </c>
      <c r="AA557" t="s">
        <v>2522</v>
      </c>
    </row>
    <row r="558" spans="1:91" x14ac:dyDescent="0.15">
      <c r="A558" t="s">
        <v>2538</v>
      </c>
      <c r="B558">
        <v>158</v>
      </c>
      <c r="C558">
        <v>3.1</v>
      </c>
      <c r="D558">
        <v>187</v>
      </c>
      <c r="K558">
        <v>0</v>
      </c>
      <c r="L558">
        <v>1</v>
      </c>
      <c r="M558">
        <v>0</v>
      </c>
      <c r="N558">
        <v>5</v>
      </c>
      <c r="O558">
        <v>5</v>
      </c>
      <c r="P558">
        <v>0</v>
      </c>
      <c r="Q558">
        <v>2</v>
      </c>
      <c r="R558">
        <v>0</v>
      </c>
      <c r="S558">
        <v>8</v>
      </c>
      <c r="T558">
        <v>19</v>
      </c>
      <c r="U558">
        <v>5</v>
      </c>
      <c r="V558">
        <v>2</v>
      </c>
      <c r="W558">
        <v>0</v>
      </c>
      <c r="X558">
        <v>0</v>
      </c>
      <c r="Y558">
        <v>0</v>
      </c>
      <c r="Z558">
        <v>0</v>
      </c>
      <c r="AA558" t="s">
        <v>2539</v>
      </c>
    </row>
  </sheetData>
  <sheetProtection algorithmName="SHA-512" hashValue="JNigtSeHt9hDqyX222cOGL4QGnfHrOBGXoJ8aXm1Uit5zgfZKaqNeq9fmtoSmPPNFPN5VnLsLsMMSlF+3144sQ==" saltValue="s5ENDU11sk+WIkMx1HOn8A==" spinCount="100000" sheet="1" objects="1" scenarios="1"/>
  <autoFilter ref="A2:BH2" xr:uid="{00000000-0009-0000-0000-00000A000000}">
    <sortState xmlns:xlrd2="http://schemas.microsoft.com/office/spreadsheetml/2017/richdata2" ref="A4:BH554">
      <sortCondition ref="A2"/>
    </sortState>
  </autoFilter>
  <mergeCells count="15">
    <mergeCell ref="BH1:BW1"/>
    <mergeCell ref="BX1:CM1"/>
    <mergeCell ref="AR1:BG1"/>
    <mergeCell ref="K1:AA1"/>
    <mergeCell ref="AB1:AQ1"/>
    <mergeCell ref="F1:F2"/>
    <mergeCell ref="G1:G2"/>
    <mergeCell ref="H1:H2"/>
    <mergeCell ref="I1:I2"/>
    <mergeCell ref="J1:J2"/>
    <mergeCell ref="A1:A2"/>
    <mergeCell ref="B1:B2"/>
    <mergeCell ref="C1:C2"/>
    <mergeCell ref="D1:D2"/>
    <mergeCell ref="E1:E2"/>
  </mergeCells>
  <phoneticPr fontId="3"/>
  <conditionalFormatting sqref="K3:L554">
    <cfRule type="expression" dxfId="2" priority="14">
      <formula>#REF!&gt;0</formula>
    </cfRule>
  </conditionalFormatting>
  <conditionalFormatting sqref="M3:W554">
    <cfRule type="expression" dxfId="1" priority="3">
      <formula>#REF!&gt;0</formula>
    </cfRule>
  </conditionalFormatting>
  <conditionalFormatting sqref="Y3:Z554">
    <cfRule type="expression" dxfId="0" priority="1">
      <formula>#REF!&gt;0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H41"/>
  <sheetViews>
    <sheetView showGridLines="0" showZeros="0" zoomScaleNormal="100" zoomScaleSheetLayoutView="100" workbookViewId="0">
      <selection sqref="A1:B1"/>
    </sheetView>
  </sheetViews>
  <sheetFormatPr defaultColWidth="9" defaultRowHeight="12" customHeight="1" x14ac:dyDescent="0.15"/>
  <cols>
    <col min="1" max="1" width="6" style="22" customWidth="1"/>
    <col min="2" max="2" width="1.625" style="22" customWidth="1"/>
    <col min="3" max="7" width="3.5" style="22" customWidth="1"/>
    <col min="8" max="8" width="9.25" style="22" customWidth="1"/>
    <col min="9" max="16" width="3.5" style="22" customWidth="1"/>
    <col min="17" max="17" width="4.125" style="22" customWidth="1"/>
    <col min="18" max="18" width="5" style="22" customWidth="1"/>
    <col min="19" max="23" width="3.5" style="22" customWidth="1"/>
    <col min="24" max="24" width="8.125" style="22" customWidth="1"/>
    <col min="25" max="255" width="5.625" style="22" customWidth="1"/>
    <col min="256" max="16384" width="9" style="22"/>
  </cols>
  <sheetData>
    <row r="1" spans="1:34" ht="27" customHeight="1" thickTop="1" thickBot="1" x14ac:dyDescent="0.2">
      <c r="A1" s="493" t="str">
        <f>IF(AND(使用状況表紙!AB23&gt;29,OR(MID(U2,1,1)="b",MID(U2,1,1)="B")),"○","")</f>
        <v/>
      </c>
      <c r="B1" s="494"/>
      <c r="C1" s="495" t="s">
        <v>2294</v>
      </c>
      <c r="D1" s="496"/>
      <c r="E1" s="496"/>
      <c r="F1" s="496"/>
      <c r="G1" s="496"/>
      <c r="H1" s="496"/>
      <c r="I1" s="497"/>
    </row>
    <row r="2" spans="1:34" ht="27.75" customHeight="1" thickTop="1" thickBot="1" x14ac:dyDescent="0.2">
      <c r="A2" s="21"/>
      <c r="B2" s="21"/>
      <c r="C2" s="21"/>
      <c r="D2" s="21"/>
      <c r="E2" s="21"/>
      <c r="F2" s="21"/>
      <c r="G2" s="21"/>
      <c r="H2" s="21"/>
      <c r="I2" s="21"/>
      <c r="J2" s="21"/>
      <c r="K2" s="21"/>
      <c r="L2" s="21"/>
      <c r="M2" s="21"/>
      <c r="N2" s="21"/>
      <c r="O2" s="21"/>
      <c r="P2" s="21"/>
      <c r="Q2" s="21"/>
      <c r="R2" s="422" t="s">
        <v>1790</v>
      </c>
      <c r="S2" s="423"/>
      <c r="T2" s="424"/>
      <c r="U2" s="419"/>
      <c r="V2" s="420"/>
      <c r="W2" s="420"/>
      <c r="X2" s="421"/>
      <c r="Y2" s="246"/>
      <c r="Z2" s="21"/>
    </row>
    <row r="3" spans="1:34" ht="12" customHeight="1" x14ac:dyDescent="0.15">
      <c r="A3" s="21"/>
      <c r="B3" s="21"/>
      <c r="C3" s="21"/>
      <c r="D3" s="21"/>
      <c r="E3" s="21"/>
      <c r="F3" s="21"/>
      <c r="G3" s="21"/>
      <c r="H3" s="21"/>
      <c r="I3" s="21"/>
      <c r="J3" s="21"/>
      <c r="K3" s="21"/>
      <c r="L3" s="21"/>
      <c r="M3" s="21"/>
      <c r="N3" s="21"/>
      <c r="O3" s="21"/>
      <c r="P3" s="21"/>
      <c r="Q3" s="21"/>
      <c r="R3" s="21"/>
      <c r="S3" s="21"/>
      <c r="T3" s="21"/>
      <c r="U3" s="21"/>
      <c r="V3" s="21"/>
      <c r="W3" s="21"/>
      <c r="X3" s="21"/>
      <c r="Y3" s="21"/>
      <c r="Z3" s="21"/>
    </row>
    <row r="4" spans="1:34" ht="15" customHeight="1" x14ac:dyDescent="0.15">
      <c r="A4" s="21"/>
      <c r="B4" s="21"/>
      <c r="C4" s="21"/>
      <c r="D4" s="21"/>
      <c r="E4" s="21"/>
      <c r="F4" s="21"/>
      <c r="G4" s="21"/>
      <c r="H4" s="21"/>
      <c r="I4" s="21"/>
      <c r="J4" s="21"/>
      <c r="K4" s="21"/>
      <c r="L4" s="21"/>
      <c r="M4" s="21"/>
      <c r="N4" s="21"/>
      <c r="O4" s="21"/>
      <c r="P4" s="42"/>
      <c r="Q4" s="125"/>
      <c r="R4" s="243" t="s">
        <v>1775</v>
      </c>
      <c r="S4" s="303"/>
      <c r="T4" s="94" t="s">
        <v>116</v>
      </c>
      <c r="U4" s="304"/>
      <c r="V4" s="94" t="s">
        <v>117</v>
      </c>
      <c r="W4" s="304"/>
      <c r="X4" s="125" t="s">
        <v>119</v>
      </c>
      <c r="Y4" s="23"/>
      <c r="Z4" s="21"/>
    </row>
    <row r="5" spans="1:34" ht="15" customHeight="1" x14ac:dyDescent="0.15">
      <c r="A5" s="21"/>
      <c r="B5" s="21"/>
      <c r="C5" s="21"/>
      <c r="D5" s="21"/>
      <c r="E5" s="21"/>
      <c r="F5" s="21"/>
      <c r="G5" s="21"/>
      <c r="H5" s="21"/>
      <c r="I5" s="21"/>
      <c r="J5" s="21"/>
      <c r="K5" s="21"/>
      <c r="L5" s="21"/>
      <c r="M5" s="21"/>
      <c r="N5" s="21"/>
      <c r="O5" s="21"/>
      <c r="P5" s="21"/>
      <c r="Q5" s="21"/>
      <c r="R5" s="21"/>
      <c r="S5" s="425"/>
      <c r="T5" s="425"/>
      <c r="U5" s="425"/>
      <c r="V5" s="425"/>
      <c r="W5" s="425"/>
      <c r="X5" s="21"/>
      <c r="Y5" s="21"/>
      <c r="Z5" s="21"/>
    </row>
    <row r="6" spans="1:34" ht="15" customHeight="1" x14ac:dyDescent="0.15">
      <c r="A6" s="437" t="s">
        <v>120</v>
      </c>
      <c r="B6" s="437"/>
      <c r="C6" s="437"/>
      <c r="D6" s="245" t="s">
        <v>1787</v>
      </c>
      <c r="E6" s="21"/>
      <c r="F6" s="21"/>
      <c r="G6" s="21"/>
      <c r="H6" s="21"/>
      <c r="J6" s="21"/>
      <c r="K6" s="21"/>
      <c r="L6" s="21"/>
      <c r="M6" s="21"/>
      <c r="N6" s="21"/>
      <c r="O6" s="21"/>
      <c r="P6" s="21"/>
      <c r="Q6" s="21"/>
      <c r="R6" s="21"/>
      <c r="S6" s="21"/>
      <c r="T6" s="21"/>
      <c r="U6" s="21"/>
      <c r="V6" s="21"/>
      <c r="W6" s="21"/>
      <c r="X6" s="21"/>
      <c r="Y6" s="21"/>
      <c r="Z6" s="21"/>
    </row>
    <row r="7" spans="1:34" ht="15"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row>
    <row r="8" spans="1:34" ht="15" customHeight="1" x14ac:dyDescent="0.15">
      <c r="A8" s="21"/>
      <c r="B8" s="21"/>
      <c r="C8" s="21"/>
      <c r="D8" s="21"/>
      <c r="E8" s="21"/>
      <c r="F8" s="21"/>
      <c r="G8" s="21"/>
      <c r="H8" s="426" t="s">
        <v>515</v>
      </c>
      <c r="I8" s="426"/>
      <c r="J8" s="426"/>
      <c r="K8" s="426"/>
      <c r="L8" s="427"/>
      <c r="M8" s="428"/>
      <c r="N8" s="429"/>
      <c r="O8" s="305" t="s">
        <v>514</v>
      </c>
      <c r="P8" s="430"/>
      <c r="Q8" s="431"/>
      <c r="R8" s="243"/>
      <c r="S8" s="243"/>
      <c r="T8" s="243"/>
      <c r="U8" s="243"/>
      <c r="V8" s="243"/>
      <c r="W8" s="243"/>
      <c r="X8" s="243"/>
      <c r="Y8" s="21"/>
      <c r="Z8" s="21"/>
    </row>
    <row r="9" spans="1:34" ht="18.75" customHeight="1" x14ac:dyDescent="0.15">
      <c r="A9" s="21"/>
      <c r="B9" s="21"/>
      <c r="C9" s="21"/>
      <c r="D9" s="21"/>
      <c r="E9" s="21"/>
      <c r="F9" s="21"/>
      <c r="G9" s="21"/>
      <c r="H9" s="426" t="s">
        <v>1781</v>
      </c>
      <c r="I9" s="426"/>
      <c r="J9" s="426"/>
      <c r="K9" s="426"/>
      <c r="L9" s="427"/>
      <c r="M9" s="438"/>
      <c r="N9" s="439"/>
      <c r="O9" s="439"/>
      <c r="P9" s="439"/>
      <c r="Q9" s="439"/>
      <c r="R9" s="439"/>
      <c r="S9" s="439"/>
      <c r="T9" s="439"/>
      <c r="U9" s="439"/>
      <c r="V9" s="439"/>
      <c r="W9" s="439"/>
      <c r="X9" s="440"/>
    </row>
    <row r="10" spans="1:34" ht="18.75" customHeight="1" x14ac:dyDescent="0.15">
      <c r="A10" s="21"/>
      <c r="B10" s="21"/>
      <c r="C10" s="21"/>
      <c r="D10" s="21"/>
      <c r="E10" s="21"/>
      <c r="F10" s="21"/>
      <c r="G10" s="21"/>
      <c r="H10" s="426"/>
      <c r="I10" s="426"/>
      <c r="J10" s="426"/>
      <c r="K10" s="426"/>
      <c r="L10" s="427"/>
      <c r="M10" s="441"/>
      <c r="N10" s="442"/>
      <c r="O10" s="442"/>
      <c r="P10" s="442"/>
      <c r="Q10" s="442"/>
      <c r="R10" s="442"/>
      <c r="S10" s="442"/>
      <c r="T10" s="442"/>
      <c r="U10" s="442"/>
      <c r="V10" s="442"/>
      <c r="W10" s="442"/>
      <c r="X10" s="443"/>
    </row>
    <row r="11" spans="1:34" ht="20.25" customHeight="1" x14ac:dyDescent="0.15">
      <c r="A11" s="21"/>
      <c r="B11" s="21"/>
      <c r="C11" s="21"/>
      <c r="D11" s="21"/>
      <c r="E11" s="21"/>
      <c r="F11" s="21"/>
      <c r="G11" s="21"/>
      <c r="H11" s="498" t="s">
        <v>1780</v>
      </c>
      <c r="I11" s="498"/>
      <c r="J11" s="498"/>
      <c r="K11" s="498"/>
      <c r="L11" s="499"/>
      <c r="M11" s="500" t="str">
        <f>PHONETIC(M12)</f>
        <v/>
      </c>
      <c r="N11" s="501"/>
      <c r="O11" s="501"/>
      <c r="P11" s="501"/>
      <c r="Q11" s="501"/>
      <c r="R11" s="501"/>
      <c r="S11" s="501"/>
      <c r="T11" s="501"/>
      <c r="U11" s="501"/>
      <c r="V11" s="501"/>
      <c r="W11" s="501"/>
      <c r="X11" s="502"/>
      <c r="Y11" s="23"/>
      <c r="Z11" s="21"/>
    </row>
    <row r="12" spans="1:34" ht="30" customHeight="1" x14ac:dyDescent="0.15">
      <c r="A12" s="21"/>
      <c r="B12" s="21"/>
      <c r="C12" s="21"/>
      <c r="D12" s="21"/>
      <c r="E12" s="21"/>
      <c r="F12" s="21"/>
      <c r="G12" s="21"/>
      <c r="H12" s="426" t="s">
        <v>1782</v>
      </c>
      <c r="I12" s="426"/>
      <c r="J12" s="426"/>
      <c r="K12" s="426"/>
      <c r="L12" s="427"/>
      <c r="M12" s="445"/>
      <c r="N12" s="446"/>
      <c r="O12" s="446"/>
      <c r="P12" s="446"/>
      <c r="Q12" s="446"/>
      <c r="R12" s="446"/>
      <c r="S12" s="446"/>
      <c r="T12" s="446"/>
      <c r="U12" s="446"/>
      <c r="V12" s="446"/>
      <c r="W12" s="446"/>
      <c r="X12" s="447"/>
      <c r="Y12" s="23"/>
      <c r="Z12" s="21"/>
    </row>
    <row r="13" spans="1:34" ht="25.5" customHeight="1" x14ac:dyDescent="0.15">
      <c r="A13" s="21"/>
      <c r="B13" s="21"/>
      <c r="C13" s="21"/>
      <c r="D13" s="21"/>
      <c r="E13" s="21"/>
      <c r="F13" s="21"/>
      <c r="G13" s="21"/>
      <c r="H13" s="432" t="s">
        <v>1783</v>
      </c>
      <c r="I13" s="432"/>
      <c r="J13" s="432"/>
      <c r="K13" s="432"/>
      <c r="L13" s="433"/>
      <c r="M13" s="434"/>
      <c r="N13" s="435"/>
      <c r="O13" s="435"/>
      <c r="P13" s="435"/>
      <c r="Q13" s="435"/>
      <c r="R13" s="435"/>
      <c r="S13" s="435"/>
      <c r="T13" s="435"/>
      <c r="U13" s="435"/>
      <c r="V13" s="435"/>
      <c r="W13" s="435"/>
      <c r="X13" s="436"/>
      <c r="Y13" s="36"/>
      <c r="Z13" s="21"/>
    </row>
    <row r="14" spans="1:34" ht="15" customHeight="1" x14ac:dyDescent="0.15">
      <c r="A14" s="21"/>
      <c r="B14" s="21"/>
      <c r="C14" s="21"/>
      <c r="D14" s="21"/>
      <c r="E14" s="21"/>
      <c r="F14" s="21"/>
      <c r="G14" s="21"/>
      <c r="H14" s="21"/>
      <c r="I14" s="21"/>
      <c r="J14" s="21"/>
      <c r="K14" s="21"/>
      <c r="L14" s="21"/>
      <c r="M14" s="444" t="s">
        <v>214</v>
      </c>
      <c r="N14" s="444"/>
      <c r="O14" s="444"/>
      <c r="P14" s="444"/>
      <c r="Q14" s="444"/>
      <c r="R14" s="444"/>
      <c r="S14" s="444"/>
      <c r="T14" s="444"/>
      <c r="U14" s="444"/>
      <c r="V14" s="444"/>
      <c r="W14" s="444"/>
      <c r="X14" s="444"/>
      <c r="Y14" s="21"/>
      <c r="Z14" s="21"/>
    </row>
    <row r="15" spans="1:34" ht="15" customHeight="1" x14ac:dyDescent="0.15">
      <c r="A15" s="21"/>
      <c r="B15" s="21"/>
      <c r="C15" s="21"/>
      <c r="D15" s="21"/>
      <c r="E15" s="21"/>
      <c r="F15" s="21"/>
      <c r="G15" s="21"/>
      <c r="H15" s="21"/>
      <c r="I15" s="21"/>
      <c r="J15" s="21"/>
      <c r="K15" s="21"/>
      <c r="L15" s="21"/>
      <c r="M15" s="124"/>
      <c r="N15" s="124"/>
      <c r="O15" s="124"/>
      <c r="P15" s="124"/>
      <c r="Q15" s="124"/>
      <c r="R15" s="124"/>
      <c r="S15" s="124"/>
      <c r="T15" s="124"/>
      <c r="U15" s="124"/>
      <c r="V15" s="124"/>
      <c r="W15" s="124"/>
      <c r="X15" s="124"/>
      <c r="Y15" s="21"/>
      <c r="Z15" s="21"/>
    </row>
    <row r="16" spans="1:34" ht="21.75" customHeight="1" x14ac:dyDescent="0.15">
      <c r="A16" s="418" t="s">
        <v>484</v>
      </c>
      <c r="B16" s="418"/>
      <c r="C16" s="418"/>
      <c r="D16" s="418"/>
      <c r="E16" s="418"/>
      <c r="F16" s="418"/>
      <c r="G16" s="418"/>
      <c r="H16" s="418"/>
      <c r="I16" s="418"/>
      <c r="J16" s="418"/>
      <c r="K16" s="418"/>
      <c r="L16" s="418"/>
      <c r="M16" s="418"/>
      <c r="N16" s="418"/>
      <c r="O16" s="418"/>
      <c r="P16" s="418"/>
      <c r="Q16" s="418"/>
      <c r="R16" s="418"/>
      <c r="S16" s="418"/>
      <c r="T16" s="418"/>
      <c r="U16" s="418"/>
      <c r="V16" s="418"/>
      <c r="W16" s="418"/>
      <c r="X16" s="418"/>
      <c r="Y16" s="21"/>
      <c r="Z16" s="21"/>
      <c r="AH16" s="338"/>
    </row>
    <row r="17" spans="1:32" ht="6.75"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32" ht="39" customHeight="1" thickBot="1" x14ac:dyDescent="0.2">
      <c r="A18" s="506" t="s">
        <v>485</v>
      </c>
      <c r="B18" s="506"/>
      <c r="C18" s="506"/>
      <c r="D18" s="506"/>
      <c r="E18" s="506"/>
      <c r="F18" s="506"/>
      <c r="G18" s="506"/>
      <c r="H18" s="506"/>
      <c r="I18" s="507"/>
      <c r="J18" s="507"/>
      <c r="K18" s="507"/>
      <c r="L18" s="507"/>
      <c r="M18" s="507"/>
      <c r="N18" s="507"/>
      <c r="O18" s="507"/>
      <c r="P18" s="507"/>
      <c r="Q18" s="507"/>
      <c r="R18" s="507"/>
      <c r="S18" s="507"/>
      <c r="T18" s="507"/>
      <c r="U18" s="507"/>
      <c r="V18" s="507"/>
      <c r="W18" s="507"/>
      <c r="X18" s="507"/>
      <c r="Y18" s="21"/>
      <c r="Z18" s="21"/>
    </row>
    <row r="19" spans="1:32" ht="23.25" customHeight="1" thickTop="1" x14ac:dyDescent="0.15">
      <c r="A19" s="464" t="s">
        <v>492</v>
      </c>
      <c r="B19" s="465"/>
      <c r="C19" s="465"/>
      <c r="D19" s="465"/>
      <c r="E19" s="465"/>
      <c r="F19" s="465"/>
      <c r="G19" s="465"/>
      <c r="H19" s="465"/>
      <c r="I19" s="510" t="str">
        <f>IF($Z$19="○",$M$12,"")</f>
        <v/>
      </c>
      <c r="J19" s="511"/>
      <c r="K19" s="511"/>
      <c r="L19" s="511"/>
      <c r="M19" s="511"/>
      <c r="N19" s="511"/>
      <c r="O19" s="511"/>
      <c r="P19" s="511"/>
      <c r="Q19" s="511"/>
      <c r="R19" s="511"/>
      <c r="S19" s="511"/>
      <c r="T19" s="511"/>
      <c r="U19" s="511"/>
      <c r="V19" s="511"/>
      <c r="W19" s="511"/>
      <c r="X19" s="512"/>
      <c r="Y19" s="23"/>
      <c r="Z19" s="416"/>
      <c r="AB19" s="334"/>
      <c r="AC19" s="334"/>
      <c r="AD19" s="334"/>
      <c r="AE19" s="334"/>
      <c r="AF19" s="333"/>
    </row>
    <row r="20" spans="1:32" ht="23.25" customHeight="1" thickBot="1" x14ac:dyDescent="0.2">
      <c r="A20" s="473"/>
      <c r="B20" s="474"/>
      <c r="C20" s="474"/>
      <c r="D20" s="474"/>
      <c r="E20" s="474"/>
      <c r="F20" s="474"/>
      <c r="G20" s="474"/>
      <c r="H20" s="474"/>
      <c r="I20" s="513"/>
      <c r="J20" s="514"/>
      <c r="K20" s="514"/>
      <c r="L20" s="514"/>
      <c r="M20" s="514"/>
      <c r="N20" s="514"/>
      <c r="O20" s="514"/>
      <c r="P20" s="514"/>
      <c r="Q20" s="514"/>
      <c r="R20" s="514"/>
      <c r="S20" s="514"/>
      <c r="T20" s="514"/>
      <c r="U20" s="514"/>
      <c r="V20" s="514"/>
      <c r="W20" s="514"/>
      <c r="X20" s="515"/>
      <c r="Y20" s="23"/>
      <c r="Z20" s="417"/>
      <c r="AB20" s="334"/>
      <c r="AC20" s="334"/>
      <c r="AD20" s="334"/>
      <c r="AE20" s="334"/>
      <c r="AF20" s="333"/>
    </row>
    <row r="21" spans="1:32" ht="21.75" customHeight="1" thickTop="1" x14ac:dyDescent="0.15">
      <c r="A21" s="464" t="s">
        <v>498</v>
      </c>
      <c r="B21" s="465"/>
      <c r="C21" s="465"/>
      <c r="D21" s="465"/>
      <c r="E21" s="465"/>
      <c r="F21" s="465"/>
      <c r="G21" s="465"/>
      <c r="H21" s="465"/>
      <c r="I21" s="331" t="s">
        <v>515</v>
      </c>
      <c r="J21" s="508" t="str">
        <f>IF($Z$19="○",$M$8,"")</f>
        <v/>
      </c>
      <c r="K21" s="509"/>
      <c r="L21" s="123" t="s">
        <v>514</v>
      </c>
      <c r="M21" s="467" t="str">
        <f>IF($Z$19="○",$P$8,"")</f>
        <v/>
      </c>
      <c r="N21" s="468"/>
      <c r="O21" s="267"/>
      <c r="P21" s="95"/>
      <c r="Q21" s="95"/>
      <c r="R21" s="95"/>
      <c r="S21" s="95"/>
      <c r="T21" s="95"/>
      <c r="U21" s="95"/>
      <c r="V21" s="95"/>
      <c r="W21" s="95"/>
      <c r="X21" s="332"/>
      <c r="Y21" s="23"/>
      <c r="Z21" s="42"/>
    </row>
    <row r="22" spans="1:32" ht="21.75" customHeight="1" thickBot="1" x14ac:dyDescent="0.2">
      <c r="A22" s="473"/>
      <c r="B22" s="474"/>
      <c r="C22" s="474"/>
      <c r="D22" s="474"/>
      <c r="E22" s="474"/>
      <c r="F22" s="474"/>
      <c r="G22" s="474"/>
      <c r="H22" s="474"/>
      <c r="I22" s="503" t="str">
        <f>IF($Z$19="○",$M$9,"")</f>
        <v/>
      </c>
      <c r="J22" s="504"/>
      <c r="K22" s="504" t="str">
        <f>IF($Z$19="○",$P$8,"")</f>
        <v/>
      </c>
      <c r="L22" s="504"/>
      <c r="M22" s="504" t="str">
        <f>IF($Z$19="○",$P$8,"")</f>
        <v/>
      </c>
      <c r="N22" s="504"/>
      <c r="O22" s="504" t="str">
        <f>IF($Z$19="○",$P$8,"")</f>
        <v/>
      </c>
      <c r="P22" s="504"/>
      <c r="Q22" s="504" t="str">
        <f>IF($Z$19="○",$P$8,"")</f>
        <v/>
      </c>
      <c r="R22" s="504"/>
      <c r="S22" s="504" t="str">
        <f>IF($Z$19="○",$P$8,"")</f>
        <v/>
      </c>
      <c r="T22" s="504"/>
      <c r="U22" s="504" t="str">
        <f>IF($Z$19="○",$P$8,"")</f>
        <v/>
      </c>
      <c r="V22" s="504"/>
      <c r="W22" s="504" t="str">
        <f>IF($Z$19="○",$P$8,"")</f>
        <v/>
      </c>
      <c r="X22" s="505"/>
      <c r="Y22" s="23"/>
      <c r="Z22" s="42"/>
    </row>
    <row r="23" spans="1:32" ht="20.25" customHeight="1" thickTop="1" x14ac:dyDescent="0.15">
      <c r="A23" s="464" t="s">
        <v>493</v>
      </c>
      <c r="B23" s="465"/>
      <c r="C23" s="465"/>
      <c r="D23" s="465"/>
      <c r="E23" s="465"/>
      <c r="F23" s="465"/>
      <c r="G23" s="465"/>
      <c r="H23" s="466"/>
      <c r="I23" s="471" t="str">
        <f>実績事業所!E31</f>
        <v/>
      </c>
      <c r="J23" s="437"/>
      <c r="K23" s="437"/>
      <c r="L23" s="437"/>
      <c r="M23" s="437" t="s">
        <v>495</v>
      </c>
      <c r="N23" s="125"/>
      <c r="O23" s="125"/>
      <c r="P23" s="125"/>
      <c r="Q23" s="21"/>
      <c r="R23" s="125"/>
      <c r="S23" s="426"/>
      <c r="T23" s="426"/>
      <c r="U23" s="426"/>
      <c r="V23" s="125"/>
      <c r="W23" s="125"/>
      <c r="X23" s="330"/>
      <c r="Y23" s="21"/>
      <c r="Z23" s="21"/>
    </row>
    <row r="24" spans="1:32" ht="20.25" customHeight="1" x14ac:dyDescent="0.15">
      <c r="A24" s="473"/>
      <c r="B24" s="474"/>
      <c r="C24" s="474"/>
      <c r="D24" s="474"/>
      <c r="E24" s="474"/>
      <c r="F24" s="474"/>
      <c r="G24" s="474"/>
      <c r="H24" s="475"/>
      <c r="I24" s="473"/>
      <c r="J24" s="474"/>
      <c r="K24" s="474"/>
      <c r="L24" s="474"/>
      <c r="M24" s="474"/>
      <c r="N24" s="25"/>
      <c r="O24" s="25"/>
      <c r="P24" s="25"/>
      <c r="Q24" s="26"/>
      <c r="R24" s="25"/>
      <c r="S24" s="516"/>
      <c r="T24" s="516"/>
      <c r="U24" s="516"/>
      <c r="V24" s="25"/>
      <c r="W24" s="25"/>
      <c r="X24" s="27"/>
      <c r="Y24" s="21"/>
      <c r="Z24" s="21"/>
    </row>
    <row r="25" spans="1:32" ht="36" customHeight="1" x14ac:dyDescent="0.15">
      <c r="A25" s="456" t="s">
        <v>1672</v>
      </c>
      <c r="B25" s="457"/>
      <c r="C25" s="457"/>
      <c r="D25" s="457"/>
      <c r="E25" s="457"/>
      <c r="F25" s="457"/>
      <c r="G25" s="457"/>
      <c r="H25" s="458"/>
      <c r="I25" s="459" t="str">
        <f>IF(T25="","",VLOOKUP(実績表紙!T25,産業分類表!A4:B102,2,FALSE))</f>
        <v/>
      </c>
      <c r="J25" s="460"/>
      <c r="K25" s="460"/>
      <c r="L25" s="460"/>
      <c r="M25" s="460"/>
      <c r="N25" s="460"/>
      <c r="O25" s="460"/>
      <c r="P25" s="460"/>
      <c r="Q25" s="461"/>
      <c r="R25" s="456" t="s">
        <v>1673</v>
      </c>
      <c r="S25" s="458"/>
      <c r="T25" s="462"/>
      <c r="U25" s="462"/>
      <c r="V25" s="462"/>
      <c r="W25" s="462"/>
      <c r="X25" s="463"/>
      <c r="Y25" s="21"/>
      <c r="Z25" s="21"/>
    </row>
    <row r="26" spans="1:32" ht="36" customHeight="1" x14ac:dyDescent="0.15">
      <c r="A26" s="464" t="s">
        <v>208</v>
      </c>
      <c r="B26" s="465"/>
      <c r="C26" s="465"/>
      <c r="D26" s="465"/>
      <c r="E26" s="465"/>
      <c r="F26" s="465"/>
      <c r="G26" s="465"/>
      <c r="H26" s="466"/>
      <c r="I26" s="454" t="str">
        <f>実績事業所!E8</f>
        <v/>
      </c>
      <c r="J26" s="455"/>
      <c r="K26" s="455"/>
      <c r="L26" s="455"/>
      <c r="M26" s="455"/>
      <c r="N26" s="455"/>
      <c r="O26" s="28" t="s">
        <v>494</v>
      </c>
      <c r="P26" s="28"/>
      <c r="Q26" s="29"/>
      <c r="R26" s="28"/>
      <c r="S26" s="28"/>
      <c r="T26" s="28"/>
      <c r="U26" s="28"/>
      <c r="V26" s="28"/>
      <c r="W26" s="28"/>
      <c r="X26" s="30"/>
      <c r="Y26" s="21"/>
      <c r="Z26" s="21"/>
    </row>
    <row r="27" spans="1:32" ht="36" customHeight="1" x14ac:dyDescent="0.15">
      <c r="A27" s="456" t="s">
        <v>438</v>
      </c>
      <c r="B27" s="457"/>
      <c r="C27" s="457"/>
      <c r="D27" s="457"/>
      <c r="E27" s="457"/>
      <c r="F27" s="457"/>
      <c r="G27" s="457"/>
      <c r="H27" s="458"/>
      <c r="I27" s="456" t="s">
        <v>121</v>
      </c>
      <c r="J27" s="457"/>
      <c r="K27" s="457"/>
      <c r="L27" s="457"/>
      <c r="M27" s="457"/>
      <c r="N27" s="457"/>
      <c r="O27" s="457"/>
      <c r="P27" s="457"/>
      <c r="Q27" s="457"/>
      <c r="R27" s="457"/>
      <c r="S27" s="457"/>
      <c r="T27" s="457"/>
      <c r="U27" s="457"/>
      <c r="V27" s="457"/>
      <c r="W27" s="457"/>
      <c r="X27" s="458"/>
      <c r="Y27" s="21"/>
      <c r="Z27" s="21"/>
    </row>
    <row r="28" spans="1:32" ht="19.5" customHeight="1" x14ac:dyDescent="0.15">
      <c r="A28" s="464" t="s">
        <v>209</v>
      </c>
      <c r="B28" s="465"/>
      <c r="C28" s="465"/>
      <c r="D28" s="465"/>
      <c r="E28" s="465"/>
      <c r="F28" s="465"/>
      <c r="G28" s="465"/>
      <c r="H28" s="466"/>
      <c r="I28" s="483" t="s">
        <v>1784</v>
      </c>
      <c r="J28" s="484"/>
      <c r="K28" s="484"/>
      <c r="L28" s="485"/>
      <c r="M28" s="476"/>
      <c r="N28" s="477"/>
      <c r="O28" s="477"/>
      <c r="P28" s="477"/>
      <c r="Q28" s="477"/>
      <c r="R28" s="477"/>
      <c r="S28" s="477"/>
      <c r="T28" s="477"/>
      <c r="U28" s="477"/>
      <c r="V28" s="477"/>
      <c r="W28" s="477"/>
      <c r="X28" s="478"/>
      <c r="Y28" s="31"/>
      <c r="Z28" s="32"/>
    </row>
    <row r="29" spans="1:32" ht="19.5" customHeight="1" x14ac:dyDescent="0.15">
      <c r="A29" s="471"/>
      <c r="B29" s="437"/>
      <c r="C29" s="437"/>
      <c r="D29" s="437"/>
      <c r="E29" s="437"/>
      <c r="F29" s="437"/>
      <c r="G29" s="437"/>
      <c r="H29" s="472"/>
      <c r="I29" s="483" t="s">
        <v>1785</v>
      </c>
      <c r="J29" s="486"/>
      <c r="K29" s="486"/>
      <c r="L29" s="487"/>
      <c r="M29" s="476"/>
      <c r="N29" s="479"/>
      <c r="O29" s="479"/>
      <c r="P29" s="479"/>
      <c r="Q29" s="479"/>
      <c r="R29" s="479"/>
      <c r="S29" s="479"/>
      <c r="T29" s="479"/>
      <c r="U29" s="479"/>
      <c r="V29" s="479"/>
      <c r="W29" s="479"/>
      <c r="X29" s="480"/>
      <c r="Y29" s="31"/>
      <c r="Z29" s="32"/>
    </row>
    <row r="30" spans="1:32" ht="19.5" customHeight="1" x14ac:dyDescent="0.15">
      <c r="A30" s="471"/>
      <c r="B30" s="437"/>
      <c r="C30" s="437"/>
      <c r="D30" s="437"/>
      <c r="E30" s="437"/>
      <c r="F30" s="437"/>
      <c r="G30" s="437"/>
      <c r="H30" s="472"/>
      <c r="I30" s="448" t="s">
        <v>1786</v>
      </c>
      <c r="J30" s="449"/>
      <c r="K30" s="449"/>
      <c r="L30" s="450"/>
      <c r="M30" s="451"/>
      <c r="N30" s="452"/>
      <c r="O30" s="452"/>
      <c r="P30" s="452"/>
      <c r="Q30" s="452"/>
      <c r="R30" s="452"/>
      <c r="S30" s="452"/>
      <c r="T30" s="452"/>
      <c r="U30" s="452"/>
      <c r="V30" s="452"/>
      <c r="W30" s="452"/>
      <c r="X30" s="453"/>
      <c r="Y30" s="31"/>
      <c r="Z30" s="32"/>
    </row>
    <row r="31" spans="1:32" ht="19.5" customHeight="1" x14ac:dyDescent="0.15">
      <c r="A31" s="471"/>
      <c r="B31" s="437"/>
      <c r="C31" s="437"/>
      <c r="D31" s="437"/>
      <c r="E31" s="437"/>
      <c r="F31" s="437"/>
      <c r="G31" s="437"/>
      <c r="H31" s="472"/>
      <c r="I31" s="448" t="s">
        <v>122</v>
      </c>
      <c r="J31" s="449"/>
      <c r="K31" s="449"/>
      <c r="L31" s="450"/>
      <c r="M31" s="451"/>
      <c r="N31" s="452"/>
      <c r="O31" s="452"/>
      <c r="P31" s="452"/>
      <c r="Q31" s="452"/>
      <c r="R31" s="452"/>
      <c r="S31" s="452"/>
      <c r="T31" s="452"/>
      <c r="U31" s="452"/>
      <c r="V31" s="452"/>
      <c r="W31" s="452"/>
      <c r="X31" s="453"/>
      <c r="Y31" s="21"/>
      <c r="Z31" s="21"/>
    </row>
    <row r="32" spans="1:32" ht="19.5" customHeight="1" x14ac:dyDescent="0.15">
      <c r="A32" s="473"/>
      <c r="B32" s="474"/>
      <c r="C32" s="474"/>
      <c r="D32" s="474"/>
      <c r="E32" s="474"/>
      <c r="F32" s="474"/>
      <c r="G32" s="474"/>
      <c r="H32" s="475"/>
      <c r="I32" s="490" t="s">
        <v>143</v>
      </c>
      <c r="J32" s="491"/>
      <c r="K32" s="491"/>
      <c r="L32" s="492"/>
      <c r="M32" s="481"/>
      <c r="N32" s="482"/>
      <c r="O32" s="482"/>
      <c r="P32" s="482"/>
      <c r="Q32" s="482"/>
      <c r="R32" s="96" t="s">
        <v>123</v>
      </c>
      <c r="S32" s="488"/>
      <c r="T32" s="488"/>
      <c r="U32" s="488"/>
      <c r="V32" s="488"/>
      <c r="W32" s="488"/>
      <c r="X32" s="489"/>
      <c r="Y32" s="21"/>
      <c r="Z32" s="21"/>
    </row>
    <row r="33" spans="1:26" ht="19.5" customHeight="1" x14ac:dyDescent="0.15">
      <c r="A33" s="470" t="s">
        <v>124</v>
      </c>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21"/>
      <c r="Z33" s="21"/>
    </row>
    <row r="34" spans="1:26" ht="19.5" customHeight="1" x14ac:dyDescent="0.15">
      <c r="A34" s="470"/>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21"/>
      <c r="Z34" s="21"/>
    </row>
    <row r="35" spans="1:26" ht="19.5" customHeight="1" x14ac:dyDescent="0.15">
      <c r="A35" s="470"/>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21"/>
      <c r="Z35" s="21"/>
    </row>
    <row r="36" spans="1:26" ht="19.5" customHeight="1" x14ac:dyDescent="0.15">
      <c r="A36" s="470"/>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21"/>
      <c r="Z36" s="21"/>
    </row>
    <row r="37" spans="1:26" ht="19.5" customHeight="1" x14ac:dyDescent="0.15">
      <c r="A37" s="470"/>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21"/>
      <c r="Z37" s="21"/>
    </row>
    <row r="38" spans="1:26" ht="9" customHeight="1" x14ac:dyDescent="0.15">
      <c r="A38" s="470"/>
      <c r="B38" s="470"/>
      <c r="C38" s="470"/>
      <c r="D38" s="470"/>
      <c r="E38" s="470"/>
      <c r="F38" s="470"/>
      <c r="G38" s="470"/>
      <c r="H38" s="470"/>
      <c r="I38" s="470"/>
      <c r="J38" s="470"/>
      <c r="K38" s="470"/>
      <c r="L38" s="470"/>
      <c r="M38" s="470"/>
      <c r="N38" s="470"/>
      <c r="O38" s="470"/>
      <c r="P38" s="470"/>
      <c r="Q38" s="470"/>
      <c r="R38" s="470"/>
      <c r="S38" s="470"/>
      <c r="T38" s="470"/>
      <c r="U38" s="470"/>
      <c r="V38" s="470"/>
      <c r="W38" s="470"/>
      <c r="X38" s="470"/>
    </row>
    <row r="39" spans="1:26" s="33" customFormat="1" ht="20.25" customHeight="1" x14ac:dyDescent="0.15">
      <c r="A39" s="469" t="s">
        <v>125</v>
      </c>
      <c r="B39" s="469"/>
    </row>
    <row r="40" spans="1:26" s="33" customFormat="1" ht="16.5" customHeight="1" x14ac:dyDescent="0.15">
      <c r="A40" s="34"/>
      <c r="B40" s="410" t="s">
        <v>1788</v>
      </c>
      <c r="C40" s="469"/>
      <c r="D40" s="469"/>
      <c r="E40" s="469"/>
      <c r="F40" s="469"/>
      <c r="G40" s="469"/>
      <c r="H40" s="469"/>
      <c r="I40" s="469"/>
      <c r="J40" s="469"/>
      <c r="K40" s="469"/>
      <c r="L40" s="469"/>
      <c r="M40" s="469"/>
      <c r="N40" s="469"/>
      <c r="O40" s="469"/>
      <c r="P40" s="469"/>
      <c r="Q40" s="469"/>
      <c r="R40" s="469"/>
      <c r="S40" s="469"/>
      <c r="T40" s="469"/>
      <c r="U40" s="469"/>
      <c r="V40" s="469"/>
      <c r="W40" s="469"/>
      <c r="X40" s="469"/>
    </row>
    <row r="41" spans="1:26" s="33" customFormat="1" ht="16.5" customHeight="1" x14ac:dyDescent="0.15">
      <c r="A41" s="34"/>
      <c r="B41" s="469"/>
      <c r="C41" s="469"/>
      <c r="D41" s="469"/>
      <c r="E41" s="469"/>
      <c r="F41" s="469"/>
      <c r="G41" s="469"/>
      <c r="H41" s="469"/>
      <c r="I41" s="469"/>
      <c r="J41" s="469"/>
      <c r="K41" s="469"/>
      <c r="L41" s="469"/>
      <c r="M41" s="469"/>
      <c r="N41" s="469"/>
      <c r="O41" s="469"/>
      <c r="P41" s="469"/>
      <c r="Q41" s="469"/>
      <c r="R41" s="469"/>
      <c r="S41" s="469"/>
      <c r="T41" s="469"/>
      <c r="U41" s="469"/>
      <c r="V41" s="469"/>
      <c r="W41" s="469"/>
      <c r="X41" s="469"/>
    </row>
  </sheetData>
  <sheetProtection algorithmName="SHA-512" hashValue="p4ITvRoNyLtUf0xo/sNocQmp7uvFIzFhCOQm0XsXecJsfu6GgMvl2qayTVoXpDSvwdA2IKFKKf5aDVjfq9TI+Q==" saltValue="ThF9hYXWeNsaNQ0kjjbmMA==" spinCount="100000" sheet="1" objects="1" scenarios="1"/>
  <mergeCells count="57">
    <mergeCell ref="A1:B1"/>
    <mergeCell ref="C1:I1"/>
    <mergeCell ref="I23:L24"/>
    <mergeCell ref="M23:M24"/>
    <mergeCell ref="A23:H24"/>
    <mergeCell ref="H11:L11"/>
    <mergeCell ref="H12:L12"/>
    <mergeCell ref="M11:X11"/>
    <mergeCell ref="A21:H22"/>
    <mergeCell ref="I22:X22"/>
    <mergeCell ref="S23:U23"/>
    <mergeCell ref="A18:X18"/>
    <mergeCell ref="J21:K21"/>
    <mergeCell ref="I19:X20"/>
    <mergeCell ref="A19:H20"/>
    <mergeCell ref="S24:U24"/>
    <mergeCell ref="M21:N21"/>
    <mergeCell ref="B41:X41"/>
    <mergeCell ref="A33:H38"/>
    <mergeCell ref="I33:X38"/>
    <mergeCell ref="A28:H32"/>
    <mergeCell ref="M28:X28"/>
    <mergeCell ref="I30:L30"/>
    <mergeCell ref="B40:X40"/>
    <mergeCell ref="M29:X29"/>
    <mergeCell ref="M32:Q32"/>
    <mergeCell ref="M31:X31"/>
    <mergeCell ref="A39:B39"/>
    <mergeCell ref="I28:L28"/>
    <mergeCell ref="I29:L29"/>
    <mergeCell ref="S32:X32"/>
    <mergeCell ref="I32:L32"/>
    <mergeCell ref="I31:L31"/>
    <mergeCell ref="M30:X30"/>
    <mergeCell ref="I26:N26"/>
    <mergeCell ref="A25:H25"/>
    <mergeCell ref="I25:Q25"/>
    <mergeCell ref="R25:S25"/>
    <mergeCell ref="T25:X25"/>
    <mergeCell ref="A27:H27"/>
    <mergeCell ref="I27:X27"/>
    <mergeCell ref="A26:H26"/>
    <mergeCell ref="Z19:Z20"/>
    <mergeCell ref="A16:X16"/>
    <mergeCell ref="U2:X2"/>
    <mergeCell ref="R2:T2"/>
    <mergeCell ref="S5:W5"/>
    <mergeCell ref="H8:L8"/>
    <mergeCell ref="H9:L10"/>
    <mergeCell ref="M8:N8"/>
    <mergeCell ref="P8:Q8"/>
    <mergeCell ref="H13:L13"/>
    <mergeCell ref="M13:X13"/>
    <mergeCell ref="A6:C6"/>
    <mergeCell ref="M9:X10"/>
    <mergeCell ref="M14:X14"/>
    <mergeCell ref="M12:X12"/>
  </mergeCells>
  <phoneticPr fontId="3"/>
  <conditionalFormatting sqref="S4">
    <cfRule type="expression" dxfId="68" priority="11">
      <formula>AND(NOT($M$8=""),$S$4="")</formula>
    </cfRule>
  </conditionalFormatting>
  <conditionalFormatting sqref="T25:X25">
    <cfRule type="expression" dxfId="67" priority="8">
      <formula>AND(NOT($M$29=""),$T$25="")</formula>
    </cfRule>
  </conditionalFormatting>
  <conditionalFormatting sqref="U4">
    <cfRule type="expression" dxfId="66" priority="10">
      <formula>AND(NOT($M$8=""),$U$4="")</formula>
    </cfRule>
  </conditionalFormatting>
  <conditionalFormatting sqref="U2:X2">
    <cfRule type="expression" dxfId="65" priority="1">
      <formula>AND(NOT(MID($U$2,1,1)="A"),NOT(MID($U$2,1,1)="B"),NOT($U$2=""))</formula>
    </cfRule>
    <cfRule type="expression" dxfId="64" priority="2">
      <formula>FINDB("ａ",$U$2,1)=1</formula>
    </cfRule>
    <cfRule type="expression" dxfId="63" priority="3">
      <formula>FINDB("Ａ",$U$2,1)=1</formula>
    </cfRule>
    <cfRule type="expression" dxfId="62" priority="4">
      <formula>FINDB("ｂ",$U$2,1)=1</formula>
    </cfRule>
    <cfRule type="expression" dxfId="61" priority="5">
      <formula>FINDB("Ｂ",$U$2,1)=1</formula>
    </cfRule>
    <cfRule type="expression" dxfId="60" priority="6">
      <formula>AND(NOT($M$8=""),$U$2="")</formula>
    </cfRule>
  </conditionalFormatting>
  <conditionalFormatting sqref="W4">
    <cfRule type="expression" dxfId="59" priority="9">
      <formula>AND(NOT($M$8=""),$W$4="")</formula>
    </cfRule>
  </conditionalFormatting>
  <dataValidations count="10">
    <dataValidation imeMode="hiragana" allowBlank="1" showInputMessage="1" showErrorMessage="1" sqref="I22 I19:X20 A6:D6 M28:X29 M9:X9 M12:X12 M13 Z19:Z20" xr:uid="{00000000-0002-0000-0100-000000000000}"/>
    <dataValidation imeMode="halfAlpha" allowBlank="1" showInputMessage="1" showErrorMessage="1" sqref="M32:Q32 S32:X32 U2:X2" xr:uid="{00000000-0002-0000-0100-000001000000}"/>
    <dataValidation imeMode="off" allowBlank="1" showInputMessage="1" showErrorMessage="1" sqref="L21 O8 S4" xr:uid="{00000000-0002-0000-0100-000002000000}"/>
    <dataValidation imeMode="halfKatakana" allowBlank="1" showInputMessage="1" showErrorMessage="1" sqref="M11:X11" xr:uid="{00000000-0002-0000-0100-000003000000}"/>
    <dataValidation type="whole" imeMode="off" allowBlank="1" showInputMessage="1" showErrorMessage="1" sqref="J21:K21 M8:N8" xr:uid="{00000000-0002-0000-0100-000004000000}">
      <formula1>0</formula1>
      <formula2>999</formula2>
    </dataValidation>
    <dataValidation type="whole" imeMode="off" allowBlank="1" showInputMessage="1" showErrorMessage="1" sqref="M21:N21 P8:Q8" xr:uid="{00000000-0002-0000-0100-000005000000}">
      <formula1>0</formula1>
      <formula2>9999</formula2>
    </dataValidation>
    <dataValidation type="whole" imeMode="off" allowBlank="1" showInputMessage="1" showErrorMessage="1" sqref="W4" xr:uid="{00000000-0002-0000-0100-000006000000}">
      <formula1>1</formula1>
      <formula2>31</formula2>
    </dataValidation>
    <dataValidation type="whole" imeMode="off" allowBlank="1" showInputMessage="1" showErrorMessage="1" sqref="U4" xr:uid="{00000000-0002-0000-0100-000007000000}">
      <formula1>1</formula1>
      <formula2>12</formula2>
    </dataValidation>
    <dataValidation imeMode="fullAlpha" allowBlank="1" showInputMessage="1" showErrorMessage="1" sqref="R32" xr:uid="{00000000-0002-0000-0100-000008000000}"/>
    <dataValidation type="whole" imeMode="off" allowBlank="1" showInputMessage="1" showErrorMessage="1" sqref="T25:X25" xr:uid="{00000000-0002-0000-0100-00000A000000}">
      <formula1>1</formula1>
      <formula2>99</formula2>
    </dataValidation>
  </dataValidations>
  <pageMargins left="0.55118110236220474" right="0.19685039370078741" top="0.98425196850393704" bottom="0.82677165354330717" header="0.51181102362204722" footer="0.51181102362204722"/>
  <pageSetup paperSize="9" scale="95" orientation="portrait" r:id="rId1"/>
  <headerFooter alignWithMargins="0">
    <oddHeader>&amp;L第二十一号様式（第二十六条第一項）</oddHeader>
  </headerFooter>
  <ignoredErrors>
    <ignoredError sqref="I19:X22 I26 M11"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49"/>
  <sheetViews>
    <sheetView showGridLines="0" showZeros="0" zoomScaleNormal="100" workbookViewId="0">
      <selection activeCell="J12" sqref="J12"/>
    </sheetView>
  </sheetViews>
  <sheetFormatPr defaultColWidth="5.625" defaultRowHeight="12" customHeight="1" x14ac:dyDescent="0.15"/>
  <cols>
    <col min="1" max="2" width="5.625" style="1" customWidth="1"/>
    <col min="3" max="3" width="2.375" style="1" customWidth="1"/>
    <col min="4" max="4" width="5.625" style="1" customWidth="1"/>
    <col min="5" max="5" width="2.375" style="1" customWidth="1"/>
    <col min="6" max="6" width="5.625" style="1" customWidth="1"/>
    <col min="7" max="16" width="18.75" style="1" customWidth="1"/>
    <col min="17" max="16384" width="5.625" style="1"/>
  </cols>
  <sheetData>
    <row r="1" spans="1:16" ht="21" customHeight="1" x14ac:dyDescent="0.2">
      <c r="A1" s="97" t="s">
        <v>499</v>
      </c>
      <c r="B1" s="98"/>
      <c r="C1" s="98"/>
      <c r="D1" s="98"/>
      <c r="E1" s="98"/>
      <c r="F1" s="98"/>
      <c r="G1" s="99"/>
      <c r="H1" s="99"/>
      <c r="I1" s="99"/>
      <c r="J1" s="99"/>
      <c r="K1" s="99"/>
      <c r="L1" s="99"/>
      <c r="M1" s="99"/>
      <c r="N1" s="99"/>
      <c r="O1" s="99"/>
      <c r="P1" s="99"/>
    </row>
    <row r="2" spans="1:16" ht="21" customHeight="1" thickBot="1" x14ac:dyDescent="0.2">
      <c r="A2" s="231" t="s">
        <v>1775</v>
      </c>
      <c r="B2" s="209">
        <v>6</v>
      </c>
      <c r="C2" s="99" t="s">
        <v>116</v>
      </c>
      <c r="D2" s="266">
        <v>3</v>
      </c>
      <c r="E2" s="99" t="s">
        <v>117</v>
      </c>
      <c r="F2" s="266">
        <v>31</v>
      </c>
      <c r="G2" s="100" t="s">
        <v>118</v>
      </c>
      <c r="H2" s="99"/>
      <c r="I2" s="99"/>
      <c r="J2" s="99"/>
      <c r="K2" s="99"/>
      <c r="L2" s="99"/>
      <c r="M2" s="99"/>
      <c r="N2" s="99"/>
      <c r="O2" s="99"/>
      <c r="P2" s="99"/>
    </row>
    <row r="3" spans="1:16" ht="21" customHeight="1" thickBot="1" x14ac:dyDescent="0.2">
      <c r="A3" s="529" t="s">
        <v>500</v>
      </c>
      <c r="B3" s="530"/>
      <c r="C3" s="530"/>
      <c r="D3" s="531"/>
      <c r="E3" s="518"/>
      <c r="F3" s="519"/>
      <c r="G3" s="108">
        <v>1</v>
      </c>
      <c r="H3" s="57">
        <v>2</v>
      </c>
      <c r="I3" s="57">
        <v>3</v>
      </c>
      <c r="J3" s="57">
        <v>4</v>
      </c>
      <c r="K3" s="57">
        <v>5</v>
      </c>
      <c r="L3" s="57">
        <v>6</v>
      </c>
      <c r="M3" s="57">
        <v>7</v>
      </c>
      <c r="N3" s="57">
        <v>8</v>
      </c>
      <c r="O3" s="57">
        <v>9</v>
      </c>
      <c r="P3" s="58">
        <v>10</v>
      </c>
    </row>
    <row r="4" spans="1:16" ht="30" customHeight="1" x14ac:dyDescent="0.15">
      <c r="A4" s="520" t="s">
        <v>501</v>
      </c>
      <c r="B4" s="521"/>
      <c r="C4" s="521"/>
      <c r="D4" s="522"/>
      <c r="E4" s="523"/>
      <c r="F4" s="524"/>
      <c r="G4" s="306"/>
      <c r="H4" s="306"/>
      <c r="I4" s="306"/>
      <c r="J4" s="306"/>
      <c r="K4" s="306"/>
      <c r="L4" s="306"/>
      <c r="M4" s="306"/>
      <c r="N4" s="306"/>
      <c r="O4" s="306"/>
      <c r="P4" s="307"/>
    </row>
    <row r="5" spans="1:16" ht="30" customHeight="1" x14ac:dyDescent="0.15">
      <c r="A5" s="532" t="s">
        <v>502</v>
      </c>
      <c r="B5" s="533"/>
      <c r="C5" s="533"/>
      <c r="D5" s="534"/>
      <c r="E5" s="525"/>
      <c r="F5" s="526"/>
      <c r="G5" s="558"/>
      <c r="H5" s="558"/>
      <c r="I5" s="558"/>
      <c r="J5" s="558"/>
      <c r="K5" s="558"/>
      <c r="L5" s="558"/>
      <c r="M5" s="558"/>
      <c r="N5" s="558"/>
      <c r="O5" s="558"/>
      <c r="P5" s="565"/>
    </row>
    <row r="6" spans="1:16" ht="30" customHeight="1" x14ac:dyDescent="0.15">
      <c r="A6" s="532"/>
      <c r="B6" s="533"/>
      <c r="C6" s="533"/>
      <c r="D6" s="534"/>
      <c r="E6" s="527"/>
      <c r="F6" s="528"/>
      <c r="G6" s="559"/>
      <c r="H6" s="559"/>
      <c r="I6" s="559"/>
      <c r="J6" s="559"/>
      <c r="K6" s="559"/>
      <c r="L6" s="559"/>
      <c r="M6" s="559"/>
      <c r="N6" s="559"/>
      <c r="O6" s="559"/>
      <c r="P6" s="566"/>
    </row>
    <row r="7" spans="1:16" ht="30" customHeight="1" thickBot="1" x14ac:dyDescent="0.2">
      <c r="A7" s="532" t="s">
        <v>503</v>
      </c>
      <c r="B7" s="533"/>
      <c r="C7" s="533"/>
      <c r="D7" s="534"/>
      <c r="E7" s="525"/>
      <c r="F7" s="526"/>
      <c r="G7" s="308"/>
      <c r="H7" s="308"/>
      <c r="I7" s="308"/>
      <c r="J7" s="308"/>
      <c r="K7" s="308"/>
      <c r="L7" s="308"/>
      <c r="M7" s="308"/>
      <c r="N7" s="308"/>
      <c r="O7" s="308"/>
      <c r="P7" s="309"/>
    </row>
    <row r="8" spans="1:16" ht="30" customHeight="1" thickBot="1" x14ac:dyDescent="0.2">
      <c r="A8" s="562" t="s">
        <v>126</v>
      </c>
      <c r="B8" s="563"/>
      <c r="C8" s="563"/>
      <c r="D8" s="564"/>
      <c r="E8" s="571" t="str">
        <f>IF(SUM(G8:P8)=0,"",SUM(G8:P8))</f>
        <v/>
      </c>
      <c r="F8" s="572"/>
      <c r="G8" s="310"/>
      <c r="H8" s="310"/>
      <c r="I8" s="310"/>
      <c r="J8" s="310"/>
      <c r="K8" s="310"/>
      <c r="L8" s="310"/>
      <c r="M8" s="310"/>
      <c r="N8" s="310"/>
      <c r="O8" s="310"/>
      <c r="P8" s="311"/>
    </row>
    <row r="9" spans="1:16" ht="30" customHeight="1" thickBot="1" x14ac:dyDescent="0.2">
      <c r="A9" s="560" t="s">
        <v>1007</v>
      </c>
      <c r="B9" s="561"/>
      <c r="C9" s="569" t="s">
        <v>127</v>
      </c>
      <c r="D9" s="570"/>
      <c r="E9" s="567" t="s">
        <v>707</v>
      </c>
      <c r="F9" s="568"/>
      <c r="G9" s="107" t="s">
        <v>1008</v>
      </c>
      <c r="H9" s="48" t="s">
        <v>1008</v>
      </c>
      <c r="I9" s="48" t="s">
        <v>1008</v>
      </c>
      <c r="J9" s="48" t="s">
        <v>1008</v>
      </c>
      <c r="K9" s="48" t="s">
        <v>1008</v>
      </c>
      <c r="L9" s="48" t="s">
        <v>1008</v>
      </c>
      <c r="M9" s="48" t="s">
        <v>1008</v>
      </c>
      <c r="N9" s="48" t="s">
        <v>1008</v>
      </c>
      <c r="O9" s="48" t="s">
        <v>1008</v>
      </c>
      <c r="P9" s="49" t="s">
        <v>1008</v>
      </c>
    </row>
    <row r="10" spans="1:16" ht="36" customHeight="1" x14ac:dyDescent="0.15">
      <c r="A10" s="550" t="s">
        <v>128</v>
      </c>
      <c r="B10" s="551"/>
      <c r="C10" s="521" t="s">
        <v>536</v>
      </c>
      <c r="D10" s="522"/>
      <c r="E10" s="546" t="str">
        <f t="shared" ref="E10:E31" si="0">IF(SUM(G10:P10)=0,"",SUM(G10:P10))</f>
        <v/>
      </c>
      <c r="F10" s="547"/>
      <c r="G10" s="43" t="str">
        <f t="shared" ref="G10:P10" si="1">IF($B$46=0,"",IF(SUMIF($A$36:$A$45,G$3,$B$36:$B$45)=0,"",SUMIF($A$36:$A$45,G$3,$B$36:$B$45)))</f>
        <v/>
      </c>
      <c r="H10" s="44" t="str">
        <f t="shared" si="1"/>
        <v/>
      </c>
      <c r="I10" s="44" t="str">
        <f t="shared" si="1"/>
        <v/>
      </c>
      <c r="J10" s="44" t="str">
        <f t="shared" si="1"/>
        <v/>
      </c>
      <c r="K10" s="44" t="str">
        <f t="shared" si="1"/>
        <v/>
      </c>
      <c r="L10" s="44" t="str">
        <f t="shared" si="1"/>
        <v/>
      </c>
      <c r="M10" s="44" t="str">
        <f t="shared" si="1"/>
        <v/>
      </c>
      <c r="N10" s="44" t="str">
        <f t="shared" si="1"/>
        <v/>
      </c>
      <c r="O10" s="44" t="str">
        <f t="shared" si="1"/>
        <v/>
      </c>
      <c r="P10" s="50" t="str">
        <f t="shared" si="1"/>
        <v/>
      </c>
    </row>
    <row r="11" spans="1:16" ht="36" customHeight="1" x14ac:dyDescent="0.15">
      <c r="A11" s="552"/>
      <c r="B11" s="553"/>
      <c r="C11" s="533" t="s">
        <v>537</v>
      </c>
      <c r="D11" s="534"/>
      <c r="E11" s="556" t="str">
        <f t="shared" si="0"/>
        <v/>
      </c>
      <c r="F11" s="557"/>
      <c r="G11" s="47" t="str">
        <f t="shared" ref="G11:P11" si="2">IF($C$46=0,"",IF(SUMIF($A$36:$A$45,G$3,$C$36:$C$45)=0,"",SUMIF($A$36:$A$45,G$3,$C$36:$C$45)))</f>
        <v/>
      </c>
      <c r="H11" s="45" t="str">
        <f t="shared" si="2"/>
        <v/>
      </c>
      <c r="I11" s="45" t="str">
        <f t="shared" si="2"/>
        <v/>
      </c>
      <c r="J11" s="45" t="str">
        <f t="shared" si="2"/>
        <v/>
      </c>
      <c r="K11" s="45" t="str">
        <f t="shared" si="2"/>
        <v/>
      </c>
      <c r="L11" s="109" t="str">
        <f t="shared" si="2"/>
        <v/>
      </c>
      <c r="M11" s="45" t="str">
        <f t="shared" si="2"/>
        <v/>
      </c>
      <c r="N11" s="45" t="str">
        <f t="shared" si="2"/>
        <v/>
      </c>
      <c r="O11" s="45" t="str">
        <f t="shared" si="2"/>
        <v/>
      </c>
      <c r="P11" s="51" t="str">
        <f t="shared" si="2"/>
        <v/>
      </c>
    </row>
    <row r="12" spans="1:16" ht="36" customHeight="1" x14ac:dyDescent="0.15">
      <c r="A12" s="552"/>
      <c r="B12" s="553"/>
      <c r="C12" s="533" t="s">
        <v>538</v>
      </c>
      <c r="D12" s="534"/>
      <c r="E12" s="556" t="str">
        <f t="shared" si="0"/>
        <v/>
      </c>
      <c r="F12" s="557"/>
      <c r="G12" s="47" t="str">
        <f t="shared" ref="G12:P12" si="3">IF($F$46=0,"",IF(SUMIF($A$36:$A$45,G$3,$F$36:$F$45)=0,"",SUMIF($A$36:$A$45,G$3,$F$36:$F$45)))</f>
        <v/>
      </c>
      <c r="H12" s="45" t="str">
        <f t="shared" si="3"/>
        <v/>
      </c>
      <c r="I12" s="45" t="str">
        <f t="shared" si="3"/>
        <v/>
      </c>
      <c r="J12" s="45" t="str">
        <f t="shared" si="3"/>
        <v/>
      </c>
      <c r="K12" s="45" t="str">
        <f t="shared" si="3"/>
        <v/>
      </c>
      <c r="L12" s="109" t="str">
        <f t="shared" si="3"/>
        <v/>
      </c>
      <c r="M12" s="45" t="str">
        <f t="shared" si="3"/>
        <v/>
      </c>
      <c r="N12" s="45" t="str">
        <f t="shared" si="3"/>
        <v/>
      </c>
      <c r="O12" s="45" t="str">
        <f t="shared" si="3"/>
        <v/>
      </c>
      <c r="P12" s="51" t="str">
        <f t="shared" si="3"/>
        <v/>
      </c>
    </row>
    <row r="13" spans="1:16" ht="36" customHeight="1" thickBot="1" x14ac:dyDescent="0.2">
      <c r="A13" s="554"/>
      <c r="B13" s="555"/>
      <c r="C13" s="542" t="s">
        <v>539</v>
      </c>
      <c r="D13" s="543"/>
      <c r="E13" s="544" t="str">
        <f t="shared" si="0"/>
        <v/>
      </c>
      <c r="F13" s="545"/>
      <c r="G13" s="47" t="str">
        <f t="shared" ref="G13:P13" si="4">IF($G$46=0,"",IF(SUMIF($A$36:$A$45,G$3,$G$36:$G$45)=0,"",SUMIF($A$36:$A$45,G$3,$G$36:$G$45)))</f>
        <v/>
      </c>
      <c r="H13" s="45" t="str">
        <f t="shared" si="4"/>
        <v/>
      </c>
      <c r="I13" s="45" t="str">
        <f t="shared" si="4"/>
        <v/>
      </c>
      <c r="J13" s="45" t="str">
        <f t="shared" si="4"/>
        <v/>
      </c>
      <c r="K13" s="45" t="str">
        <f t="shared" si="4"/>
        <v/>
      </c>
      <c r="L13" s="109" t="str">
        <f t="shared" si="4"/>
        <v/>
      </c>
      <c r="M13" s="45" t="str">
        <f t="shared" si="4"/>
        <v/>
      </c>
      <c r="N13" s="45" t="str">
        <f t="shared" si="4"/>
        <v/>
      </c>
      <c r="O13" s="45" t="str">
        <f t="shared" si="4"/>
        <v/>
      </c>
      <c r="P13" s="51" t="str">
        <f t="shared" si="4"/>
        <v/>
      </c>
    </row>
    <row r="14" spans="1:16" ht="36" customHeight="1" x14ac:dyDescent="0.15">
      <c r="A14" s="550" t="s">
        <v>129</v>
      </c>
      <c r="B14" s="551"/>
      <c r="C14" s="521" t="s">
        <v>536</v>
      </c>
      <c r="D14" s="522"/>
      <c r="E14" s="546" t="str">
        <f t="shared" si="0"/>
        <v/>
      </c>
      <c r="F14" s="547"/>
      <c r="G14" s="43" t="str">
        <f t="shared" ref="G14:P14" si="5">IF($H$46=0,"",IF(SUMIF($A$36:$A$45,G$3,$H$36:$H$45)=0,"",SUMIF($A$36:$A$45,G$3,$H$36:$H$45)))</f>
        <v/>
      </c>
      <c r="H14" s="44" t="str">
        <f t="shared" si="5"/>
        <v/>
      </c>
      <c r="I14" s="44" t="str">
        <f t="shared" si="5"/>
        <v/>
      </c>
      <c r="J14" s="44" t="str">
        <f t="shared" si="5"/>
        <v/>
      </c>
      <c r="K14" s="44" t="str">
        <f t="shared" si="5"/>
        <v/>
      </c>
      <c r="L14" s="44" t="str">
        <f t="shared" si="5"/>
        <v/>
      </c>
      <c r="M14" s="44" t="str">
        <f t="shared" si="5"/>
        <v/>
      </c>
      <c r="N14" s="44" t="str">
        <f t="shared" si="5"/>
        <v/>
      </c>
      <c r="O14" s="44" t="str">
        <f t="shared" si="5"/>
        <v/>
      </c>
      <c r="P14" s="50" t="str">
        <f t="shared" si="5"/>
        <v/>
      </c>
    </row>
    <row r="15" spans="1:16" ht="36" customHeight="1" x14ac:dyDescent="0.15">
      <c r="A15" s="552"/>
      <c r="B15" s="553"/>
      <c r="C15" s="533" t="s">
        <v>537</v>
      </c>
      <c r="D15" s="534"/>
      <c r="E15" s="556" t="str">
        <f t="shared" si="0"/>
        <v/>
      </c>
      <c r="F15" s="557"/>
      <c r="G15" s="47" t="str">
        <f t="shared" ref="G15:P15" si="6">IF($I$46=0,"",IF(SUMIF($A$36:$A$45,G$3,$I$36:$I$45)=0,"",SUMIF($A$36:$A$45,G$3,$I$36:$I$45)))</f>
        <v/>
      </c>
      <c r="H15" s="45" t="str">
        <f t="shared" si="6"/>
        <v/>
      </c>
      <c r="I15" s="45" t="str">
        <f t="shared" si="6"/>
        <v/>
      </c>
      <c r="J15" s="45" t="str">
        <f t="shared" si="6"/>
        <v/>
      </c>
      <c r="K15" s="45" t="str">
        <f t="shared" si="6"/>
        <v/>
      </c>
      <c r="L15" s="109" t="str">
        <f t="shared" si="6"/>
        <v/>
      </c>
      <c r="M15" s="45" t="str">
        <f t="shared" si="6"/>
        <v/>
      </c>
      <c r="N15" s="45" t="str">
        <f t="shared" si="6"/>
        <v/>
      </c>
      <c r="O15" s="45" t="str">
        <f t="shared" si="6"/>
        <v/>
      </c>
      <c r="P15" s="51" t="str">
        <f t="shared" si="6"/>
        <v/>
      </c>
    </row>
    <row r="16" spans="1:16" ht="36" customHeight="1" x14ac:dyDescent="0.15">
      <c r="A16" s="552"/>
      <c r="B16" s="553"/>
      <c r="C16" s="533" t="s">
        <v>538</v>
      </c>
      <c r="D16" s="534"/>
      <c r="E16" s="556" t="str">
        <f t="shared" si="0"/>
        <v/>
      </c>
      <c r="F16" s="557"/>
      <c r="G16" s="47" t="str">
        <f t="shared" ref="G16:P16" si="7">IF($J$46=0,"",IF(SUMIF($A$36:$A$45,G$3,$J$36:$J$45)=0,"",SUMIF($A$36:$A$45,G$3,$J$36:$J$45)))</f>
        <v/>
      </c>
      <c r="H16" s="45" t="str">
        <f t="shared" si="7"/>
        <v/>
      </c>
      <c r="I16" s="45" t="str">
        <f t="shared" si="7"/>
        <v/>
      </c>
      <c r="J16" s="45" t="str">
        <f t="shared" si="7"/>
        <v/>
      </c>
      <c r="K16" s="45" t="str">
        <f t="shared" si="7"/>
        <v/>
      </c>
      <c r="L16" s="109" t="str">
        <f t="shared" si="7"/>
        <v/>
      </c>
      <c r="M16" s="45" t="str">
        <f t="shared" si="7"/>
        <v/>
      </c>
      <c r="N16" s="45" t="str">
        <f t="shared" si="7"/>
        <v/>
      </c>
      <c r="O16" s="45" t="str">
        <f t="shared" si="7"/>
        <v/>
      </c>
      <c r="P16" s="51" t="str">
        <f t="shared" si="7"/>
        <v/>
      </c>
    </row>
    <row r="17" spans="1:16" ht="36" customHeight="1" thickBot="1" x14ac:dyDescent="0.2">
      <c r="A17" s="554"/>
      <c r="B17" s="555"/>
      <c r="C17" s="542" t="s">
        <v>539</v>
      </c>
      <c r="D17" s="543"/>
      <c r="E17" s="544" t="str">
        <f t="shared" si="0"/>
        <v/>
      </c>
      <c r="F17" s="545"/>
      <c r="G17" s="47" t="str">
        <f t="shared" ref="G17:P17" si="8">IF($K$46=0,"",IF(SUMIF($A$36:$A$45,G$3,$K$36:$K$45)=0,"",SUMIF($A$36:$A$45,G$3,$K$36:$K$45)))</f>
        <v/>
      </c>
      <c r="H17" s="45" t="str">
        <f t="shared" si="8"/>
        <v/>
      </c>
      <c r="I17" s="45" t="str">
        <f t="shared" si="8"/>
        <v/>
      </c>
      <c r="J17" s="45" t="str">
        <f t="shared" si="8"/>
        <v/>
      </c>
      <c r="K17" s="45" t="str">
        <f t="shared" si="8"/>
        <v/>
      </c>
      <c r="L17" s="109" t="str">
        <f t="shared" si="8"/>
        <v/>
      </c>
      <c r="M17" s="45" t="str">
        <f t="shared" si="8"/>
        <v/>
      </c>
      <c r="N17" s="45" t="str">
        <f t="shared" si="8"/>
        <v/>
      </c>
      <c r="O17" s="45" t="str">
        <f t="shared" si="8"/>
        <v/>
      </c>
      <c r="P17" s="51" t="str">
        <f t="shared" si="8"/>
        <v/>
      </c>
    </row>
    <row r="18" spans="1:16" ht="36" customHeight="1" x14ac:dyDescent="0.15">
      <c r="A18" s="550" t="s">
        <v>130</v>
      </c>
      <c r="B18" s="551"/>
      <c r="C18" s="521" t="s">
        <v>536</v>
      </c>
      <c r="D18" s="522"/>
      <c r="E18" s="546" t="str">
        <f t="shared" si="0"/>
        <v/>
      </c>
      <c r="F18" s="547"/>
      <c r="G18" s="43" t="str">
        <f t="shared" ref="G18:P18" si="9">IF($L$46=0,"",IF(SUMIF($A$36:$A$45,G$3,$L$36:$L$45)=0,"",SUMIF($A$36:$A$45,G$3,$L$36:$L$45)))</f>
        <v/>
      </c>
      <c r="H18" s="44" t="str">
        <f t="shared" si="9"/>
        <v/>
      </c>
      <c r="I18" s="44" t="str">
        <f t="shared" si="9"/>
        <v/>
      </c>
      <c r="J18" s="44" t="str">
        <f t="shared" si="9"/>
        <v/>
      </c>
      <c r="K18" s="44" t="str">
        <f t="shared" si="9"/>
        <v/>
      </c>
      <c r="L18" s="44" t="str">
        <f t="shared" si="9"/>
        <v/>
      </c>
      <c r="M18" s="44" t="str">
        <f t="shared" si="9"/>
        <v/>
      </c>
      <c r="N18" s="44" t="str">
        <f t="shared" si="9"/>
        <v/>
      </c>
      <c r="O18" s="44" t="str">
        <f t="shared" si="9"/>
        <v/>
      </c>
      <c r="P18" s="50" t="str">
        <f t="shared" si="9"/>
        <v/>
      </c>
    </row>
    <row r="19" spans="1:16" ht="36" customHeight="1" x14ac:dyDescent="0.15">
      <c r="A19" s="552"/>
      <c r="B19" s="553"/>
      <c r="C19" s="533" t="s">
        <v>537</v>
      </c>
      <c r="D19" s="534"/>
      <c r="E19" s="556" t="str">
        <f t="shared" si="0"/>
        <v/>
      </c>
      <c r="F19" s="557"/>
      <c r="G19" s="47" t="str">
        <f t="shared" ref="G19:P19" si="10">IF($M$46=0,"",IF(SUMIF($A$36:$A$45,G$3,$M$36:$M$45)=0,"",SUMIF($A$36:$A$45,G$3,$M$36:$M$45)))</f>
        <v/>
      </c>
      <c r="H19" s="45" t="str">
        <f t="shared" si="10"/>
        <v/>
      </c>
      <c r="I19" s="45" t="str">
        <f t="shared" si="10"/>
        <v/>
      </c>
      <c r="J19" s="45" t="str">
        <f t="shared" si="10"/>
        <v/>
      </c>
      <c r="K19" s="45" t="str">
        <f t="shared" si="10"/>
        <v/>
      </c>
      <c r="L19" s="109" t="str">
        <f t="shared" si="10"/>
        <v/>
      </c>
      <c r="M19" s="45" t="str">
        <f t="shared" si="10"/>
        <v/>
      </c>
      <c r="N19" s="45" t="str">
        <f t="shared" si="10"/>
        <v/>
      </c>
      <c r="O19" s="45" t="str">
        <f t="shared" si="10"/>
        <v/>
      </c>
      <c r="P19" s="51" t="str">
        <f t="shared" si="10"/>
        <v/>
      </c>
    </row>
    <row r="20" spans="1:16" ht="36" customHeight="1" x14ac:dyDescent="0.15">
      <c r="A20" s="552"/>
      <c r="B20" s="553"/>
      <c r="C20" s="533" t="s">
        <v>538</v>
      </c>
      <c r="D20" s="534"/>
      <c r="E20" s="556" t="str">
        <f t="shared" si="0"/>
        <v/>
      </c>
      <c r="F20" s="557"/>
      <c r="G20" s="47" t="str">
        <f t="shared" ref="G20:P20" si="11">IF($N$46=0,"",IF(SUMIF($A$36:$A$45,G$3,$N$36:$N$45)=0,"",SUMIF($A$36:$A$45,G$3,$N$36:$N$45)))</f>
        <v/>
      </c>
      <c r="H20" s="45" t="str">
        <f t="shared" si="11"/>
        <v/>
      </c>
      <c r="I20" s="45" t="str">
        <f t="shared" si="11"/>
        <v/>
      </c>
      <c r="J20" s="45" t="str">
        <f t="shared" si="11"/>
        <v/>
      </c>
      <c r="K20" s="45" t="str">
        <f t="shared" si="11"/>
        <v/>
      </c>
      <c r="L20" s="109" t="str">
        <f t="shared" si="11"/>
        <v/>
      </c>
      <c r="M20" s="45" t="str">
        <f t="shared" si="11"/>
        <v/>
      </c>
      <c r="N20" s="45" t="str">
        <f t="shared" si="11"/>
        <v/>
      </c>
      <c r="O20" s="45" t="str">
        <f t="shared" si="11"/>
        <v/>
      </c>
      <c r="P20" s="51" t="str">
        <f t="shared" si="11"/>
        <v/>
      </c>
    </row>
    <row r="21" spans="1:16" ht="36" customHeight="1" thickBot="1" x14ac:dyDescent="0.2">
      <c r="A21" s="554"/>
      <c r="B21" s="555"/>
      <c r="C21" s="542" t="s">
        <v>539</v>
      </c>
      <c r="D21" s="543"/>
      <c r="E21" s="544" t="str">
        <f t="shared" si="0"/>
        <v/>
      </c>
      <c r="F21" s="545"/>
      <c r="G21" s="47" t="str">
        <f t="shared" ref="G21:P21" si="12">IF($O$46=0,"",IF(SUMIF($A$36:$A$45,G$3,$O$36:$O$45)=0,"",SUMIF($A$36:$A$45,G$3,$O$36:$O$45)))</f>
        <v/>
      </c>
      <c r="H21" s="45" t="str">
        <f t="shared" si="12"/>
        <v/>
      </c>
      <c r="I21" s="45" t="str">
        <f t="shared" si="12"/>
        <v/>
      </c>
      <c r="J21" s="45" t="str">
        <f t="shared" si="12"/>
        <v/>
      </c>
      <c r="K21" s="45" t="str">
        <f t="shared" si="12"/>
        <v/>
      </c>
      <c r="L21" s="109" t="str">
        <f t="shared" si="12"/>
        <v/>
      </c>
      <c r="M21" s="45" t="str">
        <f t="shared" si="12"/>
        <v/>
      </c>
      <c r="N21" s="45" t="str">
        <f t="shared" si="12"/>
        <v/>
      </c>
      <c r="O21" s="45" t="str">
        <f t="shared" si="12"/>
        <v/>
      </c>
      <c r="P21" s="51" t="str">
        <f t="shared" si="12"/>
        <v/>
      </c>
    </row>
    <row r="22" spans="1:16" ht="36" customHeight="1" x14ac:dyDescent="0.15">
      <c r="A22" s="550" t="s">
        <v>131</v>
      </c>
      <c r="B22" s="551"/>
      <c r="C22" s="521" t="s">
        <v>536</v>
      </c>
      <c r="D22" s="522"/>
      <c r="E22" s="546" t="str">
        <f t="shared" si="0"/>
        <v/>
      </c>
      <c r="F22" s="547"/>
      <c r="G22" s="43" t="str">
        <f t="shared" ref="G22:P22" si="13">IF($P$46=0,"",IF(SUMIF($A$36:$A$45,G$3,$P$36:$P$45)=0,"",SUMIF($A$36:$A$45,G$3,$P$36:$P$45)))</f>
        <v/>
      </c>
      <c r="H22" s="44" t="str">
        <f t="shared" si="13"/>
        <v/>
      </c>
      <c r="I22" s="44" t="str">
        <f t="shared" si="13"/>
        <v/>
      </c>
      <c r="J22" s="44" t="str">
        <f t="shared" si="13"/>
        <v/>
      </c>
      <c r="K22" s="44" t="str">
        <f t="shared" si="13"/>
        <v/>
      </c>
      <c r="L22" s="44" t="str">
        <f t="shared" si="13"/>
        <v/>
      </c>
      <c r="M22" s="44" t="str">
        <f t="shared" si="13"/>
        <v/>
      </c>
      <c r="N22" s="44" t="str">
        <f t="shared" si="13"/>
        <v/>
      </c>
      <c r="O22" s="44" t="str">
        <f t="shared" si="13"/>
        <v/>
      </c>
      <c r="P22" s="50" t="str">
        <f t="shared" si="13"/>
        <v/>
      </c>
    </row>
    <row r="23" spans="1:16" ht="36" customHeight="1" x14ac:dyDescent="0.15">
      <c r="A23" s="552"/>
      <c r="B23" s="553"/>
      <c r="C23" s="533" t="s">
        <v>537</v>
      </c>
      <c r="D23" s="534"/>
      <c r="E23" s="556" t="str">
        <f t="shared" si="0"/>
        <v/>
      </c>
      <c r="F23" s="557"/>
      <c r="G23" s="47" t="str">
        <f t="shared" ref="G23:P23" si="14">IF($Q$46=0,"",IF(SUMIF($A$36:$A$45,G$3,$Q$36:$Q$45)=0,"",SUMIF($A$36:$A$45,G$3,$Q$36:$Q$45)))</f>
        <v/>
      </c>
      <c r="H23" s="45" t="str">
        <f t="shared" si="14"/>
        <v/>
      </c>
      <c r="I23" s="45" t="str">
        <f t="shared" si="14"/>
        <v/>
      </c>
      <c r="J23" s="45" t="str">
        <f t="shared" si="14"/>
        <v/>
      </c>
      <c r="K23" s="45" t="str">
        <f t="shared" si="14"/>
        <v/>
      </c>
      <c r="L23" s="109" t="str">
        <f t="shared" si="14"/>
        <v/>
      </c>
      <c r="M23" s="45" t="str">
        <f t="shared" si="14"/>
        <v/>
      </c>
      <c r="N23" s="45" t="str">
        <f t="shared" si="14"/>
        <v/>
      </c>
      <c r="O23" s="45" t="str">
        <f t="shared" si="14"/>
        <v/>
      </c>
      <c r="P23" s="51" t="str">
        <f t="shared" si="14"/>
        <v/>
      </c>
    </row>
    <row r="24" spans="1:16" ht="36" customHeight="1" x14ac:dyDescent="0.15">
      <c r="A24" s="552"/>
      <c r="B24" s="553"/>
      <c r="C24" s="533" t="s">
        <v>538</v>
      </c>
      <c r="D24" s="534"/>
      <c r="E24" s="556" t="str">
        <f t="shared" si="0"/>
        <v/>
      </c>
      <c r="F24" s="557"/>
      <c r="G24" s="47" t="str">
        <f t="shared" ref="G24:P24" si="15">IF($R$46=0,"",IF(SUMIF($A$36:$A$45,G$3,$R$36:$R$45)=0,"",SUMIF($A$36:$A$45,G$3,$R$36:$R$45)))</f>
        <v/>
      </c>
      <c r="H24" s="45" t="str">
        <f t="shared" si="15"/>
        <v/>
      </c>
      <c r="I24" s="45" t="str">
        <f t="shared" si="15"/>
        <v/>
      </c>
      <c r="J24" s="45" t="str">
        <f t="shared" si="15"/>
        <v/>
      </c>
      <c r="K24" s="45" t="str">
        <f t="shared" si="15"/>
        <v/>
      </c>
      <c r="L24" s="109" t="str">
        <f t="shared" si="15"/>
        <v/>
      </c>
      <c r="M24" s="45" t="str">
        <f t="shared" si="15"/>
        <v/>
      </c>
      <c r="N24" s="45" t="str">
        <f t="shared" si="15"/>
        <v/>
      </c>
      <c r="O24" s="45" t="str">
        <f t="shared" si="15"/>
        <v/>
      </c>
      <c r="P24" s="51" t="str">
        <f t="shared" si="15"/>
        <v/>
      </c>
    </row>
    <row r="25" spans="1:16" ht="36" customHeight="1" thickBot="1" x14ac:dyDescent="0.2">
      <c r="A25" s="554"/>
      <c r="B25" s="555"/>
      <c r="C25" s="542" t="s">
        <v>539</v>
      </c>
      <c r="D25" s="543"/>
      <c r="E25" s="544" t="str">
        <f t="shared" si="0"/>
        <v/>
      </c>
      <c r="F25" s="545"/>
      <c r="G25" s="47" t="str">
        <f t="shared" ref="G25:P25" si="16">IF($S$46=0,"",IF(SUMIF($A$36:$A$45,G$3,$S$36:$S$45)=0,"",SUMIF($A$36:$A$45,G$3,$S$36:$S$45)))</f>
        <v/>
      </c>
      <c r="H25" s="45" t="str">
        <f t="shared" si="16"/>
        <v/>
      </c>
      <c r="I25" s="45" t="str">
        <f t="shared" si="16"/>
        <v/>
      </c>
      <c r="J25" s="45" t="str">
        <f t="shared" si="16"/>
        <v/>
      </c>
      <c r="K25" s="45" t="str">
        <f t="shared" si="16"/>
        <v/>
      </c>
      <c r="L25" s="109" t="str">
        <f t="shared" si="16"/>
        <v/>
      </c>
      <c r="M25" s="45" t="str">
        <f t="shared" si="16"/>
        <v/>
      </c>
      <c r="N25" s="45" t="str">
        <f t="shared" si="16"/>
        <v/>
      </c>
      <c r="O25" s="45" t="str">
        <f t="shared" si="16"/>
        <v/>
      </c>
      <c r="P25" s="51" t="str">
        <f t="shared" si="16"/>
        <v/>
      </c>
    </row>
    <row r="26" spans="1:16" ht="36" customHeight="1" x14ac:dyDescent="0.15">
      <c r="A26" s="550" t="s">
        <v>132</v>
      </c>
      <c r="B26" s="551"/>
      <c r="C26" s="521" t="s">
        <v>536</v>
      </c>
      <c r="D26" s="522"/>
      <c r="E26" s="546" t="str">
        <f t="shared" si="0"/>
        <v/>
      </c>
      <c r="F26" s="547"/>
      <c r="G26" s="43" t="str">
        <f t="shared" ref="G26:P26" si="17">IF($T$46=0,"",IF(SUMIF($A$36:$A$45,G$3,$T$36:$T$45)=0,"",SUMIF($A$36:$A$45,G$3,$T$36:$T$45)))</f>
        <v/>
      </c>
      <c r="H26" s="44" t="str">
        <f t="shared" si="17"/>
        <v/>
      </c>
      <c r="I26" s="44" t="str">
        <f t="shared" si="17"/>
        <v/>
      </c>
      <c r="J26" s="44" t="str">
        <f t="shared" si="17"/>
        <v/>
      </c>
      <c r="K26" s="44" t="str">
        <f t="shared" si="17"/>
        <v/>
      </c>
      <c r="L26" s="44" t="str">
        <f t="shared" si="17"/>
        <v/>
      </c>
      <c r="M26" s="44" t="str">
        <f t="shared" si="17"/>
        <v/>
      </c>
      <c r="N26" s="44" t="str">
        <f t="shared" si="17"/>
        <v/>
      </c>
      <c r="O26" s="44" t="str">
        <f t="shared" si="17"/>
        <v/>
      </c>
      <c r="P26" s="50" t="str">
        <f t="shared" si="17"/>
        <v/>
      </c>
    </row>
    <row r="27" spans="1:16" ht="36" customHeight="1" x14ac:dyDescent="0.15">
      <c r="A27" s="552"/>
      <c r="B27" s="553"/>
      <c r="C27" s="533" t="s">
        <v>537</v>
      </c>
      <c r="D27" s="534"/>
      <c r="E27" s="556" t="str">
        <f t="shared" si="0"/>
        <v/>
      </c>
      <c r="F27" s="557"/>
      <c r="G27" s="47" t="str">
        <f t="shared" ref="G27:P27" si="18">IF($U$46=0,"",IF(SUMIF($A$36:$A$45,G$3,$U$36:$U$45)=0,"",SUMIF($A$36:$A$45,G$3,$U$36:$U$45)))</f>
        <v/>
      </c>
      <c r="H27" s="45" t="str">
        <f t="shared" si="18"/>
        <v/>
      </c>
      <c r="I27" s="45" t="str">
        <f t="shared" si="18"/>
        <v/>
      </c>
      <c r="J27" s="45" t="str">
        <f t="shared" si="18"/>
        <v/>
      </c>
      <c r="K27" s="45" t="str">
        <f t="shared" si="18"/>
        <v/>
      </c>
      <c r="L27" s="109" t="str">
        <f t="shared" si="18"/>
        <v/>
      </c>
      <c r="M27" s="45" t="str">
        <f t="shared" si="18"/>
        <v/>
      </c>
      <c r="N27" s="45" t="str">
        <f t="shared" si="18"/>
        <v/>
      </c>
      <c r="O27" s="45" t="str">
        <f t="shared" si="18"/>
        <v/>
      </c>
      <c r="P27" s="51" t="str">
        <f t="shared" si="18"/>
        <v/>
      </c>
    </row>
    <row r="28" spans="1:16" ht="36" customHeight="1" x14ac:dyDescent="0.15">
      <c r="A28" s="552"/>
      <c r="B28" s="553"/>
      <c r="C28" s="533" t="s">
        <v>538</v>
      </c>
      <c r="D28" s="534"/>
      <c r="E28" s="556" t="str">
        <f t="shared" si="0"/>
        <v/>
      </c>
      <c r="F28" s="557"/>
      <c r="G28" s="47" t="str">
        <f t="shared" ref="G28:P28" si="19">IF($V$46=0,"",IF(SUMIF($A$36:$A$45,G$3,$V$36:$V$45)=0,"",SUMIF($A$36:$A$45,G$3,$V$36:$V$45)))</f>
        <v/>
      </c>
      <c r="H28" s="45" t="str">
        <f t="shared" si="19"/>
        <v/>
      </c>
      <c r="I28" s="45" t="str">
        <f t="shared" si="19"/>
        <v/>
      </c>
      <c r="J28" s="45" t="str">
        <f t="shared" si="19"/>
        <v/>
      </c>
      <c r="K28" s="45" t="str">
        <f t="shared" si="19"/>
        <v/>
      </c>
      <c r="L28" s="109" t="str">
        <f t="shared" si="19"/>
        <v/>
      </c>
      <c r="M28" s="45" t="str">
        <f t="shared" si="19"/>
        <v/>
      </c>
      <c r="N28" s="45" t="str">
        <f t="shared" si="19"/>
        <v/>
      </c>
      <c r="O28" s="45" t="str">
        <f t="shared" si="19"/>
        <v/>
      </c>
      <c r="P28" s="51" t="str">
        <f t="shared" si="19"/>
        <v/>
      </c>
    </row>
    <row r="29" spans="1:16" ht="36" customHeight="1" thickBot="1" x14ac:dyDescent="0.2">
      <c r="A29" s="554"/>
      <c r="B29" s="555"/>
      <c r="C29" s="542" t="s">
        <v>539</v>
      </c>
      <c r="D29" s="543"/>
      <c r="E29" s="544" t="str">
        <f t="shared" si="0"/>
        <v/>
      </c>
      <c r="F29" s="545"/>
      <c r="G29" s="47" t="str">
        <f t="shared" ref="G29:P29" si="20">IF($W$46=0,"",IF(SUMIF($A$36:$A$45,G$3,$W$36:$W$45)=0,"",SUMIF($A$36:$A$45,G$3,$W$36:$W$45)))</f>
        <v/>
      </c>
      <c r="H29" s="45" t="str">
        <f t="shared" si="20"/>
        <v/>
      </c>
      <c r="I29" s="45" t="str">
        <f t="shared" si="20"/>
        <v/>
      </c>
      <c r="J29" s="45" t="str">
        <f t="shared" si="20"/>
        <v/>
      </c>
      <c r="K29" s="45" t="str">
        <f t="shared" si="20"/>
        <v/>
      </c>
      <c r="L29" s="109" t="str">
        <f t="shared" si="20"/>
        <v/>
      </c>
      <c r="M29" s="45" t="str">
        <f t="shared" si="20"/>
        <v/>
      </c>
      <c r="N29" s="45" t="str">
        <f t="shared" si="20"/>
        <v/>
      </c>
      <c r="O29" s="45" t="str">
        <f t="shared" si="20"/>
        <v/>
      </c>
      <c r="P29" s="51" t="str">
        <f t="shared" si="20"/>
        <v/>
      </c>
    </row>
    <row r="30" spans="1:16" ht="36" customHeight="1" thickBot="1" x14ac:dyDescent="0.2">
      <c r="A30" s="549" t="s">
        <v>1009</v>
      </c>
      <c r="B30" s="549"/>
      <c r="C30" s="549"/>
      <c r="D30" s="549"/>
      <c r="E30" s="548" t="str">
        <f t="shared" si="0"/>
        <v/>
      </c>
      <c r="F30" s="548"/>
      <c r="G30" s="52" t="str">
        <f t="shared" ref="G30:P30" si="21">IF($X$46=0,"",IF(SUMIF($A$36:$A$45,G$3,$X$36:$X$45)=0,"",SUMIF($A$36:$A$45,G$3,$X$36:$X$45)))</f>
        <v/>
      </c>
      <c r="H30" s="53" t="str">
        <f t="shared" si="21"/>
        <v/>
      </c>
      <c r="I30" s="53" t="str">
        <f t="shared" si="21"/>
        <v/>
      </c>
      <c r="J30" s="53" t="str">
        <f t="shared" si="21"/>
        <v/>
      </c>
      <c r="K30" s="53" t="str">
        <f t="shared" si="21"/>
        <v/>
      </c>
      <c r="L30" s="53" t="str">
        <f t="shared" si="21"/>
        <v/>
      </c>
      <c r="M30" s="53" t="str">
        <f t="shared" si="21"/>
        <v/>
      </c>
      <c r="N30" s="53" t="str">
        <f t="shared" si="21"/>
        <v/>
      </c>
      <c r="O30" s="53" t="str">
        <f t="shared" si="21"/>
        <v/>
      </c>
      <c r="P30" s="54" t="str">
        <f t="shared" si="21"/>
        <v/>
      </c>
    </row>
    <row r="31" spans="1:16" ht="36" customHeight="1" thickBot="1" x14ac:dyDescent="0.2">
      <c r="A31" s="548" t="s">
        <v>1010</v>
      </c>
      <c r="B31" s="548"/>
      <c r="C31" s="548"/>
      <c r="D31" s="548"/>
      <c r="E31" s="548" t="str">
        <f t="shared" si="0"/>
        <v/>
      </c>
      <c r="F31" s="548"/>
      <c r="G31" s="55" t="str">
        <f t="shared" ref="G31:P31" si="22">IF(SUM(G10:G30)=0,"",SUM(G10:G30))</f>
        <v/>
      </c>
      <c r="H31" s="46" t="str">
        <f t="shared" si="22"/>
        <v/>
      </c>
      <c r="I31" s="46" t="str">
        <f t="shared" si="22"/>
        <v/>
      </c>
      <c r="J31" s="46" t="str">
        <f t="shared" si="22"/>
        <v/>
      </c>
      <c r="K31" s="46" t="str">
        <f t="shared" si="22"/>
        <v/>
      </c>
      <c r="L31" s="46" t="str">
        <f t="shared" si="22"/>
        <v/>
      </c>
      <c r="M31" s="46" t="str">
        <f t="shared" si="22"/>
        <v/>
      </c>
      <c r="N31" s="46" t="str">
        <f t="shared" si="22"/>
        <v/>
      </c>
      <c r="O31" s="46" t="str">
        <f t="shared" si="22"/>
        <v/>
      </c>
      <c r="P31" s="56" t="str">
        <f t="shared" si="22"/>
        <v/>
      </c>
    </row>
    <row r="32" spans="1:16" ht="12" customHeight="1" x14ac:dyDescent="0.15">
      <c r="B32" s="2"/>
    </row>
    <row r="33" spans="1:25" ht="12" hidden="1" customHeight="1" x14ac:dyDescent="0.15">
      <c r="A33" s="535" t="s">
        <v>504</v>
      </c>
      <c r="B33" s="537" t="s">
        <v>496</v>
      </c>
      <c r="C33" s="538"/>
      <c r="D33" s="538"/>
      <c r="E33" s="538"/>
      <c r="F33" s="538"/>
      <c r="G33" s="538"/>
      <c r="H33" s="538"/>
      <c r="I33" s="538"/>
      <c r="J33" s="538"/>
      <c r="K33" s="538"/>
      <c r="L33" s="538"/>
      <c r="M33" s="538"/>
      <c r="N33" s="538"/>
      <c r="O33" s="538"/>
      <c r="P33" s="538"/>
      <c r="Q33" s="538"/>
      <c r="R33" s="538"/>
      <c r="S33" s="538"/>
      <c r="T33" s="538"/>
      <c r="U33" s="538"/>
      <c r="V33" s="538"/>
      <c r="W33" s="538"/>
      <c r="X33" s="538"/>
      <c r="Y33" s="539"/>
    </row>
    <row r="34" spans="1:25" ht="12" hidden="1" customHeight="1" x14ac:dyDescent="0.15">
      <c r="A34" s="536"/>
      <c r="B34" s="540" t="s">
        <v>532</v>
      </c>
      <c r="C34" s="540"/>
      <c r="D34" s="540"/>
      <c r="E34" s="540"/>
      <c r="F34" s="540"/>
      <c r="G34" s="540"/>
      <c r="H34" s="540" t="s">
        <v>533</v>
      </c>
      <c r="I34" s="540"/>
      <c r="J34" s="540"/>
      <c r="K34" s="540"/>
      <c r="L34" s="540" t="s">
        <v>1015</v>
      </c>
      <c r="M34" s="540"/>
      <c r="N34" s="540"/>
      <c r="O34" s="540"/>
      <c r="P34" s="540" t="s">
        <v>434</v>
      </c>
      <c r="Q34" s="540"/>
      <c r="R34" s="540"/>
      <c r="S34" s="540"/>
      <c r="T34" s="540" t="s">
        <v>534</v>
      </c>
      <c r="U34" s="540"/>
      <c r="V34" s="540"/>
      <c r="W34" s="540"/>
      <c r="X34" s="540" t="s">
        <v>535</v>
      </c>
      <c r="Y34" s="541" t="s">
        <v>707</v>
      </c>
    </row>
    <row r="35" spans="1:25" ht="12" hidden="1" customHeight="1" x14ac:dyDescent="0.15">
      <c r="A35" s="536"/>
      <c r="B35" s="75" t="s">
        <v>536</v>
      </c>
      <c r="C35" s="75" t="s">
        <v>537</v>
      </c>
      <c r="D35" s="110"/>
      <c r="E35" s="110"/>
      <c r="F35" s="75" t="s">
        <v>538</v>
      </c>
      <c r="G35" s="75" t="s">
        <v>539</v>
      </c>
      <c r="H35" s="75" t="s">
        <v>536</v>
      </c>
      <c r="I35" s="75" t="s">
        <v>537</v>
      </c>
      <c r="J35" s="75" t="s">
        <v>538</v>
      </c>
      <c r="K35" s="75" t="s">
        <v>539</v>
      </c>
      <c r="L35" s="75" t="s">
        <v>536</v>
      </c>
      <c r="M35" s="75" t="s">
        <v>537</v>
      </c>
      <c r="N35" s="75" t="s">
        <v>538</v>
      </c>
      <c r="O35" s="75" t="s">
        <v>539</v>
      </c>
      <c r="P35" s="75" t="s">
        <v>536</v>
      </c>
      <c r="Q35" s="75" t="s">
        <v>537</v>
      </c>
      <c r="R35" s="75" t="s">
        <v>538</v>
      </c>
      <c r="S35" s="75" t="s">
        <v>539</v>
      </c>
      <c r="T35" s="75" t="s">
        <v>536</v>
      </c>
      <c r="U35" s="75" t="s">
        <v>537</v>
      </c>
      <c r="V35" s="75" t="s">
        <v>538</v>
      </c>
      <c r="W35" s="75" t="s">
        <v>539</v>
      </c>
      <c r="X35" s="540"/>
      <c r="Y35" s="541"/>
    </row>
    <row r="36" spans="1:25" ht="12" hidden="1" customHeight="1" x14ac:dyDescent="0.15">
      <c r="A36" s="65">
        <v>1</v>
      </c>
      <c r="B36" s="74">
        <f t="shared" ref="B36:B45" si="23">COUNTIF(J車種重量,CONCATENATE($A36,11))+COUNTIF(J車種重量,"新規"&amp;CONCATENATE($A36,11))</f>
        <v>0</v>
      </c>
      <c r="C36" s="74">
        <f t="shared" ref="C36:C45" si="24">COUNTIF(J車種重量,CONCATENATE($A36,12))+COUNTIF(J車種重量,"新規"&amp;CONCATENATE($A36,12))</f>
        <v>0</v>
      </c>
      <c r="D36" s="111"/>
      <c r="E36" s="111"/>
      <c r="F36" s="74">
        <f t="shared" ref="F36:F45" si="25">COUNTIF(J車種重量,CONCATENATE($A36,13))+COUNTIF(J車種重量,"新規"&amp;CONCATENATE($A36,13))</f>
        <v>0</v>
      </c>
      <c r="G36" s="74">
        <f t="shared" ref="G36:G45" si="26">COUNTIF(J車種重量,CONCATENATE($A36,14))+COUNTIF(J車種重量,"新規"&amp;CONCATENATE($A36,14))</f>
        <v>0</v>
      </c>
      <c r="H36" s="74">
        <f t="shared" ref="H36:H45" si="27">COUNTIF(J車種重量,CONCATENATE($A36,21))+COUNTIF(J車種重量,"新規"&amp;CONCATENATE($A36,21))</f>
        <v>0</v>
      </c>
      <c r="I36" s="74">
        <f t="shared" ref="I36:I45" si="28">COUNTIF(J車種重量,CONCATENATE($A36,22))+COUNTIF(J車種重量,"新規"&amp;CONCATENATE($A36,22))</f>
        <v>0</v>
      </c>
      <c r="J36" s="74">
        <f t="shared" ref="J36:J45" si="29">COUNTIF(J車種重量,CONCATENATE($A36,23))+COUNTIF(J車種重量,"新規"&amp;CONCATENATE($A36,23))</f>
        <v>0</v>
      </c>
      <c r="K36" s="74">
        <f t="shared" ref="K36:K45" si="30">COUNTIF(J車種重量,CONCATENATE($A36,24))+COUNTIF(J車種重量,"新規"&amp;CONCATENATE($A36,24))</f>
        <v>0</v>
      </c>
      <c r="L36" s="74">
        <f t="shared" ref="L36:L45" si="31">COUNTIF(J車種重量,CONCATENATE($A36,31))+COUNTIF(J車種重量,"新規"&amp;CONCATENATE($A36,31))</f>
        <v>0</v>
      </c>
      <c r="M36" s="74">
        <f t="shared" ref="M36:M45" si="32">COUNTIF(J車種重量,CONCATENATE($A36,32))+COUNTIF(J車種重量,"新規"&amp;CONCATENATE($A36,32))</f>
        <v>0</v>
      </c>
      <c r="N36" s="74">
        <f t="shared" ref="N36:N45" si="33">COUNTIF(J車種重量,CONCATENATE($A36,33))+COUNTIF(J車種重量,"新規"&amp;CONCATENATE($A36,33))</f>
        <v>0</v>
      </c>
      <c r="O36" s="74">
        <f t="shared" ref="O36:O45" si="34">COUNTIF(J車種重量,CONCATENATE($A36,34))+COUNTIF(J車種重量,"新規"&amp;CONCATENATE($A36,34))</f>
        <v>0</v>
      </c>
      <c r="P36" s="74">
        <f t="shared" ref="P36:P45" si="35">COUNTIF(J車種重量,CONCATENATE($A36,41))+COUNTIF(J車種重量,"新規"&amp;CONCATENATE($A36,41))</f>
        <v>0</v>
      </c>
      <c r="Q36" s="74">
        <f t="shared" ref="Q36:Q45" si="36">COUNTIF(J車種重量,CONCATENATE($A36,42))+COUNTIF(J車種重量,"新規"&amp;CONCATENATE($A36,42))</f>
        <v>0</v>
      </c>
      <c r="R36" s="74">
        <f t="shared" ref="R36:R45" si="37">COUNTIF(J車種重量,CONCATENATE($A36,43))+COUNTIF(J車種重量,"新規"&amp;CONCATENATE($A36,43))</f>
        <v>0</v>
      </c>
      <c r="S36" s="74">
        <f t="shared" ref="S36:S45" si="38">COUNTIF(J車種重量,CONCATENATE($A36,44))+COUNTIF(J車種重量,"新規"&amp;CONCATENATE($A36,44))</f>
        <v>0</v>
      </c>
      <c r="T36" s="74">
        <f t="shared" ref="T36:T45" si="39">COUNTIF(J車種重量,CONCATENATE($A36,51))+COUNTIF(J車種重量,CONCATENATE($A36,61))+COUNTIF(J車種重量,"新規"&amp;CONCATENATE($A36,51))+COUNTIF(J車種重量,"新規"&amp;CONCATENATE($A36,61))</f>
        <v>0</v>
      </c>
      <c r="U36" s="74">
        <f t="shared" ref="U36:U45" si="40">COUNTIF(J車種重量,CONCATENATE($A36,52))+COUNTIF(J車種重量,CONCATENATE($A36,62))+COUNTIF(J車種重量,"新規"&amp;CONCATENATE($A36,52))+COUNTIF(J車種重量,"新規"&amp;CONCATENATE($A36,62))</f>
        <v>0</v>
      </c>
      <c r="V36" s="74">
        <f t="shared" ref="V36:V45" si="41">COUNTIF(J車種重量,CONCATENATE($A36,53))+COUNTIF(J車種重量,CONCATENATE($A36,63))+COUNTIF(J車種重量,"新規"&amp;CONCATENATE($A36,53))+COUNTIF(J車種重量,"新規"&amp;CONCATENATE($A36,63))</f>
        <v>0</v>
      </c>
      <c r="W36" s="74">
        <f t="shared" ref="W36:W45" si="42">COUNTIF(J車種重量,CONCATENATE($A36,54))+COUNTIF(J車種重量,CONCATENATE($A36,64))+COUNTIF(J車種重量,"新規"&amp;CONCATENATE($A36,54))+COUNTIF(J車種重量,"新規"&amp;CONCATENATE($A36,64))</f>
        <v>0</v>
      </c>
      <c r="X36" s="74">
        <f t="shared" ref="X36:X45" si="43">COUNTIF(J車種重量,CONCATENATE($A36,90))+COUNTIF(J車種重量,"新規"&amp;CONCATENATE($A36,90))</f>
        <v>0</v>
      </c>
      <c r="Y36" s="276">
        <f t="shared" ref="Y36" si="44">SUM(B36:X36)</f>
        <v>0</v>
      </c>
    </row>
    <row r="37" spans="1:25" ht="12" hidden="1" customHeight="1" x14ac:dyDescent="0.15">
      <c r="A37" s="65">
        <v>2</v>
      </c>
      <c r="B37" s="74">
        <f t="shared" si="23"/>
        <v>0</v>
      </c>
      <c r="C37" s="74">
        <f t="shared" si="24"/>
        <v>0</v>
      </c>
      <c r="D37" s="111"/>
      <c r="E37" s="111"/>
      <c r="F37" s="74">
        <f t="shared" si="25"/>
        <v>0</v>
      </c>
      <c r="G37" s="74">
        <f t="shared" si="26"/>
        <v>0</v>
      </c>
      <c r="H37" s="74">
        <f t="shared" si="27"/>
        <v>0</v>
      </c>
      <c r="I37" s="74">
        <f t="shared" si="28"/>
        <v>0</v>
      </c>
      <c r="J37" s="74">
        <f t="shared" si="29"/>
        <v>0</v>
      </c>
      <c r="K37" s="74">
        <f t="shared" si="30"/>
        <v>0</v>
      </c>
      <c r="L37" s="74">
        <f t="shared" si="31"/>
        <v>0</v>
      </c>
      <c r="M37" s="74">
        <f t="shared" si="32"/>
        <v>0</v>
      </c>
      <c r="N37" s="74">
        <f t="shared" si="33"/>
        <v>0</v>
      </c>
      <c r="O37" s="74">
        <f t="shared" si="34"/>
        <v>0</v>
      </c>
      <c r="P37" s="74">
        <f t="shared" si="35"/>
        <v>0</v>
      </c>
      <c r="Q37" s="74">
        <f t="shared" si="36"/>
        <v>0</v>
      </c>
      <c r="R37" s="74">
        <f t="shared" si="37"/>
        <v>0</v>
      </c>
      <c r="S37" s="74">
        <f t="shared" si="38"/>
        <v>0</v>
      </c>
      <c r="T37" s="74">
        <f t="shared" si="39"/>
        <v>0</v>
      </c>
      <c r="U37" s="74">
        <f t="shared" si="40"/>
        <v>0</v>
      </c>
      <c r="V37" s="74">
        <f t="shared" si="41"/>
        <v>0</v>
      </c>
      <c r="W37" s="74">
        <f t="shared" si="42"/>
        <v>0</v>
      </c>
      <c r="X37" s="74">
        <f t="shared" si="43"/>
        <v>0</v>
      </c>
      <c r="Y37" s="276">
        <f t="shared" ref="Y37:Y45" si="45">SUM(B37:X37)</f>
        <v>0</v>
      </c>
    </row>
    <row r="38" spans="1:25" ht="12" hidden="1" customHeight="1" x14ac:dyDescent="0.15">
      <c r="A38" s="65">
        <v>3</v>
      </c>
      <c r="B38" s="74">
        <f t="shared" si="23"/>
        <v>0</v>
      </c>
      <c r="C38" s="74">
        <f t="shared" si="24"/>
        <v>0</v>
      </c>
      <c r="D38" s="111"/>
      <c r="E38" s="111"/>
      <c r="F38" s="74">
        <f t="shared" si="25"/>
        <v>0</v>
      </c>
      <c r="G38" s="74">
        <f t="shared" si="26"/>
        <v>0</v>
      </c>
      <c r="H38" s="74">
        <f t="shared" si="27"/>
        <v>0</v>
      </c>
      <c r="I38" s="74">
        <f t="shared" si="28"/>
        <v>0</v>
      </c>
      <c r="J38" s="74">
        <f t="shared" si="29"/>
        <v>0</v>
      </c>
      <c r="K38" s="74">
        <f t="shared" si="30"/>
        <v>0</v>
      </c>
      <c r="L38" s="74">
        <f t="shared" si="31"/>
        <v>0</v>
      </c>
      <c r="M38" s="74">
        <f t="shared" si="32"/>
        <v>0</v>
      </c>
      <c r="N38" s="74">
        <f t="shared" si="33"/>
        <v>0</v>
      </c>
      <c r="O38" s="74">
        <f t="shared" si="34"/>
        <v>0</v>
      </c>
      <c r="P38" s="74">
        <f t="shared" si="35"/>
        <v>0</v>
      </c>
      <c r="Q38" s="74">
        <f t="shared" si="36"/>
        <v>0</v>
      </c>
      <c r="R38" s="74">
        <f t="shared" si="37"/>
        <v>0</v>
      </c>
      <c r="S38" s="74">
        <f t="shared" si="38"/>
        <v>0</v>
      </c>
      <c r="T38" s="74">
        <f t="shared" si="39"/>
        <v>0</v>
      </c>
      <c r="U38" s="74">
        <f t="shared" si="40"/>
        <v>0</v>
      </c>
      <c r="V38" s="74">
        <f t="shared" si="41"/>
        <v>0</v>
      </c>
      <c r="W38" s="74">
        <f t="shared" si="42"/>
        <v>0</v>
      </c>
      <c r="X38" s="74">
        <f t="shared" si="43"/>
        <v>0</v>
      </c>
      <c r="Y38" s="276">
        <f t="shared" si="45"/>
        <v>0</v>
      </c>
    </row>
    <row r="39" spans="1:25" ht="12" hidden="1" customHeight="1" x14ac:dyDescent="0.15">
      <c r="A39" s="65">
        <v>4</v>
      </c>
      <c r="B39" s="74">
        <f t="shared" si="23"/>
        <v>0</v>
      </c>
      <c r="C39" s="74">
        <f t="shared" si="24"/>
        <v>0</v>
      </c>
      <c r="D39" s="111"/>
      <c r="E39" s="111"/>
      <c r="F39" s="74">
        <f t="shared" si="25"/>
        <v>0</v>
      </c>
      <c r="G39" s="74">
        <f t="shared" si="26"/>
        <v>0</v>
      </c>
      <c r="H39" s="74">
        <f t="shared" si="27"/>
        <v>0</v>
      </c>
      <c r="I39" s="74">
        <f t="shared" si="28"/>
        <v>0</v>
      </c>
      <c r="J39" s="74">
        <f t="shared" si="29"/>
        <v>0</v>
      </c>
      <c r="K39" s="74">
        <f t="shared" si="30"/>
        <v>0</v>
      </c>
      <c r="L39" s="74">
        <f t="shared" si="31"/>
        <v>0</v>
      </c>
      <c r="M39" s="74">
        <f t="shared" si="32"/>
        <v>0</v>
      </c>
      <c r="N39" s="74">
        <f t="shared" si="33"/>
        <v>0</v>
      </c>
      <c r="O39" s="74">
        <f t="shared" si="34"/>
        <v>0</v>
      </c>
      <c r="P39" s="74">
        <f t="shared" si="35"/>
        <v>0</v>
      </c>
      <c r="Q39" s="74">
        <f t="shared" si="36"/>
        <v>0</v>
      </c>
      <c r="R39" s="74">
        <f t="shared" si="37"/>
        <v>0</v>
      </c>
      <c r="S39" s="74">
        <f t="shared" si="38"/>
        <v>0</v>
      </c>
      <c r="T39" s="74">
        <f t="shared" si="39"/>
        <v>0</v>
      </c>
      <c r="U39" s="74">
        <f t="shared" si="40"/>
        <v>0</v>
      </c>
      <c r="V39" s="74">
        <f t="shared" si="41"/>
        <v>0</v>
      </c>
      <c r="W39" s="74">
        <f t="shared" si="42"/>
        <v>0</v>
      </c>
      <c r="X39" s="74">
        <f t="shared" si="43"/>
        <v>0</v>
      </c>
      <c r="Y39" s="276">
        <f t="shared" si="45"/>
        <v>0</v>
      </c>
    </row>
    <row r="40" spans="1:25" ht="12" hidden="1" customHeight="1" x14ac:dyDescent="0.15">
      <c r="A40" s="65">
        <v>5</v>
      </c>
      <c r="B40" s="74">
        <f t="shared" si="23"/>
        <v>0</v>
      </c>
      <c r="C40" s="74">
        <f t="shared" si="24"/>
        <v>0</v>
      </c>
      <c r="D40" s="111"/>
      <c r="E40" s="111"/>
      <c r="F40" s="74">
        <f t="shared" si="25"/>
        <v>0</v>
      </c>
      <c r="G40" s="74">
        <f t="shared" si="26"/>
        <v>0</v>
      </c>
      <c r="H40" s="74">
        <f t="shared" si="27"/>
        <v>0</v>
      </c>
      <c r="I40" s="74">
        <f t="shared" si="28"/>
        <v>0</v>
      </c>
      <c r="J40" s="74">
        <f t="shared" si="29"/>
        <v>0</v>
      </c>
      <c r="K40" s="74">
        <f t="shared" si="30"/>
        <v>0</v>
      </c>
      <c r="L40" s="74">
        <f t="shared" si="31"/>
        <v>0</v>
      </c>
      <c r="M40" s="74">
        <f t="shared" si="32"/>
        <v>0</v>
      </c>
      <c r="N40" s="74">
        <f t="shared" si="33"/>
        <v>0</v>
      </c>
      <c r="O40" s="74">
        <f t="shared" si="34"/>
        <v>0</v>
      </c>
      <c r="P40" s="74">
        <f t="shared" si="35"/>
        <v>0</v>
      </c>
      <c r="Q40" s="74">
        <f t="shared" si="36"/>
        <v>0</v>
      </c>
      <c r="R40" s="74">
        <f t="shared" si="37"/>
        <v>0</v>
      </c>
      <c r="S40" s="74">
        <f t="shared" si="38"/>
        <v>0</v>
      </c>
      <c r="T40" s="74">
        <f t="shared" si="39"/>
        <v>0</v>
      </c>
      <c r="U40" s="74">
        <f t="shared" si="40"/>
        <v>0</v>
      </c>
      <c r="V40" s="74">
        <f t="shared" si="41"/>
        <v>0</v>
      </c>
      <c r="W40" s="74">
        <f t="shared" si="42"/>
        <v>0</v>
      </c>
      <c r="X40" s="74">
        <f t="shared" si="43"/>
        <v>0</v>
      </c>
      <c r="Y40" s="276">
        <f t="shared" si="45"/>
        <v>0</v>
      </c>
    </row>
    <row r="41" spans="1:25" ht="12" hidden="1" customHeight="1" x14ac:dyDescent="0.15">
      <c r="A41" s="65">
        <v>6</v>
      </c>
      <c r="B41" s="74">
        <f t="shared" si="23"/>
        <v>0</v>
      </c>
      <c r="C41" s="74">
        <f t="shared" si="24"/>
        <v>0</v>
      </c>
      <c r="D41" s="111"/>
      <c r="E41" s="111"/>
      <c r="F41" s="74">
        <f t="shared" si="25"/>
        <v>0</v>
      </c>
      <c r="G41" s="74">
        <f t="shared" si="26"/>
        <v>0</v>
      </c>
      <c r="H41" s="74">
        <f t="shared" si="27"/>
        <v>0</v>
      </c>
      <c r="I41" s="74">
        <f t="shared" si="28"/>
        <v>0</v>
      </c>
      <c r="J41" s="74">
        <f t="shared" si="29"/>
        <v>0</v>
      </c>
      <c r="K41" s="74">
        <f t="shared" si="30"/>
        <v>0</v>
      </c>
      <c r="L41" s="74">
        <f t="shared" si="31"/>
        <v>0</v>
      </c>
      <c r="M41" s="74">
        <f t="shared" si="32"/>
        <v>0</v>
      </c>
      <c r="N41" s="74">
        <f t="shared" si="33"/>
        <v>0</v>
      </c>
      <c r="O41" s="74">
        <f t="shared" si="34"/>
        <v>0</v>
      </c>
      <c r="P41" s="74">
        <f t="shared" si="35"/>
        <v>0</v>
      </c>
      <c r="Q41" s="74">
        <f t="shared" si="36"/>
        <v>0</v>
      </c>
      <c r="R41" s="74">
        <f t="shared" si="37"/>
        <v>0</v>
      </c>
      <c r="S41" s="74">
        <f t="shared" si="38"/>
        <v>0</v>
      </c>
      <c r="T41" s="74">
        <f t="shared" si="39"/>
        <v>0</v>
      </c>
      <c r="U41" s="74">
        <f t="shared" si="40"/>
        <v>0</v>
      </c>
      <c r="V41" s="74">
        <f t="shared" si="41"/>
        <v>0</v>
      </c>
      <c r="W41" s="74">
        <f t="shared" si="42"/>
        <v>0</v>
      </c>
      <c r="X41" s="74">
        <f t="shared" si="43"/>
        <v>0</v>
      </c>
      <c r="Y41" s="276">
        <f t="shared" si="45"/>
        <v>0</v>
      </c>
    </row>
    <row r="42" spans="1:25" ht="12" hidden="1" customHeight="1" x14ac:dyDescent="0.15">
      <c r="A42" s="65">
        <v>7</v>
      </c>
      <c r="B42" s="74">
        <f t="shared" si="23"/>
        <v>0</v>
      </c>
      <c r="C42" s="74">
        <f t="shared" si="24"/>
        <v>0</v>
      </c>
      <c r="D42" s="111"/>
      <c r="E42" s="111"/>
      <c r="F42" s="74">
        <f t="shared" si="25"/>
        <v>0</v>
      </c>
      <c r="G42" s="74">
        <f t="shared" si="26"/>
        <v>0</v>
      </c>
      <c r="H42" s="74">
        <f t="shared" si="27"/>
        <v>0</v>
      </c>
      <c r="I42" s="74">
        <f t="shared" si="28"/>
        <v>0</v>
      </c>
      <c r="J42" s="74">
        <f t="shared" si="29"/>
        <v>0</v>
      </c>
      <c r="K42" s="74">
        <f t="shared" si="30"/>
        <v>0</v>
      </c>
      <c r="L42" s="74">
        <f t="shared" si="31"/>
        <v>0</v>
      </c>
      <c r="M42" s="74">
        <f t="shared" si="32"/>
        <v>0</v>
      </c>
      <c r="N42" s="74">
        <f t="shared" si="33"/>
        <v>0</v>
      </c>
      <c r="O42" s="74">
        <f t="shared" si="34"/>
        <v>0</v>
      </c>
      <c r="P42" s="74">
        <f t="shared" si="35"/>
        <v>0</v>
      </c>
      <c r="Q42" s="74">
        <f t="shared" si="36"/>
        <v>0</v>
      </c>
      <c r="R42" s="74">
        <f t="shared" si="37"/>
        <v>0</v>
      </c>
      <c r="S42" s="74">
        <f t="shared" si="38"/>
        <v>0</v>
      </c>
      <c r="T42" s="74">
        <f t="shared" si="39"/>
        <v>0</v>
      </c>
      <c r="U42" s="74">
        <f t="shared" si="40"/>
        <v>0</v>
      </c>
      <c r="V42" s="74">
        <f t="shared" si="41"/>
        <v>0</v>
      </c>
      <c r="W42" s="74">
        <f t="shared" si="42"/>
        <v>0</v>
      </c>
      <c r="X42" s="74">
        <f t="shared" si="43"/>
        <v>0</v>
      </c>
      <c r="Y42" s="276">
        <f t="shared" si="45"/>
        <v>0</v>
      </c>
    </row>
    <row r="43" spans="1:25" ht="12" hidden="1" customHeight="1" x14ac:dyDescent="0.15">
      <c r="A43" s="65">
        <v>8</v>
      </c>
      <c r="B43" s="74">
        <f t="shared" si="23"/>
        <v>0</v>
      </c>
      <c r="C43" s="74">
        <f t="shared" si="24"/>
        <v>0</v>
      </c>
      <c r="D43" s="111"/>
      <c r="E43" s="111"/>
      <c r="F43" s="74">
        <f t="shared" si="25"/>
        <v>0</v>
      </c>
      <c r="G43" s="74">
        <f t="shared" si="26"/>
        <v>0</v>
      </c>
      <c r="H43" s="74">
        <f t="shared" si="27"/>
        <v>0</v>
      </c>
      <c r="I43" s="74">
        <f t="shared" si="28"/>
        <v>0</v>
      </c>
      <c r="J43" s="74">
        <f t="shared" si="29"/>
        <v>0</v>
      </c>
      <c r="K43" s="74">
        <f t="shared" si="30"/>
        <v>0</v>
      </c>
      <c r="L43" s="74">
        <f t="shared" si="31"/>
        <v>0</v>
      </c>
      <c r="M43" s="74">
        <f t="shared" si="32"/>
        <v>0</v>
      </c>
      <c r="N43" s="74">
        <f t="shared" si="33"/>
        <v>0</v>
      </c>
      <c r="O43" s="74">
        <f t="shared" si="34"/>
        <v>0</v>
      </c>
      <c r="P43" s="74">
        <f t="shared" si="35"/>
        <v>0</v>
      </c>
      <c r="Q43" s="74">
        <f t="shared" si="36"/>
        <v>0</v>
      </c>
      <c r="R43" s="74">
        <f t="shared" si="37"/>
        <v>0</v>
      </c>
      <c r="S43" s="74">
        <f t="shared" si="38"/>
        <v>0</v>
      </c>
      <c r="T43" s="74">
        <f t="shared" si="39"/>
        <v>0</v>
      </c>
      <c r="U43" s="74">
        <f t="shared" si="40"/>
        <v>0</v>
      </c>
      <c r="V43" s="74">
        <f t="shared" si="41"/>
        <v>0</v>
      </c>
      <c r="W43" s="74">
        <f t="shared" si="42"/>
        <v>0</v>
      </c>
      <c r="X43" s="74">
        <f t="shared" si="43"/>
        <v>0</v>
      </c>
      <c r="Y43" s="276">
        <f t="shared" si="45"/>
        <v>0</v>
      </c>
    </row>
    <row r="44" spans="1:25" ht="12" hidden="1" customHeight="1" x14ac:dyDescent="0.15">
      <c r="A44" s="65">
        <v>9</v>
      </c>
      <c r="B44" s="74">
        <f t="shared" si="23"/>
        <v>0</v>
      </c>
      <c r="C44" s="74">
        <f t="shared" si="24"/>
        <v>0</v>
      </c>
      <c r="D44" s="111"/>
      <c r="E44" s="111"/>
      <c r="F44" s="74">
        <f t="shared" si="25"/>
        <v>0</v>
      </c>
      <c r="G44" s="74">
        <f t="shared" si="26"/>
        <v>0</v>
      </c>
      <c r="H44" s="74">
        <f t="shared" si="27"/>
        <v>0</v>
      </c>
      <c r="I44" s="74">
        <f t="shared" si="28"/>
        <v>0</v>
      </c>
      <c r="J44" s="74">
        <f t="shared" si="29"/>
        <v>0</v>
      </c>
      <c r="K44" s="74">
        <f t="shared" si="30"/>
        <v>0</v>
      </c>
      <c r="L44" s="74">
        <f t="shared" si="31"/>
        <v>0</v>
      </c>
      <c r="M44" s="74">
        <f t="shared" si="32"/>
        <v>0</v>
      </c>
      <c r="N44" s="74">
        <f t="shared" si="33"/>
        <v>0</v>
      </c>
      <c r="O44" s="74">
        <f t="shared" si="34"/>
        <v>0</v>
      </c>
      <c r="P44" s="74">
        <f t="shared" si="35"/>
        <v>0</v>
      </c>
      <c r="Q44" s="74">
        <f t="shared" si="36"/>
        <v>0</v>
      </c>
      <c r="R44" s="74">
        <f t="shared" si="37"/>
        <v>0</v>
      </c>
      <c r="S44" s="74">
        <f t="shared" si="38"/>
        <v>0</v>
      </c>
      <c r="T44" s="74">
        <f t="shared" si="39"/>
        <v>0</v>
      </c>
      <c r="U44" s="74">
        <f t="shared" si="40"/>
        <v>0</v>
      </c>
      <c r="V44" s="74">
        <f t="shared" si="41"/>
        <v>0</v>
      </c>
      <c r="W44" s="74">
        <f t="shared" si="42"/>
        <v>0</v>
      </c>
      <c r="X44" s="74">
        <f t="shared" si="43"/>
        <v>0</v>
      </c>
      <c r="Y44" s="276">
        <f t="shared" si="45"/>
        <v>0</v>
      </c>
    </row>
    <row r="45" spans="1:25" ht="12" hidden="1" customHeight="1" x14ac:dyDescent="0.15">
      <c r="A45" s="65">
        <v>10</v>
      </c>
      <c r="B45" s="74">
        <f t="shared" si="23"/>
        <v>0</v>
      </c>
      <c r="C45" s="74">
        <f t="shared" si="24"/>
        <v>0</v>
      </c>
      <c r="D45" s="111"/>
      <c r="E45" s="111"/>
      <c r="F45" s="74">
        <f t="shared" si="25"/>
        <v>0</v>
      </c>
      <c r="G45" s="74">
        <f t="shared" si="26"/>
        <v>0</v>
      </c>
      <c r="H45" s="74">
        <f t="shared" si="27"/>
        <v>0</v>
      </c>
      <c r="I45" s="74">
        <f t="shared" si="28"/>
        <v>0</v>
      </c>
      <c r="J45" s="74">
        <f t="shared" si="29"/>
        <v>0</v>
      </c>
      <c r="K45" s="74">
        <f t="shared" si="30"/>
        <v>0</v>
      </c>
      <c r="L45" s="74">
        <f t="shared" si="31"/>
        <v>0</v>
      </c>
      <c r="M45" s="74">
        <f t="shared" si="32"/>
        <v>0</v>
      </c>
      <c r="N45" s="74">
        <f t="shared" si="33"/>
        <v>0</v>
      </c>
      <c r="O45" s="74">
        <f t="shared" si="34"/>
        <v>0</v>
      </c>
      <c r="P45" s="74">
        <f t="shared" si="35"/>
        <v>0</v>
      </c>
      <c r="Q45" s="74">
        <f t="shared" si="36"/>
        <v>0</v>
      </c>
      <c r="R45" s="74">
        <f t="shared" si="37"/>
        <v>0</v>
      </c>
      <c r="S45" s="74">
        <f t="shared" si="38"/>
        <v>0</v>
      </c>
      <c r="T45" s="74">
        <f t="shared" si="39"/>
        <v>0</v>
      </c>
      <c r="U45" s="74">
        <f t="shared" si="40"/>
        <v>0</v>
      </c>
      <c r="V45" s="74">
        <f t="shared" si="41"/>
        <v>0</v>
      </c>
      <c r="W45" s="74">
        <f t="shared" si="42"/>
        <v>0</v>
      </c>
      <c r="X45" s="74">
        <f t="shared" si="43"/>
        <v>0</v>
      </c>
      <c r="Y45" s="276">
        <f t="shared" si="45"/>
        <v>0</v>
      </c>
    </row>
    <row r="46" spans="1:25" ht="12" hidden="1" customHeight="1" thickBot="1" x14ac:dyDescent="0.2">
      <c r="A46" s="273" t="s">
        <v>707</v>
      </c>
      <c r="B46" s="274">
        <f t="shared" ref="B46:P46" si="46">SUM(B36:B45)</f>
        <v>0</v>
      </c>
      <c r="C46" s="274">
        <f t="shared" si="46"/>
        <v>0</v>
      </c>
      <c r="D46" s="274"/>
      <c r="E46" s="274"/>
      <c r="F46" s="274">
        <f t="shared" si="46"/>
        <v>0</v>
      </c>
      <c r="G46" s="274">
        <f t="shared" si="46"/>
        <v>0</v>
      </c>
      <c r="H46" s="274">
        <f t="shared" si="46"/>
        <v>0</v>
      </c>
      <c r="I46" s="274">
        <f t="shared" si="46"/>
        <v>0</v>
      </c>
      <c r="J46" s="274">
        <f t="shared" si="46"/>
        <v>0</v>
      </c>
      <c r="K46" s="274">
        <f t="shared" si="46"/>
        <v>0</v>
      </c>
      <c r="L46" s="274">
        <f t="shared" si="46"/>
        <v>0</v>
      </c>
      <c r="M46" s="274">
        <f t="shared" si="46"/>
        <v>0</v>
      </c>
      <c r="N46" s="274">
        <f t="shared" si="46"/>
        <v>0</v>
      </c>
      <c r="O46" s="274">
        <f t="shared" si="46"/>
        <v>0</v>
      </c>
      <c r="P46" s="274">
        <f t="shared" si="46"/>
        <v>0</v>
      </c>
      <c r="Q46" s="274">
        <f t="shared" ref="Q46:Y46" si="47">SUM(Q36:Q45)</f>
        <v>0</v>
      </c>
      <c r="R46" s="274">
        <f t="shared" si="47"/>
        <v>0</v>
      </c>
      <c r="S46" s="274">
        <f t="shared" si="47"/>
        <v>0</v>
      </c>
      <c r="T46" s="274">
        <f t="shared" si="47"/>
        <v>0</v>
      </c>
      <c r="U46" s="274">
        <f t="shared" si="47"/>
        <v>0</v>
      </c>
      <c r="V46" s="274">
        <f t="shared" si="47"/>
        <v>0</v>
      </c>
      <c r="W46" s="274">
        <f t="shared" si="47"/>
        <v>0</v>
      </c>
      <c r="X46" s="274">
        <f t="shared" si="47"/>
        <v>0</v>
      </c>
      <c r="Y46" s="275">
        <f t="shared" si="47"/>
        <v>0</v>
      </c>
    </row>
    <row r="47" spans="1:25" ht="12" hidden="1" customHeight="1" x14ac:dyDescent="0.15">
      <c r="A47" s="517" t="s">
        <v>2411</v>
      </c>
      <c r="B47" s="517"/>
      <c r="C47" s="517"/>
      <c r="D47" s="517"/>
      <c r="E47" s="517">
        <f>SUM(G47:P47)</f>
        <v>0</v>
      </c>
      <c r="F47" s="517"/>
      <c r="G47" s="6" t="str">
        <f>IF(COUNTIF(G5,"*"&amp;"千葉市"&amp;"*")+COUNTIF(G5,"*"&amp;"中央区"&amp;"*")+COUNTIF(G5,"*"&amp;"緑区"&amp;"*")+COUNTIF(G5,"*"&amp;"花見川区"&amp;"*")+COUNTIF(G5,"*"&amp;"美浜区"&amp;"*")+COUNTIF(G5,"*"&amp;"稲毛区"&amp;"*")+COUNTIF(G5,"*"&amp;"市川市"&amp;"*")+COUNTIF(G5,"*"&amp;"船橋市"&amp;"*")+COUNTIF(G5,"*"&amp;"松戸市"&amp;"*")+COUNTIF(G5,"*"&amp;"野田市"&amp;"*")+COUNTIF(G5,"*"&amp;"佐倉市"&amp;"*")+COUNTIF(G5,"*"&amp;"習志野市"&amp;"*")+COUNTIF(G5,"*"&amp;"柏市"&amp;"*")+COUNTIF(G5,"*"&amp;"市原市"&amp;"*")+COUNTIF(G5,"*"&amp;"流山市"&amp;"*")
+COUNTIF(G5,"*"&amp;"八千代市"&amp;"*")+COUNTIF(G5,"*"&amp;"我孫子市"&amp;"*")+COUNTIF(G5,"*"&amp;"鎌ヶ谷市"&amp;"*")+COUNTIF(G5,"*"&amp;"鎌ケ谷市"&amp;"*")+COUNTIF(G5,"*"&amp;"浦安市"&amp;"*")+COUNTIF(G5,"*"&amp;"四街道市"&amp;"*")+COUNTIF(G5,"*"&amp;"白井市"&amp;"*")
+COUNTIF(G5,"*"&amp;"鎌ヶ谷市"&amp;"*"),G8,"")</f>
        <v/>
      </c>
      <c r="H47" s="6" t="str">
        <f>IF(COUNTIF(H5,"*"&amp;"千葉市"&amp;"*")+COUNTIF(H5,"*"&amp;"中央区"&amp;"*")+COUNTIF(H5,"*"&amp;"緑区"&amp;"*")+COUNTIF(H5,"*"&amp;"花見川区"&amp;"*")+COUNTIF(H5,"*"&amp;"美浜区"&amp;"*")+COUNTIF(H5,"*"&amp;"稲毛区"&amp;"*")+COUNTIF(H5,"*"&amp;"市川市"&amp;"*")+COUNTIF(H5,"*"&amp;"船橋市"&amp;"*")+COUNTIF(H5,"*"&amp;"松戸市"&amp;"*")+COUNTIF(H5,"*"&amp;"野田市"&amp;"*")+COUNTIF(H5,"*"&amp;"佐倉市"&amp;"*")+COUNTIF(H5,"*"&amp;"習志野市"&amp;"*")+COUNTIF(H5,"*"&amp;"柏市"&amp;"*")+COUNTIF(H5,"*"&amp;"市原市"&amp;"*")+COUNTIF(H5,"*"&amp;"流山市"&amp;"*")
+COUNTIF(H5,"*"&amp;"八千代市"&amp;"*")+COUNTIF(H5,"*"&amp;"我孫子市"&amp;"*")+COUNTIF(H5,"*"&amp;"鎌ヶ谷市"&amp;"*")+COUNTIF(H5,"*"&amp;"鎌ケ谷市"&amp;"*")+COUNTIF(H5,"*"&amp;"浦安市"&amp;"*")+COUNTIF(H5,"*"&amp;"四街道市"&amp;"*")+COUNTIF(H5,"*"&amp;"白井市"&amp;"*")
+COUNTIF(H5,"*"&amp;"鎌ヶ谷市"&amp;"*"),H8,"")</f>
        <v/>
      </c>
      <c r="I47" s="6" t="str">
        <f>IF(COUNTIF(I5,"*"&amp;"千葉市"&amp;"*")+COUNTIF(I5,"*"&amp;"中央区"&amp;"*")+COUNTIF(I5,"*"&amp;"緑区"&amp;"*")+COUNTIF(I5,"*"&amp;"花見川区"&amp;"*")+COUNTIF(I5,"*"&amp;"美浜区"&amp;"*")+COUNTIF(I5,"*"&amp;"稲毛区"&amp;"*")+COUNTIF(I5,"*"&amp;"市川市"&amp;"*")+COUNTIF(I5,"*"&amp;"船橋市"&amp;"*")+COUNTIF(I5,"*"&amp;"松戸市"&amp;"*")+COUNTIF(I5,"*"&amp;"野田市"&amp;"*")+COUNTIF(I5,"*"&amp;"佐倉市"&amp;"*")+COUNTIF(I5,"*"&amp;"習志野市"&amp;"*")+COUNTIF(I5,"*"&amp;"柏市"&amp;"*")+COUNTIF(I5,"*"&amp;"市原市"&amp;"*")+COUNTIF(I5,"*"&amp;"流山市"&amp;"*")
+COUNTIF(I5,"*"&amp;"八千代市"&amp;"*")+COUNTIF(I5,"*"&amp;"我孫子市"&amp;"*")+COUNTIF(I5,"*"&amp;"鎌ヶ谷市"&amp;"*")+COUNTIF(I5,"*"&amp;"鎌ケ谷市"&amp;"*")+COUNTIF(I5,"*"&amp;"浦安市"&amp;"*")+COUNTIF(I5,"*"&amp;"四街道市"&amp;"*")+COUNTIF(I5,"*"&amp;"白井市"&amp;"*")
+COUNTIF(I5,"*"&amp;"鎌ヶ谷市"&amp;"*"),I8,"")</f>
        <v/>
      </c>
      <c r="J47" s="6" t="str">
        <f>IF(COUNTIF(J5,"*"&amp;"千葉市"&amp;"*")+COUNTIF(J5,"*"&amp;"中央区"&amp;"*")+COUNTIF(J5,"*"&amp;"緑区"&amp;"*")+COUNTIF(J5,"*"&amp;"花見川区"&amp;"*")+COUNTIF(J5,"*"&amp;"美浜区"&amp;"*")+COUNTIF(J5,"*"&amp;"稲毛区"&amp;"*")+COUNTIF(J5,"*"&amp;"市川市"&amp;"*")+COUNTIF(J5,"*"&amp;"船橋市"&amp;"*")+COUNTIF(J5,"*"&amp;"松戸市"&amp;"*")+COUNTIF(J5,"*"&amp;"野田市"&amp;"*")+COUNTIF(J5,"*"&amp;"佐倉市"&amp;"*")+COUNTIF(J5,"*"&amp;"習志野市"&amp;"*")+COUNTIF(J5,"*"&amp;"柏市"&amp;"*")+COUNTIF(J5,"*"&amp;"市原市"&amp;"*")+COUNTIF(J5,"*"&amp;"流山市"&amp;"*")
+COUNTIF(J5,"*"&amp;"八千代市"&amp;"*")+COUNTIF(J5,"*"&amp;"我孫子市"&amp;"*")+COUNTIF(J5,"*"&amp;"鎌ヶ谷市"&amp;"*")+COUNTIF(J5,"*"&amp;"鎌ケ谷市"&amp;"*")+COUNTIF(J5,"*"&amp;"浦安市"&amp;"*")+COUNTIF(J5,"*"&amp;"四街道市"&amp;"*")+COUNTIF(J5,"*"&amp;"白井市"&amp;"*")
+COUNTIF(J5,"*"&amp;"鎌ヶ谷市"&amp;"*"),J8,"")</f>
        <v/>
      </c>
      <c r="K47" s="6" t="str">
        <f>IF(COUNTIF(K5,"*"&amp;"千葉市"&amp;"*")+COUNTIF(K5,"*"&amp;"中央区"&amp;"*")+COUNTIF(K5,"*"&amp;"緑区"&amp;"*")+COUNTIF(K5,"*"&amp;"花見川区"&amp;"*")+COUNTIF(K5,"*"&amp;"美浜区"&amp;"*")+COUNTIF(K5,"*"&amp;"稲毛区"&amp;"*")+COUNTIF(K5,"*"&amp;"市川市"&amp;"*")+COUNTIF(K5,"*"&amp;"船橋市"&amp;"*")+COUNTIF(K5,"*"&amp;"松戸市"&amp;"*")+COUNTIF(K5,"*"&amp;"野田市"&amp;"*")+COUNTIF(K5,"*"&amp;"佐倉市"&amp;"*")+COUNTIF(K5,"*"&amp;"習志野市"&amp;"*")+COUNTIF(K5,"*"&amp;"柏市"&amp;"*")+COUNTIF(K5,"*"&amp;"市原市"&amp;"*")+COUNTIF(K5,"*"&amp;"流山市"&amp;"*")
+COUNTIF(K5,"*"&amp;"八千代市"&amp;"*")+COUNTIF(K5,"*"&amp;"我孫子市"&amp;"*")+COUNTIF(K5,"*"&amp;"鎌ヶ谷市"&amp;"*")+COUNTIF(K5,"*"&amp;"鎌ケ谷市"&amp;"*")+COUNTIF(K5,"*"&amp;"浦安市"&amp;"*")+COUNTIF(K5,"*"&amp;"四街道市"&amp;"*")+COUNTIF(K5,"*"&amp;"白井市"&amp;"*")
+COUNTIF(K5,"*"&amp;"鎌ヶ谷市"&amp;"*"),K8,"")</f>
        <v/>
      </c>
      <c r="L47" s="6" t="str">
        <f t="shared" ref="L47:P47" si="48">IF(COUNTIF(L5,"*"&amp;"千葉市"&amp;"*")+COUNTIF(L5,"*"&amp;"中央区"&amp;"*")+COUNTIF(L5,"*"&amp;"緑区"&amp;"*")+COUNTIF(L5,"*"&amp;"花見川区"&amp;"*")+COUNTIF(L5,"*"&amp;"美浜区"&amp;"*")+COUNTIF(L5,"*"&amp;"稲毛区"&amp;"*")+COUNTIF(L5,"*"&amp;"市川市"&amp;"*")+COUNTIF(L5,"*"&amp;"船橋市"&amp;"*")+COUNTIF(L5,"*"&amp;"松戸市"&amp;"*")+COUNTIF(L5,"*"&amp;"野田市"&amp;"*")+COUNTIF(L5,"*"&amp;"佐倉市"&amp;"*")+COUNTIF(L5,"*"&amp;"習志野市"&amp;"*")+COUNTIF(L5,"*"&amp;"柏市"&amp;"*")+COUNTIF(L5,"*"&amp;"市原市"&amp;"*")+COUNTIF(L5,"*"&amp;"流山市"&amp;"*")
+COUNTIF(L5,"*"&amp;"八千代市"&amp;"*")+COUNTIF(L5,"*"&amp;"我孫子市"&amp;"*")+COUNTIF(L5,"*"&amp;"鎌ヶ谷市"&amp;"*")+COUNTIF(L5,"*"&amp;"鎌ケ谷市"&amp;"*")+COUNTIF(L5,"*"&amp;"浦安市"&amp;"*")+COUNTIF(L5,"*"&amp;"四街道市"&amp;"*")+COUNTIF(L5,"*"&amp;"白井市"&amp;"*")
+COUNTIF(L5,"*"&amp;"鎌ヶ谷市"&amp;"*"),L8,"")</f>
        <v/>
      </c>
      <c r="M47" s="6" t="str">
        <f t="shared" si="48"/>
        <v/>
      </c>
      <c r="N47" s="6" t="str">
        <f t="shared" si="48"/>
        <v/>
      </c>
      <c r="O47" s="6" t="str">
        <f t="shared" si="48"/>
        <v/>
      </c>
      <c r="P47" s="6" t="str">
        <f t="shared" si="48"/>
        <v/>
      </c>
    </row>
    <row r="48" spans="1:25" ht="12" hidden="1" customHeight="1" x14ac:dyDescent="0.15">
      <c r="A48" s="517" t="s">
        <v>2295</v>
      </c>
      <c r="B48" s="517"/>
      <c r="C48" s="517"/>
      <c r="D48" s="517"/>
      <c r="E48" s="517">
        <f>SUM(G48:P48)</f>
        <v>0</v>
      </c>
      <c r="F48" s="517"/>
      <c r="G48" s="6" t="str">
        <f>IF(COUNTIF(G5,"*"&amp;"千葉市"&amp;"*")+COUNTIF(G5,"*"&amp;"中央区"&amp;"*")+COUNTIF(G5,"*"&amp;"緑区"&amp;"*")+COUNTIF(G5,"*"&amp;"花見川区"&amp;"*")+COUNTIF(G5,"*"&amp;"美浜区"&amp;"*")+COUNTIF(G5,"*"&amp;"稲毛区"&amp;"*")+COUNTIF(G5,"*"&amp;"市川市"&amp;"*")+COUNTIF(G5,"*"&amp;"船橋市"&amp;"*")+COUNTIF(G5,"*"&amp;"松戸市"&amp;"*")+COUNTIF(G5,"*"&amp;"野田市"&amp;"*")+COUNTIF(G5,"*"&amp;"佐倉市"&amp;"*")+COUNTIF(G5,"*"&amp;"習志野市"&amp;"*")+COUNTIF(G5,"*"&amp;"柏市"&amp;"*")+COUNTIF(G5,"*"&amp;"市原市"&amp;"*")+COUNTIF(G5,"*"&amp;"流山市"&amp;"*")
+COUNTIF(G5,"*"&amp;"八千代市"&amp;"*")+COUNTIF(G5,"*"&amp;"我孫子市"&amp;"*")+COUNTIF(G5,"*"&amp;"鎌ヶ谷市"&amp;"*")+COUNTIF(G5,"*"&amp;"鎌ケ谷市"&amp;"*")+COUNTIF(G5,"*"&amp;"浦安市"&amp;"*")+COUNTIF(G5,"*"&amp;"四街道市"&amp;"*")+COUNTIF(G5,"*"&amp;"白井市"&amp;"*")
+COUNTIF(G5,"*"&amp;"鎌ヶ谷市"&amp;"*"),G31,"")</f>
        <v/>
      </c>
      <c r="H48" s="6" t="str">
        <f>IF(COUNTIF(H5,"*"&amp;"千葉市"&amp;"*")+COUNTIF(H5,"*"&amp;"中央区"&amp;"*")+COUNTIF(H5,"*"&amp;"緑区"&amp;"*")+COUNTIF(H5,"*"&amp;"花見川区"&amp;"*")+COUNTIF(H5,"*"&amp;"美浜区"&amp;"*")+COUNTIF(H5,"*"&amp;"稲毛区"&amp;"*")+COUNTIF(H5,"*"&amp;"市川市"&amp;"*")+COUNTIF(H5,"*"&amp;"船橋市"&amp;"*")+COUNTIF(H5,"*"&amp;"松戸市"&amp;"*")+COUNTIF(H5,"*"&amp;"野田市"&amp;"*")+COUNTIF(H5,"*"&amp;"佐倉市"&amp;"*")+COUNTIF(H5,"*"&amp;"習志野市"&amp;"*")+COUNTIF(H5,"*"&amp;"柏市"&amp;"*")+COUNTIF(H5,"*"&amp;"市原市"&amp;"*")+COUNTIF(H5,"*"&amp;"流山市"&amp;"*")
+COUNTIF(H5,"*"&amp;"八千代市"&amp;"*")+COUNTIF(H5,"*"&amp;"我孫子市"&amp;"*")+COUNTIF(H5,"*"&amp;"鎌ヶ谷市"&amp;"*")+COUNTIF(H5,"*"&amp;"鎌ケ谷市"&amp;"*")+COUNTIF(H5,"*"&amp;"浦安市"&amp;"*")+COUNTIF(H5,"*"&amp;"四街道市"&amp;"*")+COUNTIF(H5,"*"&amp;"白井市"&amp;"*")
+COUNTIF(H5,"*"&amp;"鎌ヶ谷市"&amp;"*"),H31,"")</f>
        <v/>
      </c>
      <c r="I48" s="6" t="str">
        <f>IF(COUNTIF(I5,"*"&amp;"千葉市"&amp;"*")+COUNTIF(I5,"*"&amp;"中央区"&amp;"*")+COUNTIF(I5,"*"&amp;"緑区"&amp;"*")+COUNTIF(I5,"*"&amp;"花見川区"&amp;"*")+COUNTIF(I5,"*"&amp;"美浜区"&amp;"*")+COUNTIF(I5,"*"&amp;"稲毛区"&amp;"*")+COUNTIF(I5,"*"&amp;"市川市"&amp;"*")+COUNTIF(I5,"*"&amp;"船橋市"&amp;"*")+COUNTIF(I5,"*"&amp;"松戸市"&amp;"*")+COUNTIF(I5,"*"&amp;"野田市"&amp;"*")+COUNTIF(I5,"*"&amp;"佐倉市"&amp;"*")+COUNTIF(I5,"*"&amp;"習志野市"&amp;"*")+COUNTIF(I5,"*"&amp;"柏市"&amp;"*")+COUNTIF(I5,"*"&amp;"市原市"&amp;"*")+COUNTIF(I5,"*"&amp;"流山市"&amp;"*")
+COUNTIF(I5,"*"&amp;"八千代市"&amp;"*")+COUNTIF(I5,"*"&amp;"我孫子市"&amp;"*")+COUNTIF(I5,"*"&amp;"鎌ヶ谷市"&amp;"*")+COUNTIF(I5,"*"&amp;"鎌ケ谷市"&amp;"*")+COUNTIF(I5,"*"&amp;"浦安市"&amp;"*")+COUNTIF(I5,"*"&amp;"四街道市"&amp;"*")+COUNTIF(I5,"*"&amp;"白井市"&amp;"*")
+COUNTIF(I5,"*"&amp;"鎌ヶ谷市"&amp;"*"),I31,"")</f>
        <v/>
      </c>
      <c r="J48" s="6" t="str">
        <f t="shared" ref="J48:P48" si="49">IF(COUNTIF(J5,"*"&amp;"千葉市"&amp;"*")+COUNTIF(J5,"*"&amp;"中央区"&amp;"*")+COUNTIF(J5,"*"&amp;"緑区"&amp;"*")+COUNTIF(J5,"*"&amp;"花見川区"&amp;"*")+COUNTIF(J5,"*"&amp;"美浜区"&amp;"*")+COUNTIF(J5,"*"&amp;"稲毛区"&amp;"*")+COUNTIF(J5,"*"&amp;"市川市"&amp;"*")+COUNTIF(J5,"*"&amp;"船橋市"&amp;"*")+COUNTIF(J5,"*"&amp;"松戸市"&amp;"*")+COUNTIF(J5,"*"&amp;"野田市"&amp;"*")+COUNTIF(J5,"*"&amp;"佐倉市"&amp;"*")+COUNTIF(J5,"*"&amp;"習志野市"&amp;"*")+COUNTIF(J5,"*"&amp;"柏市"&amp;"*")+COUNTIF(J5,"*"&amp;"市原市"&amp;"*")+COUNTIF(J5,"*"&amp;"流山市"&amp;"*")
+COUNTIF(J5,"*"&amp;"八千代市"&amp;"*")+COUNTIF(J5,"*"&amp;"我孫子市"&amp;"*")+COUNTIF(J5,"*"&amp;"鎌ヶ谷市"&amp;"*")+COUNTIF(J5,"*"&amp;"鎌ケ谷市"&amp;"*")+COUNTIF(J5,"*"&amp;"浦安市"&amp;"*")+COUNTIF(J5,"*"&amp;"四街道市"&amp;"*")+COUNTIF(J5,"*"&amp;"白井市"&amp;"*")
+COUNTIF(J5,"*"&amp;"鎌ヶ谷市"&amp;"*"),J31,"")</f>
        <v/>
      </c>
      <c r="K48" s="6" t="str">
        <f t="shared" si="49"/>
        <v/>
      </c>
      <c r="L48" s="6" t="str">
        <f t="shared" si="49"/>
        <v/>
      </c>
      <c r="M48" s="6" t="str">
        <f t="shared" si="49"/>
        <v/>
      </c>
      <c r="N48" s="6" t="str">
        <f t="shared" si="49"/>
        <v/>
      </c>
      <c r="O48" s="6" t="str">
        <f t="shared" si="49"/>
        <v/>
      </c>
      <c r="P48" s="6" t="str">
        <f t="shared" si="49"/>
        <v/>
      </c>
    </row>
    <row r="49" spans="1:16" ht="12" hidden="1" customHeight="1" x14ac:dyDescent="0.15">
      <c r="A49" s="517" t="s">
        <v>2414</v>
      </c>
      <c r="B49" s="517"/>
      <c r="C49" s="517"/>
      <c r="D49" s="517"/>
      <c r="E49" s="517">
        <f>SUM(G49:P49)</f>
        <v>0</v>
      </c>
      <c r="F49" s="517"/>
      <c r="G49" s="6">
        <f>IF(G48&gt;0,COUNTIFS(実績排出量!$B$16:$B$215,G3,実績排出量!$CS$16:$CS$215,"電気")+COUNTIFS(実績排出量!$B$16:$B$215,G3,実績排出量!$CS$16:$CS$215,"燃料電池(圧縮水素)"),0)</f>
        <v>0</v>
      </c>
      <c r="H49" s="6">
        <f>IF(H48&gt;0,COUNTIFS(実績排出量!$B$16:$B$215,H3,実績排出量!$CS$16:$CS$215,"電気")+COUNTIFS(実績排出量!$B$16:$B$215,H3,実績排出量!$CS$16:$CS$215,"燃料電池(圧縮水素)"),0)</f>
        <v>0</v>
      </c>
      <c r="I49" s="6">
        <f>IF(I48&gt;0,COUNTIFS(実績排出量!$B$16:$B$215,I3,実績排出量!$CS$16:$CS$215,"電気")+COUNTIFS(実績排出量!$B$16:$B$215,I3,実績排出量!$CS$16:$CS$215,"燃料電池(圧縮水素)"),0)</f>
        <v>0</v>
      </c>
      <c r="J49" s="6">
        <f>IF(J48&gt;0,COUNTIFS(実績排出量!$B$16:$B$215,J3,実績排出量!$CS$16:$CS$215,"電気")+COUNTIFS(実績排出量!$B$16:$B$215,J3,実績排出量!$CS$16:$CS$215,"燃料電池(圧縮水素)"),0)</f>
        <v>0</v>
      </c>
      <c r="K49" s="6">
        <f>IF(K48&gt;0,COUNTIFS(実績排出量!$B$16:$B$215,K3,実績排出量!$CS$16:$CS$215,"電気")+COUNTIFS(実績排出量!$B$16:$B$215,K3,実績排出量!$CS$16:$CS$215,"燃料電池(圧縮水素)"),0)</f>
        <v>0</v>
      </c>
      <c r="L49" s="6">
        <f>IF(L48&gt;0,COUNTIFS(実績排出量!$B$16:$B$215,L3,実績排出量!$CS$16:$CS$215,"電気")+COUNTIFS(実績排出量!$B$16:$B$215,L3,実績排出量!$CS$16:$CS$215,"燃料電池(圧縮水素)"),0)</f>
        <v>0</v>
      </c>
      <c r="M49" s="6">
        <f>IF(M48&gt;0,COUNTIFS(実績排出量!$B$16:$B$215,M3,実績排出量!$CS$16:$CS$215,"電気")+COUNTIFS(実績排出量!$B$16:$B$215,M3,実績排出量!$CS$16:$CS$215,"燃料電池(圧縮水素)"),0)</f>
        <v>0</v>
      </c>
      <c r="N49" s="6">
        <f>IF(N48&gt;0,COUNTIFS(実績排出量!$B$16:$B$215,N3,実績排出量!$CS$16:$CS$215,"電気")+COUNTIFS(実績排出量!$B$16:$B$215,N3,実績排出量!$CS$16:$CS$215,"燃料電池(圧縮水素)"),0)</f>
        <v>0</v>
      </c>
      <c r="O49" s="6">
        <f>IF(O48&gt;0,COUNTIFS(実績排出量!$B$16:$B$215,O3,実績排出量!$CS$16:$CS$215,"電気")+COUNTIFS(実績排出量!$B$16:$B$215,O3,実績排出量!$CS$16:$CS$215,"燃料電池(圧縮水素)"),0)</f>
        <v>0</v>
      </c>
      <c r="P49" s="6">
        <f>IF(P48&gt;0,COUNTIFS(実績排出量!$B$16:$B$215,P3,実績排出量!$CS$16:$CS$215,"電気")+COUNTIFS(実績排出量!$B$16:$B$215,P3,実績排出量!$CS$16:$CS$215,"燃料電池(圧縮水素)"),0)</f>
        <v>0</v>
      </c>
    </row>
  </sheetData>
  <sheetProtection algorithmName="SHA-512" hashValue="27YV4BN/vJDhhnWuU1yRrA/giNoq0nAHaVITRXiDUeIs74nlX/Fk3kFgC/Q7+HBT5+hZ0OgKfN78cLNE10XLKw==" saltValue="NRgkFpPlSHSeILdJ/LsAdg==" spinCount="100000" sheet="1" objects="1" scenarios="1"/>
  <mergeCells count="87">
    <mergeCell ref="A47:D47"/>
    <mergeCell ref="E47:F47"/>
    <mergeCell ref="A48:D48"/>
    <mergeCell ref="E48:F48"/>
    <mergeCell ref="J5:J6"/>
    <mergeCell ref="I5:I6"/>
    <mergeCell ref="C11:D11"/>
    <mergeCell ref="C13:D13"/>
    <mergeCell ref="E13:F13"/>
    <mergeCell ref="G5:G6"/>
    <mergeCell ref="E7:F7"/>
    <mergeCell ref="E10:F10"/>
    <mergeCell ref="E9:F9"/>
    <mergeCell ref="C12:D12"/>
    <mergeCell ref="C9:D9"/>
    <mergeCell ref="E8:F8"/>
    <mergeCell ref="O5:O6"/>
    <mergeCell ref="P5:P6"/>
    <mergeCell ref="K5:K6"/>
    <mergeCell ref="L5:L6"/>
    <mergeCell ref="M5:M6"/>
    <mergeCell ref="N5:N6"/>
    <mergeCell ref="A9:B9"/>
    <mergeCell ref="C10:D10"/>
    <mergeCell ref="A10:B13"/>
    <mergeCell ref="A8:D8"/>
    <mergeCell ref="A7:D7"/>
    <mergeCell ref="A18:B21"/>
    <mergeCell ref="E20:F20"/>
    <mergeCell ref="E19:F19"/>
    <mergeCell ref="C15:D15"/>
    <mergeCell ref="C16:D16"/>
    <mergeCell ref="A14:B17"/>
    <mergeCell ref="C14:D14"/>
    <mergeCell ref="E16:F16"/>
    <mergeCell ref="E17:F17"/>
    <mergeCell ref="C17:D17"/>
    <mergeCell ref="E14:F14"/>
    <mergeCell ref="E15:F15"/>
    <mergeCell ref="C26:D26"/>
    <mergeCell ref="E26:F26"/>
    <mergeCell ref="A22:B25"/>
    <mergeCell ref="H5:H6"/>
    <mergeCell ref="E25:F25"/>
    <mergeCell ref="C22:D22"/>
    <mergeCell ref="C25:D25"/>
    <mergeCell ref="C24:D24"/>
    <mergeCell ref="E24:F24"/>
    <mergeCell ref="E22:F22"/>
    <mergeCell ref="C23:D23"/>
    <mergeCell ref="E23:F23"/>
    <mergeCell ref="C19:D19"/>
    <mergeCell ref="E12:F12"/>
    <mergeCell ref="E11:F11"/>
    <mergeCell ref="C20:D20"/>
    <mergeCell ref="Y34:Y35"/>
    <mergeCell ref="C21:D21"/>
    <mergeCell ref="E21:F21"/>
    <mergeCell ref="C18:D18"/>
    <mergeCell ref="E18:F18"/>
    <mergeCell ref="A31:D31"/>
    <mergeCell ref="E31:F31"/>
    <mergeCell ref="A30:D30"/>
    <mergeCell ref="E30:F30"/>
    <mergeCell ref="A26:B29"/>
    <mergeCell ref="C29:D29"/>
    <mergeCell ref="E29:F29"/>
    <mergeCell ref="C28:D28"/>
    <mergeCell ref="E28:F28"/>
    <mergeCell ref="E27:F27"/>
    <mergeCell ref="C27:D27"/>
    <mergeCell ref="A49:D49"/>
    <mergeCell ref="E49:F49"/>
    <mergeCell ref="E3:F3"/>
    <mergeCell ref="A4:D4"/>
    <mergeCell ref="E4:F4"/>
    <mergeCell ref="E5:F6"/>
    <mergeCell ref="A3:D3"/>
    <mergeCell ref="A5:D6"/>
    <mergeCell ref="A33:A35"/>
    <mergeCell ref="B33:Y33"/>
    <mergeCell ref="B34:G34"/>
    <mergeCell ref="H34:K34"/>
    <mergeCell ref="L34:O34"/>
    <mergeCell ref="P34:S34"/>
    <mergeCell ref="T34:W34"/>
    <mergeCell ref="X34:X35"/>
  </mergeCells>
  <phoneticPr fontId="3"/>
  <dataValidations count="5">
    <dataValidation type="whole" imeMode="off" operator="greaterThan" allowBlank="1" showInputMessage="1" showErrorMessage="1" sqref="G8:P8" xr:uid="{00000000-0002-0000-0200-000000000000}">
      <formula1>0</formula1>
    </dataValidation>
    <dataValidation imeMode="hiragana" allowBlank="1" showInputMessage="1" showErrorMessage="1" sqref="G4:P5" xr:uid="{00000000-0002-0000-0200-000001000000}"/>
    <dataValidation type="whole" allowBlank="1" showInputMessage="1" showErrorMessage="1" sqref="D2" xr:uid="{00000000-0002-0000-0200-000002000000}">
      <formula1>1</formula1>
      <formula2>12</formula2>
    </dataValidation>
    <dataValidation type="whole" allowBlank="1" showInputMessage="1" showErrorMessage="1" sqref="F2" xr:uid="{00000000-0002-0000-0200-000003000000}">
      <formula1>1</formula1>
      <formula2>31</formula2>
    </dataValidation>
    <dataValidation type="textLength" imeMode="off" operator="lessThanOrEqual" allowBlank="1" showInputMessage="1" showErrorMessage="1" sqref="G7:P7" xr:uid="{00000000-0002-0000-0200-000004000000}">
      <formula1>12</formula1>
    </dataValidation>
  </dataValidations>
  <pageMargins left="0.39370078740157483" right="0.19685039370078741" top="0.39370078740157483" bottom="0.39370078740157483" header="0.19685039370078741" footer="0.19685039370078741"/>
  <pageSetup paperSize="9" scale="80" orientation="portrait" r:id="rId1"/>
  <headerFooter alignWithMargins="0">
    <oddHeader>&amp;R(&amp;P/&amp;N)</oddHeader>
  </headerFooter>
  <colBreaks count="1" manualBreakCount="1">
    <brk id="11" max="31"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W1027"/>
  <sheetViews>
    <sheetView zoomScaleNormal="100" zoomScaleSheetLayoutView="100" workbookViewId="0">
      <selection activeCell="P16" sqref="P16"/>
    </sheetView>
  </sheetViews>
  <sheetFormatPr defaultColWidth="5.625" defaultRowHeight="12" customHeight="1" x14ac:dyDescent="0.15"/>
  <cols>
    <col min="1" max="1" width="5" bestFit="1" customWidth="1"/>
    <col min="2" max="2" width="2.875" customWidth="1"/>
    <col min="3" max="3" width="6.375" customWidth="1"/>
    <col min="4" max="4" width="4.75" customWidth="1"/>
    <col min="5" max="5" width="2.625" customWidth="1"/>
    <col min="6" max="6" width="4.75" customWidth="1"/>
    <col min="7" max="7" width="6.875" bestFit="1" customWidth="1"/>
    <col min="8" max="9" width="4.75" customWidth="1"/>
    <col min="10" max="10" width="15.625" customWidth="1"/>
    <col min="11" max="11" width="3.875" style="3" customWidth="1"/>
    <col min="12" max="12" width="6.75" bestFit="1" customWidth="1"/>
    <col min="13" max="13" width="15.625" customWidth="1"/>
    <col min="14" max="14" width="6.625" customWidth="1"/>
    <col min="15" max="15" width="9.125" customWidth="1"/>
    <col min="16" max="16" width="7.625" customWidth="1"/>
    <col min="17" max="18" width="6.625" customWidth="1"/>
    <col min="19" max="21" width="5.625" customWidth="1"/>
    <col min="22" max="22" width="8.625" customWidth="1"/>
    <col min="23" max="25" width="5.625" customWidth="1"/>
    <col min="26" max="26" width="1.5" customWidth="1"/>
    <col min="27" max="37" width="5.625" hidden="1" customWidth="1"/>
    <col min="38" max="38" width="5.375" hidden="1" customWidth="1"/>
    <col min="39" max="60" width="5.625" hidden="1" customWidth="1"/>
    <col min="61" max="61" width="5.625" style="20" hidden="1" customWidth="1"/>
    <col min="62" max="65" width="5.625" hidden="1" customWidth="1"/>
    <col min="66" max="66" width="24.25" hidden="1" customWidth="1"/>
    <col min="67" max="95" width="5.625" hidden="1" customWidth="1"/>
    <col min="96" max="96" width="15.375" hidden="1" customWidth="1"/>
    <col min="97" max="97" width="11" style="254" customWidth="1"/>
    <col min="98" max="99" width="5.625" hidden="1" customWidth="1"/>
    <col min="100" max="100" width="10.625" customWidth="1"/>
    <col min="101" max="101" width="6.25" hidden="1" customWidth="1"/>
  </cols>
  <sheetData>
    <row r="1" spans="1:101" ht="21" customHeight="1" thickBot="1" x14ac:dyDescent="0.25">
      <c r="A1" s="37" t="s">
        <v>135</v>
      </c>
      <c r="K1" s="13"/>
    </row>
    <row r="2" spans="1:101" ht="30" customHeight="1" thickBot="1" x14ac:dyDescent="0.25">
      <c r="A2" s="37"/>
      <c r="B2" s="618" t="s">
        <v>1778</v>
      </c>
      <c r="C2" s="618"/>
      <c r="D2" s="618"/>
      <c r="E2" s="618"/>
      <c r="F2" s="64">
        <v>7</v>
      </c>
      <c r="G2" s="102" t="s">
        <v>1779</v>
      </c>
      <c r="J2" s="78" t="s">
        <v>505</v>
      </c>
      <c r="K2" s="80"/>
      <c r="L2" s="79"/>
      <c r="M2" s="77" t="s">
        <v>22</v>
      </c>
      <c r="N2" s="637" t="s">
        <v>476</v>
      </c>
      <c r="O2" s="638"/>
    </row>
    <row r="3" spans="1:101" ht="17.25" x14ac:dyDescent="0.2">
      <c r="B3" s="628" t="s">
        <v>136</v>
      </c>
      <c r="C3" s="620"/>
      <c r="D3" s="629"/>
      <c r="E3" s="629"/>
      <c r="F3" s="630"/>
      <c r="G3" s="579" t="s">
        <v>170</v>
      </c>
      <c r="H3" s="580"/>
      <c r="I3" s="636"/>
      <c r="J3" s="251" t="str">
        <f>IF(SUM($W$16:$W$215)=0,"",SUM($W$16:$W$215))</f>
        <v/>
      </c>
      <c r="K3" s="606" t="s">
        <v>170</v>
      </c>
      <c r="L3" s="581"/>
      <c r="M3" s="339" t="str">
        <f>IF(J3="","",AVERAGE($W$16:$W$215))</f>
        <v/>
      </c>
      <c r="N3" s="577" t="str">
        <f>IF(J3="","",SUM($W$16:$W$215)*1000/SUM($Q$16:$Q$215))</f>
        <v/>
      </c>
      <c r="O3" s="578"/>
      <c r="P3" s="63"/>
      <c r="Q3" s="19" t="str">
        <f>IF(COUNTIF($W$16:$W$215,"エラー"),"エラーがあります。再確認してください",IF(COUNTIF($S$16:$S$215,"エラー"),"エラーがあります。再確認してください",IF(COUNTIF($AA$16:$AA$215,"エラー"),"エラーがあります。再確認してください","")))</f>
        <v/>
      </c>
    </row>
    <row r="4" spans="1:101" ht="17.25" customHeight="1" x14ac:dyDescent="0.15">
      <c r="B4" s="622"/>
      <c r="C4" s="623"/>
      <c r="D4" s="631"/>
      <c r="E4" s="631"/>
      <c r="F4" s="632"/>
      <c r="G4" s="609" t="s">
        <v>137</v>
      </c>
      <c r="H4" s="607"/>
      <c r="I4" s="612"/>
      <c r="J4" s="340" t="str">
        <f>IFERROR(IF(VLOOKUP(実績表紙!$U$2,実績値!$A$3:$J$599,2,0)=0,"",VLOOKUP(実績表紙!$U$2,実績値!$A$3:$J$599,2,0)),"")</f>
        <v/>
      </c>
      <c r="K4" s="607" t="s">
        <v>23</v>
      </c>
      <c r="L4" s="608"/>
      <c r="M4" s="341" t="str">
        <f>IFERROR(IF(VLOOKUP(実績表紙!$U$2,実績値!$A$3:$J$599,5,0)=0,"",VLOOKUP(実績表紙!$U$2,実績値!$A$3:$J$599,5,0)),"")</f>
        <v/>
      </c>
      <c r="N4" s="573" t="str">
        <f>IFERROR(IF(VLOOKUP(実績表紙!$U$2,実績値!$A$3:$J$599,8,0)=0,"",VLOOKUP(実績表紙!$U$2,実績値!$A$3:$J$599,8,0)),"")</f>
        <v/>
      </c>
      <c r="O4" s="574" t="str">
        <f>IFERROR(IF(VLOOKUP(実績表紙!$U$2,実績値!$B$3:$E$599,7,0)=0,"",VLOOKUP(実績値!$U$2,#REF!,7,0)),"")</f>
        <v/>
      </c>
      <c r="P4" s="63"/>
    </row>
    <row r="5" spans="1:101" ht="17.25" customHeight="1" thickBot="1" x14ac:dyDescent="0.2">
      <c r="B5" s="633"/>
      <c r="C5" s="634"/>
      <c r="D5" s="634"/>
      <c r="E5" s="634"/>
      <c r="F5" s="635"/>
      <c r="G5" s="610" t="s">
        <v>216</v>
      </c>
      <c r="H5" s="599"/>
      <c r="I5" s="611"/>
      <c r="J5" s="105" t="str">
        <f>IF(OR(J3="",J4=""),"",ROUNDDOWN((J4/J3),2))</f>
        <v/>
      </c>
      <c r="K5" s="599" t="s">
        <v>24</v>
      </c>
      <c r="L5" s="600"/>
      <c r="M5" s="342" t="str">
        <f>IF(OR(M3="",M4=""),"",ROUNDDOWN((M3/M4),2))</f>
        <v/>
      </c>
      <c r="N5" s="575" t="str">
        <f>IF(OR(N3="",N4=""),"",ROUNDDOWN((N3/N4),2))</f>
        <v/>
      </c>
      <c r="O5" s="576"/>
      <c r="P5" s="63"/>
    </row>
    <row r="6" spans="1:101" ht="17.25" x14ac:dyDescent="0.2">
      <c r="B6" s="628" t="s">
        <v>426</v>
      </c>
      <c r="C6" s="620"/>
      <c r="D6" s="620"/>
      <c r="E6" s="620"/>
      <c r="F6" s="621"/>
      <c r="G6" s="579" t="s">
        <v>170</v>
      </c>
      <c r="H6" s="580"/>
      <c r="I6" s="636"/>
      <c r="J6" s="251" t="str">
        <f>IF(SUM($X$16:$X$215)=0,"",SUM($X$16:$X$215))</f>
        <v/>
      </c>
      <c r="K6" s="580" t="s">
        <v>170</v>
      </c>
      <c r="L6" s="581"/>
      <c r="M6" s="339" t="str">
        <f>IF(J6="","",AVERAGE($X$16:$X$215))</f>
        <v/>
      </c>
      <c r="N6" s="577" t="str">
        <f>IF(J6="","",SUM($X$16:$X$215)*1000/SUM($Q$16:$Q$215))</f>
        <v/>
      </c>
      <c r="O6" s="578"/>
      <c r="P6" s="63"/>
      <c r="Q6" s="19" t="str">
        <f>IF(COUNTIF($X$16:$X$215,"エラー"),"エラーがあります。再確認してください",IF(COUNTIF($T$16:$T$215,"エラー"),"エラーがあります。再確認してください",IF(COUNTIF($AA$16:$AA$215,"エラー"),"エラーがあります。再確認してください","")))</f>
        <v/>
      </c>
    </row>
    <row r="7" spans="1:101" ht="17.25" customHeight="1" x14ac:dyDescent="0.15">
      <c r="B7" s="622"/>
      <c r="C7" s="623"/>
      <c r="D7" s="623"/>
      <c r="E7" s="623"/>
      <c r="F7" s="624"/>
      <c r="G7" s="609" t="s">
        <v>137</v>
      </c>
      <c r="H7" s="607"/>
      <c r="I7" s="612"/>
      <c r="J7" s="340" t="str">
        <f>IFERROR(IF(VLOOKUP(実績表紙!$U$2,実績値!$A$3:$J$599,3,0)=0,"",VLOOKUP(実績表紙!$U$2,実績値!$A$3:$J$599,3,0)),"")</f>
        <v/>
      </c>
      <c r="K7" s="607" t="s">
        <v>23</v>
      </c>
      <c r="L7" s="608"/>
      <c r="M7" s="343" t="str">
        <f>IFERROR(IF(VLOOKUP(実績表紙!$U$2,実績値!$A$3:$J$599,6,0)=0,"",VLOOKUP(実績表紙!$U$2,実績値!$A$3:$J$599,6,0)),"")</f>
        <v/>
      </c>
      <c r="N7" s="573" t="str">
        <f>IFERROR(IF(VLOOKUP(実績表紙!$U$2,実績値!$A$3:$J$599,9,0)=0,"",VLOOKUP(実績表紙!$U$2,実績値!$A$3:$J$599,9,0)),"")</f>
        <v/>
      </c>
      <c r="O7" s="574" t="str">
        <f>IFERROR(IF(VLOOKUP(実績表紙!$U$2,実績値!$B$3:$E$599,7,0)=0,"",VLOOKUP(実績値!$U$2,#REF!,7,0)),"")</f>
        <v/>
      </c>
    </row>
    <row r="8" spans="1:101" ht="17.25" customHeight="1" thickBot="1" x14ac:dyDescent="0.2">
      <c r="B8" s="625"/>
      <c r="C8" s="626"/>
      <c r="D8" s="626"/>
      <c r="E8" s="626"/>
      <c r="F8" s="627"/>
      <c r="G8" s="610" t="s">
        <v>216</v>
      </c>
      <c r="H8" s="599"/>
      <c r="I8" s="611"/>
      <c r="J8" s="106" t="str">
        <f>IF(OR(J6="",J7=""),"",ROUNDDOWN((J7/J6),2))</f>
        <v/>
      </c>
      <c r="K8" s="599" t="s">
        <v>24</v>
      </c>
      <c r="L8" s="600"/>
      <c r="M8" s="342" t="str">
        <f>IF(OR(M6="",M7=""),"",ROUNDDOWN((M6/M7),2))</f>
        <v/>
      </c>
      <c r="N8" s="575" t="str">
        <f>IF(OR(N6="",N7=""),"",ROUNDDOWN((N6/N7),2))</f>
        <v/>
      </c>
      <c r="O8" s="576"/>
    </row>
    <row r="9" spans="1:101" ht="17.25" customHeight="1" x14ac:dyDescent="0.2">
      <c r="B9" s="619" t="s">
        <v>1019</v>
      </c>
      <c r="C9" s="620"/>
      <c r="D9" s="620"/>
      <c r="E9" s="620"/>
      <c r="F9" s="621"/>
      <c r="G9" s="579" t="s">
        <v>170</v>
      </c>
      <c r="H9" s="580"/>
      <c r="I9" s="580"/>
      <c r="J9" s="251" t="str">
        <f>IF(SUM($Y$16:$Y$215)=0,"",SUM($Y$16:$Y$215))</f>
        <v/>
      </c>
      <c r="K9" s="579" t="s">
        <v>170</v>
      </c>
      <c r="L9" s="581"/>
      <c r="M9" s="339" t="str">
        <f>IF(J9="","",AVERAGE($Y$16:$Y$215))</f>
        <v/>
      </c>
      <c r="N9" s="577" t="str">
        <f>IF(J9="","",SUM($Y$16:$Y$215)*1000/SUM($Q$16:$Q$215))</f>
        <v/>
      </c>
      <c r="O9" s="578"/>
      <c r="Q9" s="19" t="str">
        <f>IF(COUNTIF($Y$16:$Y$215,"エラー"),"エラーがあります。再確認してください",IF(COUNTIF($T$16:$T$215,"エラー"),"エラーがあります。再確認してください",IF(COUNTIF($AA$16:$AA$215,"エラー"),"エラーがあります。再確認してください","")))</f>
        <v/>
      </c>
    </row>
    <row r="10" spans="1:101" ht="17.25" customHeight="1" x14ac:dyDescent="0.15">
      <c r="B10" s="622"/>
      <c r="C10" s="623"/>
      <c r="D10" s="623"/>
      <c r="E10" s="623"/>
      <c r="F10" s="624"/>
      <c r="G10" s="609" t="s">
        <v>137</v>
      </c>
      <c r="H10" s="607"/>
      <c r="I10" s="607"/>
      <c r="J10" s="340" t="str">
        <f>IFERROR(IF(VLOOKUP(実績表紙!$U$2,実績値!$A$3:$J$599,4,0)=0,"",VLOOKUP(実績表紙!$U$2,実績値!$A$3:$J$599,4,0)),"")</f>
        <v/>
      </c>
      <c r="K10" s="609" t="s">
        <v>23</v>
      </c>
      <c r="L10" s="608"/>
      <c r="M10" s="343" t="str">
        <f>IFERROR(IF(VLOOKUP(実績表紙!$U$2,実績値!$A$3:$J$599,7,0)=0,"",VLOOKUP(実績表紙!$U$2,実績値!$A$3:$J$599,7,0)),"")</f>
        <v/>
      </c>
      <c r="N10" s="573" t="str">
        <f>IFERROR(IF(VLOOKUP(実績表紙!$U$2,実績値!$A$3:$J$599,10,0)=0,"",VLOOKUP(実績表紙!$U$2,実績値!$A$3:$J$599,10,0)),"")</f>
        <v/>
      </c>
      <c r="O10" s="574" t="str">
        <f>IFERROR(IF(VLOOKUP(実績表紙!$U$2,実績値!$B$3:$E$599,7,0)=0,"",VLOOKUP(実績値!$U$2,#REF!,7,0)),"")</f>
        <v/>
      </c>
      <c r="P10" s="64"/>
    </row>
    <row r="11" spans="1:101" ht="17.25" customHeight="1" thickBot="1" x14ac:dyDescent="0.2">
      <c r="B11" s="625"/>
      <c r="C11" s="626"/>
      <c r="D11" s="626"/>
      <c r="E11" s="626"/>
      <c r="F11" s="627"/>
      <c r="G11" s="610" t="s">
        <v>216</v>
      </c>
      <c r="H11" s="599"/>
      <c r="I11" s="599"/>
      <c r="J11" s="344" t="str">
        <f>IF(OR(J9="",J10=""),"",ROUNDDOWN((J10/J9),2))</f>
        <v/>
      </c>
      <c r="K11" s="610" t="s">
        <v>24</v>
      </c>
      <c r="L11" s="600"/>
      <c r="M11" s="345" t="str">
        <f>IF(OR(M9="",M10=""),"",ROUNDDOWN((M9/M10),2))</f>
        <v/>
      </c>
      <c r="N11" s="575" t="str">
        <f>IF(OR(N9="",N10=""),"",ROUNDDOWN((N9/N10),2))</f>
        <v/>
      </c>
      <c r="O11" s="576"/>
      <c r="P11" s="64"/>
    </row>
    <row r="12" spans="1:101" ht="18" customHeight="1" x14ac:dyDescent="0.2">
      <c r="G12" s="76"/>
      <c r="H12" s="76"/>
      <c r="I12" s="76"/>
      <c r="J12" s="19"/>
      <c r="N12" s="82" t="s">
        <v>507</v>
      </c>
    </row>
    <row r="13" spans="1:101" ht="18" thickBot="1" x14ac:dyDescent="0.25">
      <c r="B13" t="s">
        <v>433</v>
      </c>
      <c r="J13" s="19" t="str">
        <f>IF(SUM($AC$16:$AC$215)&gt;=1,"事業所コードをすべての車両に記入しないと実績事業所のシートの台数が自動で計算されません","")</f>
        <v/>
      </c>
      <c r="M13" s="4"/>
      <c r="U13" s="5"/>
      <c r="V13" s="5"/>
      <c r="Y13" s="178"/>
    </row>
    <row r="14" spans="1:101" ht="28.5" customHeight="1" x14ac:dyDescent="0.15">
      <c r="A14" s="601" t="s">
        <v>531</v>
      </c>
      <c r="B14" s="603" t="s">
        <v>2307</v>
      </c>
      <c r="C14" s="584" t="s">
        <v>74</v>
      </c>
      <c r="D14" s="605"/>
      <c r="E14" s="605"/>
      <c r="F14" s="605"/>
      <c r="G14" s="584" t="s">
        <v>166</v>
      </c>
      <c r="H14" s="584"/>
      <c r="I14" s="584"/>
      <c r="J14" s="584" t="s">
        <v>540</v>
      </c>
      <c r="K14" s="614" t="s">
        <v>541</v>
      </c>
      <c r="L14" s="584" t="s">
        <v>139</v>
      </c>
      <c r="M14" s="584" t="s">
        <v>1027</v>
      </c>
      <c r="N14" s="584" t="s">
        <v>168</v>
      </c>
      <c r="O14" s="586"/>
      <c r="P14" s="589" t="s">
        <v>2257</v>
      </c>
      <c r="Q14" s="591" t="s">
        <v>2308</v>
      </c>
      <c r="R14" s="593" t="s">
        <v>2309</v>
      </c>
      <c r="S14" s="595" t="s">
        <v>72</v>
      </c>
      <c r="T14" s="596"/>
      <c r="U14" s="596"/>
      <c r="V14" s="596" t="s">
        <v>706</v>
      </c>
      <c r="W14" s="596" t="s">
        <v>73</v>
      </c>
      <c r="X14" s="596"/>
      <c r="Y14" s="598"/>
      <c r="Z14" s="17"/>
      <c r="AA14" s="70"/>
      <c r="AB14" s="70"/>
      <c r="AC14" s="70"/>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587"/>
      <c r="CS14" s="582" t="s">
        <v>2243</v>
      </c>
      <c r="CV14" s="616" t="s">
        <v>2445</v>
      </c>
    </row>
    <row r="15" spans="1:101" ht="63" customHeight="1" thickBot="1" x14ac:dyDescent="0.2">
      <c r="A15" s="602"/>
      <c r="B15" s="604"/>
      <c r="C15" s="379" t="s">
        <v>210</v>
      </c>
      <c r="D15" s="380" t="s">
        <v>211</v>
      </c>
      <c r="E15" s="380" t="s">
        <v>212</v>
      </c>
      <c r="F15" s="380" t="s">
        <v>213</v>
      </c>
      <c r="G15" s="381" t="s">
        <v>1776</v>
      </c>
      <c r="H15" s="382" t="s">
        <v>116</v>
      </c>
      <c r="I15" s="382" t="s">
        <v>138</v>
      </c>
      <c r="J15" s="613"/>
      <c r="K15" s="615"/>
      <c r="L15" s="585"/>
      <c r="M15" s="585"/>
      <c r="N15" s="380" t="s">
        <v>169</v>
      </c>
      <c r="O15" s="383" t="s">
        <v>2310</v>
      </c>
      <c r="P15" s="590"/>
      <c r="Q15" s="592"/>
      <c r="R15" s="594"/>
      <c r="S15" s="301" t="s">
        <v>508</v>
      </c>
      <c r="T15" s="40" t="s">
        <v>954</v>
      </c>
      <c r="U15" s="244" t="s">
        <v>509</v>
      </c>
      <c r="V15" s="597"/>
      <c r="W15" s="40" t="s">
        <v>510</v>
      </c>
      <c r="X15" s="40" t="s">
        <v>511</v>
      </c>
      <c r="Y15" s="112" t="s">
        <v>512</v>
      </c>
      <c r="Z15" s="18"/>
      <c r="AA15" s="66" t="s">
        <v>1020</v>
      </c>
      <c r="AB15" s="67" t="s">
        <v>1021</v>
      </c>
      <c r="AC15" s="68" t="s">
        <v>1029</v>
      </c>
      <c r="AD15" s="69" t="s">
        <v>217</v>
      </c>
      <c r="AE15" s="69" t="s">
        <v>218</v>
      </c>
      <c r="AF15" s="69" t="s">
        <v>219</v>
      </c>
      <c r="AG15" s="69" t="s">
        <v>1026</v>
      </c>
      <c r="AH15" s="69" t="s">
        <v>542</v>
      </c>
      <c r="AI15" s="69" t="s">
        <v>1025</v>
      </c>
      <c r="AJ15" s="69" t="s">
        <v>543</v>
      </c>
      <c r="AK15" s="69" t="s">
        <v>544</v>
      </c>
      <c r="AL15" s="69" t="s">
        <v>183</v>
      </c>
      <c r="AM15" s="69" t="s">
        <v>1024</v>
      </c>
      <c r="AN15" s="69" t="s">
        <v>1023</v>
      </c>
      <c r="AO15" s="69" t="s">
        <v>523</v>
      </c>
      <c r="AP15" s="69" t="s">
        <v>1022</v>
      </c>
      <c r="AQ15" s="69" t="s">
        <v>524</v>
      </c>
      <c r="AR15" s="69" t="s">
        <v>144</v>
      </c>
      <c r="AS15" s="69" t="s">
        <v>145</v>
      </c>
      <c r="AT15" s="69" t="s">
        <v>525</v>
      </c>
      <c r="AU15" s="69" t="s">
        <v>526</v>
      </c>
      <c r="AV15" s="69" t="s">
        <v>527</v>
      </c>
      <c r="AW15" s="69" t="s">
        <v>530</v>
      </c>
      <c r="AX15" s="69" t="s">
        <v>1005</v>
      </c>
      <c r="AY15" s="69" t="s">
        <v>489</v>
      </c>
      <c r="AZ15" s="69" t="s">
        <v>487</v>
      </c>
      <c r="BA15" s="69" t="s">
        <v>491</v>
      </c>
      <c r="BB15" s="69" t="s">
        <v>879</v>
      </c>
      <c r="BC15" s="588"/>
      <c r="CS15" s="583"/>
      <c r="CT15" s="262" t="s">
        <v>2254</v>
      </c>
      <c r="CU15" s="262" t="s">
        <v>2255</v>
      </c>
      <c r="CV15" s="617"/>
    </row>
    <row r="16" spans="1:101" s="1" customFormat="1" ht="13.5" customHeight="1" x14ac:dyDescent="0.15">
      <c r="A16" s="61">
        <v>1</v>
      </c>
      <c r="B16" s="312"/>
      <c r="C16" s="313"/>
      <c r="D16" s="313"/>
      <c r="E16" s="313"/>
      <c r="F16" s="312"/>
      <c r="G16" s="312"/>
      <c r="H16" s="312"/>
      <c r="I16" s="312"/>
      <c r="J16" s="312"/>
      <c r="K16" s="312"/>
      <c r="L16" s="314"/>
      <c r="M16" s="312"/>
      <c r="N16" s="365"/>
      <c r="O16" s="366"/>
      <c r="P16" s="384" t="str">
        <f>IF(G16="R",IF(OR(AND(実績排出量!H16=SUM(実績事業所!$B$2-1),3&lt;実績排出量!I16),AND(実績排出量!H16=実績事業所!$B$2,4&gt;実績排出量!I16)),"新規",""),"")</f>
        <v/>
      </c>
      <c r="Q16" s="373"/>
      <c r="R16" s="374"/>
      <c r="S16" s="298" t="str">
        <f t="shared" ref="S16:S79" si="0">IF(ISBLANK(M16)=TRUE,"",IF(ISNUMBER(AO16)=TRUE,AO16,"エラー"))</f>
        <v/>
      </c>
      <c r="T16" s="84" t="str">
        <f t="shared" ref="T16:T79" si="1">IF(ISBLANK(M16)=TRUE,"",IF(ISNUMBER(AR16)=TRUE,AR16,"エラー"))</f>
        <v/>
      </c>
      <c r="U16" s="85" t="str">
        <f t="shared" ref="U16:U79" si="2">IF(ISBLANK(M16)=TRUE,"",IF(ISNUMBER(AX16)=TRUE,AX16,"エラー"))</f>
        <v/>
      </c>
      <c r="V16" s="88" t="str">
        <f>IF(P16="減車",0,IF(OR(AA16="",AB16=""),"",AA16/AB16))</f>
        <v/>
      </c>
      <c r="W16" s="269" t="str">
        <f>IF(P16="減車","-",IF(S16="","",IF(ISERROR(S16*AA16*AH16),"エラー",IF(ISBLANK(AA16)=TRUE,"エラー",IF(ISBLANK(S16)=TRUE,"エラー",IF(BA16=1,"エラー",S16*AH16*AA16/1000))))))</f>
        <v/>
      </c>
      <c r="X16" s="269" t="str">
        <f>IF(P16="減車","-",IF(T16="","",IF(ISERROR(T16*AA16*AH16),"エラー",IF(ISBLANK(AA16)=TRUE,"エラー",IF(ISBLANK(T16)=TRUE,"エラー",IF(BA16=1,"エラー",T16*AH16*AA16/1000))))))</f>
        <v/>
      </c>
      <c r="Y16" s="270" t="str">
        <f>IF(P16="減車","-",IF(U16="","",IF(ISERROR(U16*AB16),"エラー",IF(ISBLANK(AB16)=TRUE,"エラー",IF(ISBLANK(U16)=TRUE,"エラー",IF(BA16=1,"エラー",U16*AB16/1000))))))</f>
        <v/>
      </c>
      <c r="Z16" s="16"/>
      <c r="AA16" s="15" t="str">
        <f>IF(Q16="","",Q16)</f>
        <v/>
      </c>
      <c r="AB16" s="15" t="str">
        <f>IF(R16="","",R16)</f>
        <v/>
      </c>
      <c r="AC16" s="14" t="str">
        <f t="shared" ref="AC16:AC79" si="3">IF(ISBLANK(J16)=TRUE,"",IF(OR(ISBLANK(B16)=TRUE),1,""))</f>
        <v/>
      </c>
      <c r="AD16" s="6" t="e">
        <f>VLOOKUP(J16,$BD$17:$BG$23,2,FALSE)</f>
        <v>#N/A</v>
      </c>
      <c r="AE16" s="6" t="e">
        <f>VLOOKUP(J16,$BD$17:$BG$23,3,FALSE)</f>
        <v>#N/A</v>
      </c>
      <c r="AF16" s="6" t="e">
        <f>VLOOKUP(J16,$BD$17:$BG$23,4,FALSE)</f>
        <v>#N/A</v>
      </c>
      <c r="AG16" s="6" t="str">
        <f t="shared" ref="AG16:AG79" si="4">IF(ISERROR(SEARCH("-",K16,1))=TRUE,ASC(UPPER(K16)),ASC(UPPER(LEFT(K16,SEARCH("-",K16,1)-1))))</f>
        <v/>
      </c>
      <c r="AH16" s="6">
        <f t="shared" ref="AH16:AH79" si="5">IF(L16&gt;3500,L16/1000,1)</f>
        <v>1</v>
      </c>
      <c r="AI16" s="6" t="e">
        <f>IF(AF16=9,0,IF(L16&lt;=1700,1,IF(L16&lt;=2500,2,IF(L16&lt;=3500,3,4))))</f>
        <v>#N/A</v>
      </c>
      <c r="AJ16" s="6" t="e">
        <f>IF(AF16=5,0,IF(AF16=9,0,IF(L16&lt;=1700,1,IF(L16&lt;=2500,2,IF(L16&lt;=3500,3,4)))))</f>
        <v>#N/A</v>
      </c>
      <c r="AK16" s="289" t="e">
        <f>VLOOKUP(M16,$BL$17:$BM$27,2,FALSE)</f>
        <v>#N/A</v>
      </c>
      <c r="AL16" s="6" t="e">
        <f>VLOOKUP(AN16,排出係数表,9,FALSE)</f>
        <v>#N/A</v>
      </c>
      <c r="AM16" s="7" t="str">
        <f>IF(OR(ISBLANK(M16)=TRUE,ISBLANK(B16)=TRUE)," ",P16&amp;CONCATENATE(B16,AF16,AI16))</f>
        <v xml:space="preserve"> </v>
      </c>
      <c r="AN16" s="6" t="e">
        <f>CONCATENATE(AD16,AJ16,AK16,AG16)</f>
        <v>#N/A</v>
      </c>
      <c r="AO16" s="6" t="e">
        <f>IF(AND(N16="あり",AK16="軽"),AQ16,AP16)</f>
        <v>#N/A</v>
      </c>
      <c r="AP16" s="6" t="e">
        <f>VLOOKUP(AN16,排出係数表,6,FALSE)</f>
        <v>#N/A</v>
      </c>
      <c r="AQ16" s="6" t="e">
        <f t="shared" ref="AQ16:AQ79" si="6">VLOOKUP(AJ16,$BZ$17:$CD$21,2,FALSE)</f>
        <v>#N/A</v>
      </c>
      <c r="AR16" s="6" t="e">
        <f>IF(AND(N16="あり",O16="なし",AK16="軽"),AT16,IF(AND(N16="あり",O16="あり(H17なし)",AK16="軽"),AT16,IF(AND(N16="あり",O16="",AK16="軽"),AT16,IF(AND(N16="なし",O16="あり(H17なし)",AK16="軽"),AU16,IF(AND(N16="",O16="あり(H17なし)",AK16="軽"),AU16,IF(AND(O16="あり(H17あり)",AK16="軽"),AV16,AS16))))))</f>
        <v>#N/A</v>
      </c>
      <c r="AS16" s="6" t="e">
        <f>VLOOKUP(AN16,排出係数表,7,FALSE)</f>
        <v>#N/A</v>
      </c>
      <c r="AT16" s="6" t="e">
        <f t="shared" ref="AT16:AT79" si="7">VLOOKUP(AJ16,$BZ$17:$CD$21,3,FALSE)</f>
        <v>#N/A</v>
      </c>
      <c r="AU16" s="6" t="e">
        <f t="shared" ref="AU16:AU79" si="8">VLOOKUP(AJ16,$BZ$17:$CD$21,4,FALSE)</f>
        <v>#N/A</v>
      </c>
      <c r="AV16" s="6" t="e">
        <f>VLOOKUP(AJ16,$BZ$17:$CD$21,5,FALSE)</f>
        <v>#N/A</v>
      </c>
      <c r="AW16" s="6">
        <f>IF(AND(N16="なし",O16="なし"),0,IF(AND(N16="",O16=""),0,IF(AND(N16="",O16="なし"),0,IF(AND(N16="なし",O16=""),0,1))))</f>
        <v>0</v>
      </c>
      <c r="AX16" s="6" t="e">
        <f>VLOOKUP(AN16,排出係数表,8,FALSE)</f>
        <v>#N/A</v>
      </c>
      <c r="AY16" s="6" t="str">
        <f t="shared" ref="AY16:AY79" si="9">IF(J16="","",VLOOKUP(J16,$BD$17:$BH$25,5,FALSE))</f>
        <v/>
      </c>
      <c r="AZ16" s="6" t="str">
        <f t="shared" ref="AZ16:AZ79" si="10">IF(D16="","",VLOOKUP(CONCATENATE("A",LEFT(D16)),$BW$17:$BX$26,2,FALSE))</f>
        <v/>
      </c>
      <c r="BA16" s="6" t="str">
        <f t="shared" ref="BA16:BA79" si="11">IF(AY16=AZ16,"",1)</f>
        <v/>
      </c>
      <c r="BB16" s="6" t="str">
        <f t="shared" ref="BB16:BB79" si="12">CONCATENATE(C16,D16,E16,F16)</f>
        <v/>
      </c>
      <c r="BC16" s="41"/>
      <c r="BD16" s="72" t="s">
        <v>428</v>
      </c>
      <c r="BE16" s="72" t="s">
        <v>217</v>
      </c>
      <c r="BF16" s="72" t="s">
        <v>218</v>
      </c>
      <c r="BG16" s="72" t="s">
        <v>219</v>
      </c>
      <c r="BH16" s="72" t="s">
        <v>220</v>
      </c>
      <c r="BI16" s="72" t="s">
        <v>541</v>
      </c>
      <c r="BJ16" s="72" t="s">
        <v>429</v>
      </c>
      <c r="BK16" s="72"/>
      <c r="BL16" s="72" t="s">
        <v>430</v>
      </c>
      <c r="BM16" s="72" t="s">
        <v>547</v>
      </c>
      <c r="BN16" s="72" t="s">
        <v>709</v>
      </c>
      <c r="BO16" s="72" t="s">
        <v>547</v>
      </c>
      <c r="BP16" s="72" t="s">
        <v>178</v>
      </c>
      <c r="BQ16" s="72" t="s">
        <v>432</v>
      </c>
      <c r="BR16" s="72"/>
      <c r="BS16" s="72" t="s">
        <v>506</v>
      </c>
      <c r="BT16" s="72" t="s">
        <v>431</v>
      </c>
      <c r="BU16" s="72" t="s">
        <v>2244</v>
      </c>
      <c r="BV16" s="72"/>
      <c r="BW16" s="72" t="s">
        <v>1030</v>
      </c>
      <c r="BX16" s="72" t="s">
        <v>1028</v>
      </c>
      <c r="BY16" s="72" t="s">
        <v>429</v>
      </c>
      <c r="BZ16" s="72" t="s">
        <v>520</v>
      </c>
      <c r="CA16" s="72" t="s">
        <v>521</v>
      </c>
      <c r="CB16" s="72" t="s">
        <v>522</v>
      </c>
      <c r="CC16" s="72" t="s">
        <v>528</v>
      </c>
      <c r="CD16" s="72" t="s">
        <v>529</v>
      </c>
      <c r="CF16" s="72" t="s">
        <v>30</v>
      </c>
      <c r="CG16" s="73" t="s">
        <v>850</v>
      </c>
      <c r="CH16" s="73" t="s">
        <v>486</v>
      </c>
      <c r="CI16" s="73" t="s">
        <v>28</v>
      </c>
      <c r="CJ16" s="73" t="s">
        <v>851</v>
      </c>
      <c r="CK16" s="73" t="s">
        <v>488</v>
      </c>
      <c r="CL16" s="346" t="s">
        <v>852</v>
      </c>
      <c r="CM16" s="346" t="s">
        <v>2257</v>
      </c>
      <c r="CN16" s="103" t="s">
        <v>140</v>
      </c>
      <c r="CO16" s="104" t="s">
        <v>116</v>
      </c>
      <c r="CP16" s="104" t="s">
        <v>138</v>
      </c>
      <c r="CS16" s="255" t="str">
        <f>IFERROR(VLOOKUP(AL16,$CQ$17:$CR$33,2,0),"")</f>
        <v/>
      </c>
      <c r="CT16" s="1" t="str">
        <f>IF(P16="","",IF(P16="新規",P16&amp;CS16,IF(P16="減車",P16&amp;CS16,"")))</f>
        <v/>
      </c>
      <c r="CU16" s="1" t="str">
        <f>IF("新規"=P16,IF(OR(N16="あり",O16="あり(H17あり)",O16="あり(H17なし)"),"新規後付",""),IF("減車"=P16,IF(OR(N16="あり",O16="あり(H17あり)",O16="あり(H17なし)"),"減車後付",""),""))</f>
        <v/>
      </c>
      <c r="CV16" s="395"/>
      <c r="CW16" s="1" t="s">
        <v>2443</v>
      </c>
    </row>
    <row r="17" spans="1:101" s="1" customFormat="1" ht="13.5" customHeight="1" x14ac:dyDescent="0.15">
      <c r="A17" s="62">
        <v>2</v>
      </c>
      <c r="B17" s="315"/>
      <c r="C17" s="315"/>
      <c r="D17" s="315"/>
      <c r="E17" s="315"/>
      <c r="F17" s="315"/>
      <c r="G17" s="315"/>
      <c r="H17" s="315"/>
      <c r="I17" s="315"/>
      <c r="J17" s="315"/>
      <c r="K17" s="315"/>
      <c r="L17" s="316"/>
      <c r="M17" s="315"/>
      <c r="N17" s="367"/>
      <c r="O17" s="368"/>
      <c r="P17" s="385" t="str">
        <f>IF(G17="R",IF(OR(AND(実績排出量!H17=SUM(実績事業所!$B$2-1),3&lt;実績排出量!I17),AND(実績排出量!H17=実績事業所!$B$2,4&gt;実績排出量!I17)),"新規",""),"")</f>
        <v/>
      </c>
      <c r="Q17" s="375" t="str">
        <f t="shared" ref="Q17:Q36" si="13">IF(P17="減車","－","")</f>
        <v/>
      </c>
      <c r="R17" s="376" t="str">
        <f t="shared" ref="R17:R80" si="14">IF(P17="減車","－","")</f>
        <v/>
      </c>
      <c r="S17" s="299" t="str">
        <f t="shared" si="0"/>
        <v/>
      </c>
      <c r="T17" s="86" t="str">
        <f t="shared" si="1"/>
        <v/>
      </c>
      <c r="U17" s="87" t="str">
        <f t="shared" si="2"/>
        <v/>
      </c>
      <c r="V17" s="88" t="str">
        <f t="shared" ref="V17:V80" si="15">IF(P17="減車",0,IF(OR(AA17="",AB17=""),"",AA17/AB17))</f>
        <v/>
      </c>
      <c r="W17" s="89" t="str">
        <f t="shared" ref="W17:W80" si="16">IF(P17="減車","-",IF(S17="","",IF(ISERROR(S17*AA17*AH17),"エラー",IF(ISBLANK(AA17)=TRUE,"エラー",IF(ISBLANK(S17)=TRUE,"エラー",IF(BA17=1,"エラー",S17*AH17*AA17/1000))))))</f>
        <v/>
      </c>
      <c r="X17" s="89" t="str">
        <f t="shared" ref="X17:X80" si="17">IF(P17="減車","-",IF(T17="","",IF(ISERROR(T17*AA17*AH17),"エラー",IF(ISBLANK(AA17)=TRUE,"エラー",IF(ISBLANK(T17)=TRUE,"エラー",IF(BA17=1,"エラー",T17*AH17*AA17/1000))))))</f>
        <v/>
      </c>
      <c r="Y17" s="113" t="str">
        <f t="shared" ref="Y17:Y80" si="18">IF(P17="減車","-",IF(U17="","",IF(ISERROR(U17*AB17),"エラー",IF(ISBLANK(AB17)=TRUE,"エラー",IF(ISBLANK(U17)=TRUE,"エラー",IF(BA17=1,"エラー",U17*AB17/1000))))))</f>
        <v/>
      </c>
      <c r="Z17" s="16"/>
      <c r="AA17" s="15" t="str">
        <f t="shared" ref="AA17:AA80" si="19">IF(Q17="","",Q17)</f>
        <v/>
      </c>
      <c r="AB17" s="15" t="str">
        <f t="shared" ref="AB17:AB80" si="20">IF(R17="","",R17)</f>
        <v/>
      </c>
      <c r="AC17" s="14" t="str">
        <f t="shared" si="3"/>
        <v/>
      </c>
      <c r="AD17" s="6" t="e">
        <f t="shared" ref="AD17:AD80" si="21">VLOOKUP(J17,$BD$17:$BG$23,2,FALSE)</f>
        <v>#N/A</v>
      </c>
      <c r="AE17" s="6" t="e">
        <f t="shared" ref="AE17:AE80" si="22">VLOOKUP(J17,$BD$17:$BG$23,3,FALSE)</f>
        <v>#N/A</v>
      </c>
      <c r="AF17" s="6" t="e">
        <f t="shared" ref="AF17:AF80" si="23">VLOOKUP(J17,$BD$17:$BG$23,4,FALSE)</f>
        <v>#N/A</v>
      </c>
      <c r="AG17" s="6" t="str">
        <f t="shared" si="4"/>
        <v/>
      </c>
      <c r="AH17" s="6">
        <f t="shared" si="5"/>
        <v>1</v>
      </c>
      <c r="AI17" s="6" t="e">
        <f t="shared" ref="AI17:AI80" si="24">IF(AF17=9,0,IF(L17&lt;=1700,1,IF(L17&lt;=2500,2,IF(L17&lt;=3500,3,4))))</f>
        <v>#N/A</v>
      </c>
      <c r="AJ17" s="6" t="e">
        <f t="shared" ref="AJ17:AJ80" si="25">IF(AF17=5,0,IF(AF17=9,0,IF(L17&lt;=1700,1,IF(L17&lt;=2500,2,IF(L17&lt;=3500,3,4)))))</f>
        <v>#N/A</v>
      </c>
      <c r="AK17" s="6" t="e">
        <f t="shared" ref="AK17:AK80" si="26">VLOOKUP(M17,$BL$17:$BM$27,2,FALSE)</f>
        <v>#N/A</v>
      </c>
      <c r="AL17" s="6" t="e">
        <f t="shared" ref="AL17:AL80" si="27">VLOOKUP(AN17,排出係数表,9,FALSE)</f>
        <v>#N/A</v>
      </c>
      <c r="AM17" s="7" t="str">
        <f t="shared" ref="AM17:AM80" si="28">IF(OR(ISBLANK(M17)=TRUE,ISBLANK(B17)=TRUE)," ",P17&amp;CONCATENATE(B17,AF17,AI17))</f>
        <v xml:space="preserve"> </v>
      </c>
      <c r="AN17" s="6" t="e">
        <f t="shared" ref="AN17:AN80" si="29">CONCATENATE(AD17,AJ17,AK17,AG17)</f>
        <v>#N/A</v>
      </c>
      <c r="AO17" s="6" t="e">
        <f t="shared" ref="AO17:AO80" si="30">IF(AND(N17="あり",AK17="軽"),AQ17,AP17)</f>
        <v>#N/A</v>
      </c>
      <c r="AP17" s="6" t="e">
        <f t="shared" ref="AP17:AP80" si="31">VLOOKUP(AN17,排出係数表,6,FALSE)</f>
        <v>#N/A</v>
      </c>
      <c r="AQ17" s="6" t="e">
        <f t="shared" si="6"/>
        <v>#N/A</v>
      </c>
      <c r="AR17" s="6" t="e">
        <f t="shared" ref="AR17:AR80" si="32">IF(AND(N17="あり",O17="なし",AK17="軽"),AT17,IF(AND(N17="あり",O17="あり(H17なし)",AK17="軽"),AT17,IF(AND(N17="あり",O17="",AK17="軽"),AT17,IF(AND(N17="なし",O17="あり(H17なし)",AK17="軽"),AU17,IF(AND(N17="",O17="あり(H17なし)",AK17="軽"),AU17,IF(AND(O17="あり(H17あり)",AK17="軽"),AV17,AS17))))))</f>
        <v>#N/A</v>
      </c>
      <c r="AS17" s="6" t="e">
        <f t="shared" ref="AS17:AS80" si="33">VLOOKUP(AN17,排出係数表,7,FALSE)</f>
        <v>#N/A</v>
      </c>
      <c r="AT17" s="6" t="e">
        <f t="shared" si="7"/>
        <v>#N/A</v>
      </c>
      <c r="AU17" s="6" t="e">
        <f t="shared" si="8"/>
        <v>#N/A</v>
      </c>
      <c r="AV17" s="6" t="e">
        <f t="shared" ref="AV17:AV79" si="34">VLOOKUP(AJ17,$BZ$17:$CD$21,5,FALSE)</f>
        <v>#N/A</v>
      </c>
      <c r="AW17" s="6">
        <f t="shared" ref="AW17:AW80" si="35">IF(AND(N17="なし",O17="なし"),0,IF(AND(N17="",O17=""),0,IF(AND(N17="",O17="なし"),0,IF(AND(N17="なし",O17=""),0,1))))</f>
        <v>0</v>
      </c>
      <c r="AX17" s="6" t="e">
        <f t="shared" ref="AX17:AX80" si="36">VLOOKUP(AN17,排出係数表,8,FALSE)</f>
        <v>#N/A</v>
      </c>
      <c r="AY17" s="6" t="str">
        <f t="shared" si="9"/>
        <v/>
      </c>
      <c r="AZ17" s="6" t="str">
        <f t="shared" si="10"/>
        <v/>
      </c>
      <c r="BA17" s="6" t="str">
        <f t="shared" si="11"/>
        <v/>
      </c>
      <c r="BB17" s="6" t="str">
        <f t="shared" si="12"/>
        <v/>
      </c>
      <c r="BC17" s="41"/>
      <c r="BD17" s="1" t="s">
        <v>1016</v>
      </c>
      <c r="BE17" s="1" t="s">
        <v>548</v>
      </c>
      <c r="BF17" s="1" t="s">
        <v>548</v>
      </c>
      <c r="BG17" s="1">
        <v>1</v>
      </c>
      <c r="BH17" s="1" t="s">
        <v>850</v>
      </c>
      <c r="BI17" t="s">
        <v>1037</v>
      </c>
      <c r="BJ17" s="1" t="s">
        <v>536</v>
      </c>
      <c r="BK17" s="1">
        <v>1</v>
      </c>
      <c r="BL17" s="286" t="s">
        <v>708</v>
      </c>
      <c r="BM17" s="287" t="s">
        <v>705</v>
      </c>
      <c r="BN17" s="11" t="s">
        <v>1400</v>
      </c>
      <c r="BO17" s="1" t="s">
        <v>854</v>
      </c>
      <c r="BP17" s="1" t="s">
        <v>854</v>
      </c>
      <c r="BQ17" s="1" t="s">
        <v>172</v>
      </c>
      <c r="BS17" s="11">
        <v>1</v>
      </c>
      <c r="BT17" s="1" t="s">
        <v>31</v>
      </c>
      <c r="BU17" s="1" t="s">
        <v>2253</v>
      </c>
      <c r="BW17" s="1" t="s">
        <v>490</v>
      </c>
      <c r="BX17" s="1" t="s">
        <v>850</v>
      </c>
      <c r="BY17" s="1" t="s">
        <v>488</v>
      </c>
      <c r="BZ17" s="1">
        <v>0</v>
      </c>
      <c r="CA17" s="1">
        <v>0.48</v>
      </c>
      <c r="CB17" s="1">
        <v>5.5E-2</v>
      </c>
      <c r="CC17" s="1">
        <v>5.5E-2</v>
      </c>
      <c r="CD17" s="1">
        <v>5.5E-2</v>
      </c>
      <c r="CF17" s="1" t="s">
        <v>850</v>
      </c>
      <c r="CG17" s="1" t="s">
        <v>1016</v>
      </c>
      <c r="CH17" s="1" t="s">
        <v>1017</v>
      </c>
      <c r="CI17" s="1" t="s">
        <v>1015</v>
      </c>
      <c r="CJ17" s="1" t="s">
        <v>1018</v>
      </c>
      <c r="CK17" s="1" t="s">
        <v>184</v>
      </c>
      <c r="CL17" s="1" t="s">
        <v>29</v>
      </c>
      <c r="CM17" s="1" t="s">
        <v>2412</v>
      </c>
      <c r="CN17" s="1" t="s">
        <v>1777</v>
      </c>
      <c r="CO17" s="1">
        <v>1</v>
      </c>
      <c r="CP17" s="1">
        <v>1</v>
      </c>
      <c r="CQ17" s="1" t="s">
        <v>854</v>
      </c>
      <c r="CR17" s="1" t="s">
        <v>2226</v>
      </c>
      <c r="CS17" s="256" t="str">
        <f>IFERROR(VLOOKUP(AL17,$CQ$17:$CR$33,2,0),"")</f>
        <v/>
      </c>
      <c r="CT17" s="1" t="str">
        <f t="shared" ref="CT17:CT80" si="37">IF(P17="","",IF(P17="新規",P17&amp;CS17,IF(P17="減車",P17&amp;CS17,"")))</f>
        <v/>
      </c>
      <c r="CU17" s="1" t="str">
        <f t="shared" ref="CU17:CU80" si="38">IF("新規"=P17,IF(OR(N17="あり",O17="あり(H17あり)",O17="あり(H17なし)"),"新規後付",""),IF("減車"=P17,IF(OR(N17="あり",O17="あり(H17あり)",O17="あり(H17なし)"),"減車後付",""),""))</f>
        <v/>
      </c>
      <c r="CV17" s="395"/>
      <c r="CW17" s="1" t="s">
        <v>2444</v>
      </c>
    </row>
    <row r="18" spans="1:101" s="1" customFormat="1" ht="13.5" customHeight="1" x14ac:dyDescent="0.15">
      <c r="A18" s="62">
        <v>3</v>
      </c>
      <c r="B18" s="315"/>
      <c r="C18" s="315"/>
      <c r="D18" s="315"/>
      <c r="E18" s="315"/>
      <c r="F18" s="315"/>
      <c r="G18" s="315"/>
      <c r="H18" s="315"/>
      <c r="I18" s="315"/>
      <c r="J18" s="315"/>
      <c r="K18" s="315"/>
      <c r="L18" s="316"/>
      <c r="M18" s="315"/>
      <c r="N18" s="367"/>
      <c r="O18" s="368"/>
      <c r="P18" s="385" t="str">
        <f>IF(G18="R",IF(OR(AND(実績排出量!H18=SUM(実績事業所!$B$2-1),3&lt;実績排出量!I18),AND(実績排出量!H18=実績事業所!$B$2,4&gt;実績排出量!I18)),"新規",""),"")</f>
        <v/>
      </c>
      <c r="Q18" s="375" t="str">
        <f t="shared" si="13"/>
        <v/>
      </c>
      <c r="R18" s="376" t="str">
        <f t="shared" si="14"/>
        <v/>
      </c>
      <c r="S18" s="299" t="str">
        <f t="shared" si="0"/>
        <v/>
      </c>
      <c r="T18" s="86" t="str">
        <f t="shared" si="1"/>
        <v/>
      </c>
      <c r="U18" s="87" t="str">
        <f t="shared" si="2"/>
        <v/>
      </c>
      <c r="V18" s="88" t="str">
        <f t="shared" si="15"/>
        <v/>
      </c>
      <c r="W18" s="89" t="str">
        <f t="shared" si="16"/>
        <v/>
      </c>
      <c r="X18" s="89" t="str">
        <f t="shared" si="17"/>
        <v/>
      </c>
      <c r="Y18" s="113" t="str">
        <f t="shared" si="18"/>
        <v/>
      </c>
      <c r="Z18" s="16"/>
      <c r="AA18" s="15" t="str">
        <f t="shared" si="19"/>
        <v/>
      </c>
      <c r="AB18" s="15" t="str">
        <f t="shared" si="20"/>
        <v/>
      </c>
      <c r="AC18" s="14" t="str">
        <f t="shared" si="3"/>
        <v/>
      </c>
      <c r="AD18" s="6" t="e">
        <f t="shared" si="21"/>
        <v>#N/A</v>
      </c>
      <c r="AE18" s="6" t="e">
        <f t="shared" si="22"/>
        <v>#N/A</v>
      </c>
      <c r="AF18" s="6" t="e">
        <f t="shared" si="23"/>
        <v>#N/A</v>
      </c>
      <c r="AG18" s="6" t="str">
        <f t="shared" si="4"/>
        <v/>
      </c>
      <c r="AH18" s="6">
        <f t="shared" si="5"/>
        <v>1</v>
      </c>
      <c r="AI18" s="6" t="e">
        <f t="shared" si="24"/>
        <v>#N/A</v>
      </c>
      <c r="AJ18" s="6" t="e">
        <f t="shared" si="25"/>
        <v>#N/A</v>
      </c>
      <c r="AK18" s="6" t="e">
        <f t="shared" si="26"/>
        <v>#N/A</v>
      </c>
      <c r="AL18" s="6" t="e">
        <f t="shared" si="27"/>
        <v>#N/A</v>
      </c>
      <c r="AM18" s="7" t="str">
        <f t="shared" si="28"/>
        <v xml:space="preserve"> </v>
      </c>
      <c r="AN18" s="6" t="e">
        <f t="shared" si="29"/>
        <v>#N/A</v>
      </c>
      <c r="AO18" s="6" t="e">
        <f t="shared" si="30"/>
        <v>#N/A</v>
      </c>
      <c r="AP18" s="6" t="e">
        <f t="shared" si="31"/>
        <v>#N/A</v>
      </c>
      <c r="AQ18" s="6" t="e">
        <f t="shared" si="6"/>
        <v>#N/A</v>
      </c>
      <c r="AR18" s="6" t="e">
        <f t="shared" si="32"/>
        <v>#N/A</v>
      </c>
      <c r="AS18" s="6" t="e">
        <f t="shared" si="33"/>
        <v>#N/A</v>
      </c>
      <c r="AT18" s="6" t="e">
        <f t="shared" si="7"/>
        <v>#N/A</v>
      </c>
      <c r="AU18" s="6" t="e">
        <f t="shared" si="8"/>
        <v>#N/A</v>
      </c>
      <c r="AV18" s="6" t="e">
        <f t="shared" si="34"/>
        <v>#N/A</v>
      </c>
      <c r="AW18" s="6">
        <f t="shared" si="35"/>
        <v>0</v>
      </c>
      <c r="AX18" s="6" t="e">
        <f t="shared" si="36"/>
        <v>#N/A</v>
      </c>
      <c r="AY18" s="6" t="str">
        <f t="shared" si="9"/>
        <v/>
      </c>
      <c r="AZ18" s="6" t="str">
        <f t="shared" si="10"/>
        <v/>
      </c>
      <c r="BA18" s="6" t="str">
        <f t="shared" si="11"/>
        <v/>
      </c>
      <c r="BB18" s="6" t="str">
        <f t="shared" si="12"/>
        <v/>
      </c>
      <c r="BC18" s="41"/>
      <c r="BD18" s="1" t="s">
        <v>1017</v>
      </c>
      <c r="BE18" s="1" t="s">
        <v>548</v>
      </c>
      <c r="BF18" s="1" t="s">
        <v>549</v>
      </c>
      <c r="BG18" s="1">
        <v>2</v>
      </c>
      <c r="BH18" s="1" t="s">
        <v>486</v>
      </c>
      <c r="BI18" t="s">
        <v>842</v>
      </c>
      <c r="BJ18" s="1" t="s">
        <v>537</v>
      </c>
      <c r="BK18" s="1">
        <v>2</v>
      </c>
      <c r="BL18" s="286" t="s">
        <v>1034</v>
      </c>
      <c r="BM18" s="287" t="s">
        <v>1035</v>
      </c>
      <c r="BN18" s="12" t="s">
        <v>1401</v>
      </c>
      <c r="BO18" s="1" t="s">
        <v>1402</v>
      </c>
      <c r="BP18" s="1" t="s">
        <v>1073</v>
      </c>
      <c r="BQ18" s="1" t="s">
        <v>171</v>
      </c>
      <c r="BS18" s="12">
        <v>2</v>
      </c>
      <c r="BU18" s="1" t="s">
        <v>2256</v>
      </c>
      <c r="BW18" s="1" t="s">
        <v>1031</v>
      </c>
      <c r="BX18" s="1" t="s">
        <v>1032</v>
      </c>
      <c r="BY18" s="1" t="s">
        <v>536</v>
      </c>
      <c r="BZ18" s="1">
        <v>1</v>
      </c>
      <c r="CA18" s="1">
        <v>0.48</v>
      </c>
      <c r="CB18" s="1">
        <v>5.5E-2</v>
      </c>
      <c r="CC18" s="1">
        <v>0.08</v>
      </c>
      <c r="CD18" s="1">
        <v>5.1999999999999998E-2</v>
      </c>
      <c r="CF18" s="1" t="s">
        <v>28</v>
      </c>
      <c r="CI18" s="1" t="s">
        <v>0</v>
      </c>
      <c r="CJ18" s="1" t="s">
        <v>167</v>
      </c>
      <c r="CM18" s="1" t="s">
        <v>2413</v>
      </c>
      <c r="CN18" s="1" t="s">
        <v>141</v>
      </c>
      <c r="CO18" s="1">
        <v>2</v>
      </c>
      <c r="CP18" s="1">
        <v>2</v>
      </c>
      <c r="CQ18" s="1" t="s">
        <v>1084</v>
      </c>
      <c r="CR18" s="1" t="s">
        <v>278</v>
      </c>
      <c r="CS18" s="256" t="str">
        <f t="shared" ref="CS18:CS81" si="39">IFERROR(VLOOKUP(AL18,$CQ$17:$CR$33,2,0),"")</f>
        <v/>
      </c>
      <c r="CT18" s="1" t="str">
        <f t="shared" si="37"/>
        <v/>
      </c>
      <c r="CU18" s="1" t="str">
        <f t="shared" si="38"/>
        <v/>
      </c>
      <c r="CV18" s="395"/>
    </row>
    <row r="19" spans="1:101" s="1" customFormat="1" ht="13.5" customHeight="1" x14ac:dyDescent="0.15">
      <c r="A19" s="62">
        <v>4</v>
      </c>
      <c r="B19" s="315"/>
      <c r="C19" s="315"/>
      <c r="D19" s="315"/>
      <c r="E19" s="315"/>
      <c r="F19" s="315"/>
      <c r="G19" s="315"/>
      <c r="H19" s="315"/>
      <c r="I19" s="315"/>
      <c r="J19" s="315"/>
      <c r="K19" s="315"/>
      <c r="L19" s="316"/>
      <c r="M19" s="315"/>
      <c r="N19" s="367"/>
      <c r="O19" s="368"/>
      <c r="P19" s="385" t="str">
        <f>IF(G19="R",IF(OR(AND(実績排出量!H19=SUM(実績事業所!$B$2-1),3&lt;実績排出量!I19),AND(実績排出量!H19=実績事業所!$B$2,4&gt;実績排出量!I19)),"新規",""),"")</f>
        <v/>
      </c>
      <c r="Q19" s="375" t="str">
        <f t="shared" si="13"/>
        <v/>
      </c>
      <c r="R19" s="376" t="str">
        <f t="shared" si="14"/>
        <v/>
      </c>
      <c r="S19" s="299" t="str">
        <f t="shared" si="0"/>
        <v/>
      </c>
      <c r="T19" s="86" t="str">
        <f t="shared" si="1"/>
        <v/>
      </c>
      <c r="U19" s="87" t="str">
        <f t="shared" si="2"/>
        <v/>
      </c>
      <c r="V19" s="88" t="str">
        <f t="shared" si="15"/>
        <v/>
      </c>
      <c r="W19" s="89" t="str">
        <f t="shared" si="16"/>
        <v/>
      </c>
      <c r="X19" s="89" t="str">
        <f t="shared" si="17"/>
        <v/>
      </c>
      <c r="Y19" s="113" t="str">
        <f t="shared" si="18"/>
        <v/>
      </c>
      <c r="Z19" s="16"/>
      <c r="AA19" s="15" t="str">
        <f t="shared" si="19"/>
        <v/>
      </c>
      <c r="AB19" s="15" t="str">
        <f t="shared" si="20"/>
        <v/>
      </c>
      <c r="AC19" s="14" t="str">
        <f t="shared" si="3"/>
        <v/>
      </c>
      <c r="AD19" s="6" t="e">
        <f t="shared" si="21"/>
        <v>#N/A</v>
      </c>
      <c r="AE19" s="6" t="e">
        <f t="shared" si="22"/>
        <v>#N/A</v>
      </c>
      <c r="AF19" s="6" t="e">
        <f t="shared" si="23"/>
        <v>#N/A</v>
      </c>
      <c r="AG19" s="6" t="str">
        <f t="shared" si="4"/>
        <v/>
      </c>
      <c r="AH19" s="6">
        <f t="shared" si="5"/>
        <v>1</v>
      </c>
      <c r="AI19" s="6" t="e">
        <f t="shared" si="24"/>
        <v>#N/A</v>
      </c>
      <c r="AJ19" s="6" t="e">
        <f t="shared" si="25"/>
        <v>#N/A</v>
      </c>
      <c r="AK19" s="6" t="e">
        <f t="shared" si="26"/>
        <v>#N/A</v>
      </c>
      <c r="AL19" s="6" t="e">
        <f t="shared" si="27"/>
        <v>#N/A</v>
      </c>
      <c r="AM19" s="7" t="str">
        <f t="shared" si="28"/>
        <v xml:space="preserve"> </v>
      </c>
      <c r="AN19" s="6" t="e">
        <f t="shared" si="29"/>
        <v>#N/A</v>
      </c>
      <c r="AO19" s="6" t="e">
        <f t="shared" si="30"/>
        <v>#N/A</v>
      </c>
      <c r="AP19" s="6" t="e">
        <f t="shared" si="31"/>
        <v>#N/A</v>
      </c>
      <c r="AQ19" s="6" t="e">
        <f t="shared" si="6"/>
        <v>#N/A</v>
      </c>
      <c r="AR19" s="6" t="e">
        <f t="shared" si="32"/>
        <v>#N/A</v>
      </c>
      <c r="AS19" s="6" t="e">
        <f t="shared" si="33"/>
        <v>#N/A</v>
      </c>
      <c r="AT19" s="6" t="e">
        <f t="shared" si="7"/>
        <v>#N/A</v>
      </c>
      <c r="AU19" s="6" t="e">
        <f t="shared" si="8"/>
        <v>#N/A</v>
      </c>
      <c r="AV19" s="6" t="e">
        <f t="shared" si="34"/>
        <v>#N/A</v>
      </c>
      <c r="AW19" s="6">
        <f t="shared" si="35"/>
        <v>0</v>
      </c>
      <c r="AX19" s="6" t="e">
        <f t="shared" si="36"/>
        <v>#N/A</v>
      </c>
      <c r="AY19" s="6" t="str">
        <f t="shared" si="9"/>
        <v/>
      </c>
      <c r="AZ19" s="6" t="str">
        <f t="shared" si="10"/>
        <v/>
      </c>
      <c r="BA19" s="6" t="str">
        <f t="shared" si="11"/>
        <v/>
      </c>
      <c r="BB19" s="6" t="str">
        <f t="shared" si="12"/>
        <v/>
      </c>
      <c r="BC19" s="41"/>
      <c r="BD19" s="1" t="s">
        <v>1015</v>
      </c>
      <c r="BE19" s="1" t="s">
        <v>548</v>
      </c>
      <c r="BF19" s="1" t="s">
        <v>550</v>
      </c>
      <c r="BG19" s="1">
        <v>3</v>
      </c>
      <c r="BH19" s="1" t="s">
        <v>1033</v>
      </c>
      <c r="BI19" t="s">
        <v>853</v>
      </c>
      <c r="BJ19" s="1" t="s">
        <v>538</v>
      </c>
      <c r="BK19" s="1">
        <v>3</v>
      </c>
      <c r="BL19" s="286" t="s">
        <v>181</v>
      </c>
      <c r="BM19" s="287" t="s">
        <v>12</v>
      </c>
      <c r="BN19" s="12" t="s">
        <v>1403</v>
      </c>
      <c r="BO19" s="1" t="s">
        <v>1402</v>
      </c>
      <c r="BP19" s="1" t="s">
        <v>1078</v>
      </c>
      <c r="BS19" s="12">
        <v>3</v>
      </c>
      <c r="BW19" s="1" t="s">
        <v>1036</v>
      </c>
      <c r="BX19" s="1" t="s">
        <v>488</v>
      </c>
      <c r="BY19" s="1" t="s">
        <v>537</v>
      </c>
      <c r="BZ19" s="1">
        <v>2</v>
      </c>
      <c r="CA19" s="1">
        <v>0.63</v>
      </c>
      <c r="CB19" s="1">
        <v>0.06</v>
      </c>
      <c r="CC19" s="1">
        <v>0.09</v>
      </c>
      <c r="CD19" s="1">
        <v>0.06</v>
      </c>
      <c r="CF19" s="1" t="s">
        <v>488</v>
      </c>
      <c r="CN19" s="1" t="s">
        <v>142</v>
      </c>
      <c r="CO19" s="1">
        <v>3</v>
      </c>
      <c r="CP19" s="1">
        <v>3</v>
      </c>
      <c r="CQ19" s="1" t="s">
        <v>1094</v>
      </c>
      <c r="CR19" s="1" t="s">
        <v>279</v>
      </c>
      <c r="CS19" s="256" t="str">
        <f t="shared" si="39"/>
        <v/>
      </c>
      <c r="CT19" s="1" t="str">
        <f t="shared" si="37"/>
        <v/>
      </c>
      <c r="CU19" s="1" t="str">
        <f t="shared" si="38"/>
        <v/>
      </c>
      <c r="CV19" s="395"/>
    </row>
    <row r="20" spans="1:101" s="1" customFormat="1" ht="13.5" customHeight="1" x14ac:dyDescent="0.15">
      <c r="A20" s="62">
        <v>5</v>
      </c>
      <c r="B20" s="315"/>
      <c r="C20" s="315"/>
      <c r="D20" s="315"/>
      <c r="E20" s="315"/>
      <c r="F20" s="315"/>
      <c r="G20" s="315"/>
      <c r="H20" s="315"/>
      <c r="I20" s="315"/>
      <c r="J20" s="315"/>
      <c r="K20" s="315"/>
      <c r="L20" s="316"/>
      <c r="M20" s="315"/>
      <c r="N20" s="367"/>
      <c r="O20" s="368"/>
      <c r="P20" s="385" t="str">
        <f>IF(G20="R",IF(OR(AND(実績排出量!H20=SUM(実績事業所!$B$2-1),3&lt;実績排出量!I20),AND(実績排出量!H20=実績事業所!$B$2,4&gt;実績排出量!I20)),"新規",""),"")</f>
        <v/>
      </c>
      <c r="Q20" s="375" t="str">
        <f t="shared" si="13"/>
        <v/>
      </c>
      <c r="R20" s="376" t="str">
        <f t="shared" si="14"/>
        <v/>
      </c>
      <c r="S20" s="299" t="str">
        <f t="shared" si="0"/>
        <v/>
      </c>
      <c r="T20" s="86" t="str">
        <f t="shared" si="1"/>
        <v/>
      </c>
      <c r="U20" s="87" t="str">
        <f t="shared" si="2"/>
        <v/>
      </c>
      <c r="V20" s="88" t="str">
        <f t="shared" si="15"/>
        <v/>
      </c>
      <c r="W20" s="89" t="str">
        <f t="shared" si="16"/>
        <v/>
      </c>
      <c r="X20" s="89" t="str">
        <f t="shared" si="17"/>
        <v/>
      </c>
      <c r="Y20" s="113" t="str">
        <f t="shared" si="18"/>
        <v/>
      </c>
      <c r="Z20" s="16"/>
      <c r="AA20" s="15" t="str">
        <f t="shared" si="19"/>
        <v/>
      </c>
      <c r="AB20" s="15" t="str">
        <f t="shared" si="20"/>
        <v/>
      </c>
      <c r="AC20" s="14" t="str">
        <f t="shared" si="3"/>
        <v/>
      </c>
      <c r="AD20" s="6" t="e">
        <f t="shared" si="21"/>
        <v>#N/A</v>
      </c>
      <c r="AE20" s="6" t="e">
        <f t="shared" si="22"/>
        <v>#N/A</v>
      </c>
      <c r="AF20" s="6" t="e">
        <f t="shared" si="23"/>
        <v>#N/A</v>
      </c>
      <c r="AG20" s="6" t="str">
        <f t="shared" si="4"/>
        <v/>
      </c>
      <c r="AH20" s="6">
        <f t="shared" si="5"/>
        <v>1</v>
      </c>
      <c r="AI20" s="6" t="e">
        <f t="shared" si="24"/>
        <v>#N/A</v>
      </c>
      <c r="AJ20" s="6" t="e">
        <f t="shared" si="25"/>
        <v>#N/A</v>
      </c>
      <c r="AK20" s="6" t="e">
        <f t="shared" si="26"/>
        <v>#N/A</v>
      </c>
      <c r="AL20" s="6" t="e">
        <f t="shared" si="27"/>
        <v>#N/A</v>
      </c>
      <c r="AM20" s="7" t="str">
        <f t="shared" si="28"/>
        <v xml:space="preserve"> </v>
      </c>
      <c r="AN20" s="6" t="e">
        <f t="shared" si="29"/>
        <v>#N/A</v>
      </c>
      <c r="AO20" s="6" t="e">
        <f t="shared" si="30"/>
        <v>#N/A</v>
      </c>
      <c r="AP20" s="6" t="e">
        <f t="shared" si="31"/>
        <v>#N/A</v>
      </c>
      <c r="AQ20" s="6" t="e">
        <f t="shared" si="6"/>
        <v>#N/A</v>
      </c>
      <c r="AR20" s="6" t="e">
        <f t="shared" si="32"/>
        <v>#N/A</v>
      </c>
      <c r="AS20" s="6" t="e">
        <f t="shared" si="33"/>
        <v>#N/A</v>
      </c>
      <c r="AT20" s="6" t="e">
        <f t="shared" si="7"/>
        <v>#N/A</v>
      </c>
      <c r="AU20" s="6" t="e">
        <f t="shared" si="8"/>
        <v>#N/A</v>
      </c>
      <c r="AV20" s="6" t="e">
        <f t="shared" si="34"/>
        <v>#N/A</v>
      </c>
      <c r="AW20" s="6">
        <f t="shared" si="35"/>
        <v>0</v>
      </c>
      <c r="AX20" s="6" t="e">
        <f t="shared" si="36"/>
        <v>#N/A</v>
      </c>
      <c r="AY20" s="6" t="str">
        <f t="shared" si="9"/>
        <v/>
      </c>
      <c r="AZ20" s="6" t="str">
        <f t="shared" si="10"/>
        <v/>
      </c>
      <c r="BA20" s="6" t="str">
        <f t="shared" si="11"/>
        <v/>
      </c>
      <c r="BB20" s="6" t="str">
        <f t="shared" si="12"/>
        <v/>
      </c>
      <c r="BC20" s="41"/>
      <c r="BD20" s="1" t="s">
        <v>0</v>
      </c>
      <c r="BE20" s="1" t="s">
        <v>548</v>
      </c>
      <c r="BF20" s="1" t="s">
        <v>550</v>
      </c>
      <c r="BG20" s="1">
        <v>4</v>
      </c>
      <c r="BH20" s="1" t="s">
        <v>1033</v>
      </c>
      <c r="BI20" t="s">
        <v>854</v>
      </c>
      <c r="BJ20" s="1" t="s">
        <v>539</v>
      </c>
      <c r="BK20" s="1">
        <v>4</v>
      </c>
      <c r="BL20" s="288" t="s">
        <v>182</v>
      </c>
      <c r="BM20" s="287" t="s">
        <v>704</v>
      </c>
      <c r="BN20" s="12" t="s">
        <v>1404</v>
      </c>
      <c r="BO20" s="1" t="s">
        <v>1402</v>
      </c>
      <c r="BP20" s="1" t="s">
        <v>1139</v>
      </c>
      <c r="BS20" s="12">
        <v>4</v>
      </c>
      <c r="BW20" s="1" t="s">
        <v>2</v>
      </c>
      <c r="BX20" s="1" t="s">
        <v>486</v>
      </c>
      <c r="BY20" s="1" t="s">
        <v>538</v>
      </c>
      <c r="BZ20" s="1">
        <v>3</v>
      </c>
      <c r="CA20" s="1">
        <v>0.63</v>
      </c>
      <c r="CB20" s="1">
        <v>0.06</v>
      </c>
      <c r="CC20" s="1">
        <v>0.09</v>
      </c>
      <c r="CD20" s="1">
        <v>0.06</v>
      </c>
      <c r="CF20" s="1" t="s">
        <v>486</v>
      </c>
      <c r="CO20" s="1">
        <v>4</v>
      </c>
      <c r="CP20" s="1">
        <v>4</v>
      </c>
      <c r="CQ20" s="1" t="s">
        <v>1073</v>
      </c>
      <c r="CR20" s="1" t="s">
        <v>2227</v>
      </c>
      <c r="CS20" s="256" t="str">
        <f t="shared" si="39"/>
        <v/>
      </c>
      <c r="CT20" s="1" t="str">
        <f t="shared" si="37"/>
        <v/>
      </c>
      <c r="CU20" s="1" t="str">
        <f t="shared" si="38"/>
        <v/>
      </c>
      <c r="CV20" s="395"/>
    </row>
    <row r="21" spans="1:101" s="1" customFormat="1" ht="13.5" customHeight="1" x14ac:dyDescent="0.15">
      <c r="A21" s="62">
        <v>6</v>
      </c>
      <c r="B21" s="315"/>
      <c r="C21" s="315"/>
      <c r="D21" s="315"/>
      <c r="E21" s="315"/>
      <c r="F21" s="315"/>
      <c r="G21" s="315"/>
      <c r="H21" s="315"/>
      <c r="I21" s="315"/>
      <c r="J21" s="315"/>
      <c r="K21" s="315"/>
      <c r="L21" s="316"/>
      <c r="M21" s="315"/>
      <c r="N21" s="367"/>
      <c r="O21" s="368"/>
      <c r="P21" s="385" t="str">
        <f>IF(G21="R",IF(OR(AND(実績排出量!H21=SUM(実績事業所!$B$2-1),3&lt;実績排出量!I21),AND(実績排出量!H21=実績事業所!$B$2,4&gt;実績排出量!I21)),"新規",""),"")</f>
        <v/>
      </c>
      <c r="Q21" s="375" t="str">
        <f t="shared" si="13"/>
        <v/>
      </c>
      <c r="R21" s="376" t="str">
        <f t="shared" si="14"/>
        <v/>
      </c>
      <c r="S21" s="299" t="str">
        <f t="shared" si="0"/>
        <v/>
      </c>
      <c r="T21" s="86" t="str">
        <f t="shared" si="1"/>
        <v/>
      </c>
      <c r="U21" s="87" t="str">
        <f t="shared" si="2"/>
        <v/>
      </c>
      <c r="V21" s="88" t="str">
        <f t="shared" si="15"/>
        <v/>
      </c>
      <c r="W21" s="89" t="str">
        <f t="shared" si="16"/>
        <v/>
      </c>
      <c r="X21" s="89" t="str">
        <f t="shared" si="17"/>
        <v/>
      </c>
      <c r="Y21" s="113" t="str">
        <f t="shared" si="18"/>
        <v/>
      </c>
      <c r="Z21" s="16"/>
      <c r="AA21" s="15" t="str">
        <f t="shared" si="19"/>
        <v/>
      </c>
      <c r="AB21" s="15" t="str">
        <f t="shared" si="20"/>
        <v/>
      </c>
      <c r="AC21" s="14" t="str">
        <f t="shared" si="3"/>
        <v/>
      </c>
      <c r="AD21" s="6" t="e">
        <f t="shared" si="21"/>
        <v>#N/A</v>
      </c>
      <c r="AE21" s="6" t="e">
        <f t="shared" si="22"/>
        <v>#N/A</v>
      </c>
      <c r="AF21" s="6" t="e">
        <f t="shared" si="23"/>
        <v>#N/A</v>
      </c>
      <c r="AG21" s="6" t="str">
        <f t="shared" si="4"/>
        <v/>
      </c>
      <c r="AH21" s="6">
        <f t="shared" si="5"/>
        <v>1</v>
      </c>
      <c r="AI21" s="6" t="e">
        <f t="shared" si="24"/>
        <v>#N/A</v>
      </c>
      <c r="AJ21" s="6" t="e">
        <f t="shared" si="25"/>
        <v>#N/A</v>
      </c>
      <c r="AK21" s="6" t="e">
        <f t="shared" si="26"/>
        <v>#N/A</v>
      </c>
      <c r="AL21" s="6" t="e">
        <f t="shared" si="27"/>
        <v>#N/A</v>
      </c>
      <c r="AM21" s="7" t="str">
        <f t="shared" si="28"/>
        <v xml:space="preserve"> </v>
      </c>
      <c r="AN21" s="6" t="e">
        <f t="shared" si="29"/>
        <v>#N/A</v>
      </c>
      <c r="AO21" s="6" t="e">
        <f t="shared" si="30"/>
        <v>#N/A</v>
      </c>
      <c r="AP21" s="6" t="e">
        <f t="shared" si="31"/>
        <v>#N/A</v>
      </c>
      <c r="AQ21" s="6" t="e">
        <f t="shared" si="6"/>
        <v>#N/A</v>
      </c>
      <c r="AR21" s="6" t="e">
        <f t="shared" si="32"/>
        <v>#N/A</v>
      </c>
      <c r="AS21" s="6" t="e">
        <f t="shared" si="33"/>
        <v>#N/A</v>
      </c>
      <c r="AT21" s="6" t="e">
        <f t="shared" si="7"/>
        <v>#N/A</v>
      </c>
      <c r="AU21" s="6" t="e">
        <f t="shared" si="8"/>
        <v>#N/A</v>
      </c>
      <c r="AV21" s="6" t="e">
        <f t="shared" si="34"/>
        <v>#N/A</v>
      </c>
      <c r="AW21" s="6">
        <f t="shared" si="35"/>
        <v>0</v>
      </c>
      <c r="AX21" s="6" t="e">
        <f t="shared" si="36"/>
        <v>#N/A</v>
      </c>
      <c r="AY21" s="6" t="str">
        <f t="shared" si="9"/>
        <v/>
      </c>
      <c r="AZ21" s="6" t="str">
        <f t="shared" si="10"/>
        <v/>
      </c>
      <c r="BA21" s="6" t="str">
        <f t="shared" si="11"/>
        <v/>
      </c>
      <c r="BB21" s="6" t="str">
        <f t="shared" si="12"/>
        <v/>
      </c>
      <c r="BC21" s="41"/>
      <c r="BD21" s="1" t="s">
        <v>1018</v>
      </c>
      <c r="BE21" s="1" t="s">
        <v>551</v>
      </c>
      <c r="BF21" s="1" t="s">
        <v>551</v>
      </c>
      <c r="BG21" s="1">
        <v>5</v>
      </c>
      <c r="BH21" s="1" t="s">
        <v>851</v>
      </c>
      <c r="BI21" t="s">
        <v>855</v>
      </c>
      <c r="BL21" s="286" t="s">
        <v>3</v>
      </c>
      <c r="BM21" s="287" t="s">
        <v>1</v>
      </c>
      <c r="BN21" s="12" t="s">
        <v>1405</v>
      </c>
      <c r="BO21" s="1" t="s">
        <v>1402</v>
      </c>
      <c r="BP21" s="1" t="s">
        <v>1048</v>
      </c>
      <c r="BS21" s="12">
        <v>5</v>
      </c>
      <c r="BW21" s="1" t="s">
        <v>4</v>
      </c>
      <c r="BX21" s="1" t="s">
        <v>488</v>
      </c>
      <c r="BY21" s="1" t="s">
        <v>539</v>
      </c>
      <c r="BZ21" s="1">
        <v>4</v>
      </c>
      <c r="CA21" s="1">
        <v>0.35</v>
      </c>
      <c r="CB21" s="1">
        <v>2.3E-2</v>
      </c>
      <c r="CC21" s="1">
        <v>2.3E-2</v>
      </c>
      <c r="CD21" s="1">
        <v>1.7000000000000001E-2</v>
      </c>
      <c r="CF21" s="1" t="s">
        <v>851</v>
      </c>
      <c r="CO21" s="1">
        <v>5</v>
      </c>
      <c r="CP21" s="1">
        <v>5</v>
      </c>
      <c r="CQ21" s="1" t="s">
        <v>1078</v>
      </c>
      <c r="CR21" s="1" t="s">
        <v>2228</v>
      </c>
      <c r="CS21" s="256" t="str">
        <f t="shared" si="39"/>
        <v/>
      </c>
      <c r="CT21" s="1" t="str">
        <f t="shared" si="37"/>
        <v/>
      </c>
      <c r="CU21" s="1" t="str">
        <f t="shared" si="38"/>
        <v/>
      </c>
      <c r="CV21" s="395"/>
    </row>
    <row r="22" spans="1:101" s="1" customFormat="1" ht="13.5" customHeight="1" x14ac:dyDescent="0.15">
      <c r="A22" s="62">
        <v>7</v>
      </c>
      <c r="B22" s="315"/>
      <c r="C22" s="315"/>
      <c r="D22" s="315"/>
      <c r="E22" s="315"/>
      <c r="F22" s="315"/>
      <c r="G22" s="315"/>
      <c r="H22" s="315"/>
      <c r="I22" s="315"/>
      <c r="J22" s="315"/>
      <c r="K22" s="315"/>
      <c r="L22" s="316"/>
      <c r="M22" s="315"/>
      <c r="N22" s="367"/>
      <c r="O22" s="368"/>
      <c r="P22" s="385" t="str">
        <f>IF(G22="R",IF(OR(AND(実績排出量!H22=SUM(実績事業所!$B$2-1),3&lt;実績排出量!I22),AND(実績排出量!H22=実績事業所!$B$2,4&gt;実績排出量!I22)),"新規",""),"")</f>
        <v/>
      </c>
      <c r="Q22" s="375" t="str">
        <f t="shared" si="13"/>
        <v/>
      </c>
      <c r="R22" s="376" t="str">
        <f t="shared" si="14"/>
        <v/>
      </c>
      <c r="S22" s="299" t="str">
        <f t="shared" si="0"/>
        <v/>
      </c>
      <c r="T22" s="86" t="str">
        <f t="shared" si="1"/>
        <v/>
      </c>
      <c r="U22" s="87" t="str">
        <f t="shared" si="2"/>
        <v/>
      </c>
      <c r="V22" s="88" t="str">
        <f t="shared" si="15"/>
        <v/>
      </c>
      <c r="W22" s="89" t="str">
        <f t="shared" si="16"/>
        <v/>
      </c>
      <c r="X22" s="89" t="str">
        <f t="shared" si="17"/>
        <v/>
      </c>
      <c r="Y22" s="113" t="str">
        <f t="shared" si="18"/>
        <v/>
      </c>
      <c r="Z22" s="16"/>
      <c r="AA22" s="15" t="str">
        <f t="shared" si="19"/>
        <v/>
      </c>
      <c r="AB22" s="15" t="str">
        <f t="shared" si="20"/>
        <v/>
      </c>
      <c r="AC22" s="14" t="str">
        <f t="shared" si="3"/>
        <v/>
      </c>
      <c r="AD22" s="6" t="e">
        <f t="shared" si="21"/>
        <v>#N/A</v>
      </c>
      <c r="AE22" s="6" t="e">
        <f t="shared" si="22"/>
        <v>#N/A</v>
      </c>
      <c r="AF22" s="6" t="e">
        <f t="shared" si="23"/>
        <v>#N/A</v>
      </c>
      <c r="AG22" s="6" t="str">
        <f t="shared" si="4"/>
        <v/>
      </c>
      <c r="AH22" s="6">
        <f t="shared" si="5"/>
        <v>1</v>
      </c>
      <c r="AI22" s="6" t="e">
        <f t="shared" si="24"/>
        <v>#N/A</v>
      </c>
      <c r="AJ22" s="6" t="e">
        <f t="shared" si="25"/>
        <v>#N/A</v>
      </c>
      <c r="AK22" s="6" t="e">
        <f t="shared" si="26"/>
        <v>#N/A</v>
      </c>
      <c r="AL22" s="6" t="e">
        <f t="shared" si="27"/>
        <v>#N/A</v>
      </c>
      <c r="AM22" s="7" t="str">
        <f t="shared" si="28"/>
        <v xml:space="preserve"> </v>
      </c>
      <c r="AN22" s="6" t="e">
        <f t="shared" si="29"/>
        <v>#N/A</v>
      </c>
      <c r="AO22" s="6" t="e">
        <f t="shared" si="30"/>
        <v>#N/A</v>
      </c>
      <c r="AP22" s="6" t="e">
        <f t="shared" si="31"/>
        <v>#N/A</v>
      </c>
      <c r="AQ22" s="6" t="e">
        <f t="shared" si="6"/>
        <v>#N/A</v>
      </c>
      <c r="AR22" s="6" t="e">
        <f t="shared" si="32"/>
        <v>#N/A</v>
      </c>
      <c r="AS22" s="6" t="e">
        <f t="shared" si="33"/>
        <v>#N/A</v>
      </c>
      <c r="AT22" s="6" t="e">
        <f t="shared" si="7"/>
        <v>#N/A</v>
      </c>
      <c r="AU22" s="6" t="e">
        <f t="shared" si="8"/>
        <v>#N/A</v>
      </c>
      <c r="AV22" s="6" t="e">
        <f t="shared" si="34"/>
        <v>#N/A</v>
      </c>
      <c r="AW22" s="6">
        <f t="shared" si="35"/>
        <v>0</v>
      </c>
      <c r="AX22" s="6" t="e">
        <f t="shared" si="36"/>
        <v>#N/A</v>
      </c>
      <c r="AY22" s="6" t="str">
        <f t="shared" si="9"/>
        <v/>
      </c>
      <c r="AZ22" s="6" t="str">
        <f t="shared" si="10"/>
        <v/>
      </c>
      <c r="BA22" s="6" t="str">
        <f t="shared" si="11"/>
        <v/>
      </c>
      <c r="BB22" s="6" t="str">
        <f t="shared" si="12"/>
        <v/>
      </c>
      <c r="BC22" s="41"/>
      <c r="BD22" s="1" t="s">
        <v>167</v>
      </c>
      <c r="BE22" s="1" t="s">
        <v>548</v>
      </c>
      <c r="BF22" s="1" t="s">
        <v>548</v>
      </c>
      <c r="BG22" s="1">
        <v>6</v>
      </c>
      <c r="BH22" s="1" t="s">
        <v>851</v>
      </c>
      <c r="BI22" t="s">
        <v>714</v>
      </c>
      <c r="BL22" s="286" t="s">
        <v>427</v>
      </c>
      <c r="BM22" s="287" t="s">
        <v>705</v>
      </c>
      <c r="BN22" s="12" t="s">
        <v>1406</v>
      </c>
      <c r="BO22" s="1" t="s">
        <v>1407</v>
      </c>
      <c r="BP22" s="1" t="s">
        <v>1408</v>
      </c>
      <c r="BS22" s="12">
        <v>6</v>
      </c>
      <c r="BW22" s="1" t="s">
        <v>5</v>
      </c>
      <c r="BX22" s="1" t="s">
        <v>486</v>
      </c>
      <c r="CF22" s="1" t="s">
        <v>852</v>
      </c>
      <c r="CO22" s="1">
        <v>6</v>
      </c>
      <c r="CP22" s="1">
        <v>6</v>
      </c>
      <c r="CQ22" s="1" t="s">
        <v>1139</v>
      </c>
      <c r="CR22" s="1" t="s">
        <v>2229</v>
      </c>
      <c r="CS22" s="256" t="str">
        <f t="shared" si="39"/>
        <v/>
      </c>
      <c r="CT22" s="1" t="str">
        <f t="shared" si="37"/>
        <v/>
      </c>
      <c r="CU22" s="1" t="str">
        <f t="shared" si="38"/>
        <v/>
      </c>
      <c r="CV22" s="395"/>
    </row>
    <row r="23" spans="1:101" s="1" customFormat="1" ht="13.5" customHeight="1" x14ac:dyDescent="0.15">
      <c r="A23" s="62">
        <v>8</v>
      </c>
      <c r="B23" s="315"/>
      <c r="C23" s="315"/>
      <c r="D23" s="315"/>
      <c r="E23" s="315"/>
      <c r="F23" s="315"/>
      <c r="G23" s="315"/>
      <c r="H23" s="315"/>
      <c r="I23" s="315"/>
      <c r="J23" s="315"/>
      <c r="K23" s="315"/>
      <c r="L23" s="316"/>
      <c r="M23" s="315"/>
      <c r="N23" s="367"/>
      <c r="O23" s="368"/>
      <c r="P23" s="385" t="str">
        <f>IF(G23="R",IF(OR(AND(実績排出量!H23=SUM(実績事業所!$B$2-1),3&lt;実績排出量!I23),AND(実績排出量!H23=実績事業所!$B$2,4&gt;実績排出量!I23)),"新規",""),"")</f>
        <v/>
      </c>
      <c r="Q23" s="375" t="str">
        <f t="shared" si="13"/>
        <v/>
      </c>
      <c r="R23" s="376" t="str">
        <f t="shared" si="14"/>
        <v/>
      </c>
      <c r="S23" s="299" t="str">
        <f t="shared" si="0"/>
        <v/>
      </c>
      <c r="T23" s="86" t="str">
        <f t="shared" si="1"/>
        <v/>
      </c>
      <c r="U23" s="87" t="str">
        <f t="shared" si="2"/>
        <v/>
      </c>
      <c r="V23" s="88" t="str">
        <f t="shared" si="15"/>
        <v/>
      </c>
      <c r="W23" s="89" t="str">
        <f t="shared" si="16"/>
        <v/>
      </c>
      <c r="X23" s="89" t="str">
        <f t="shared" si="17"/>
        <v/>
      </c>
      <c r="Y23" s="113" t="str">
        <f t="shared" si="18"/>
        <v/>
      </c>
      <c r="Z23" s="16"/>
      <c r="AA23" s="15" t="str">
        <f t="shared" si="19"/>
        <v/>
      </c>
      <c r="AB23" s="15" t="str">
        <f t="shared" si="20"/>
        <v/>
      </c>
      <c r="AC23" s="14" t="str">
        <f t="shared" si="3"/>
        <v/>
      </c>
      <c r="AD23" s="6" t="e">
        <f t="shared" si="21"/>
        <v>#N/A</v>
      </c>
      <c r="AE23" s="6" t="e">
        <f t="shared" si="22"/>
        <v>#N/A</v>
      </c>
      <c r="AF23" s="6" t="e">
        <f t="shared" si="23"/>
        <v>#N/A</v>
      </c>
      <c r="AG23" s="6" t="str">
        <f t="shared" si="4"/>
        <v/>
      </c>
      <c r="AH23" s="6">
        <f t="shared" si="5"/>
        <v>1</v>
      </c>
      <c r="AI23" s="6" t="e">
        <f t="shared" si="24"/>
        <v>#N/A</v>
      </c>
      <c r="AJ23" s="6" t="e">
        <f t="shared" si="25"/>
        <v>#N/A</v>
      </c>
      <c r="AK23" s="6" t="e">
        <f t="shared" si="26"/>
        <v>#N/A</v>
      </c>
      <c r="AL23" s="6" t="e">
        <f t="shared" si="27"/>
        <v>#N/A</v>
      </c>
      <c r="AM23" s="7" t="str">
        <f t="shared" si="28"/>
        <v xml:space="preserve"> </v>
      </c>
      <c r="AN23" s="6" t="e">
        <f t="shared" si="29"/>
        <v>#N/A</v>
      </c>
      <c r="AO23" s="6" t="e">
        <f t="shared" si="30"/>
        <v>#N/A</v>
      </c>
      <c r="AP23" s="6" t="e">
        <f t="shared" si="31"/>
        <v>#N/A</v>
      </c>
      <c r="AQ23" s="6" t="e">
        <f t="shared" si="6"/>
        <v>#N/A</v>
      </c>
      <c r="AR23" s="6" t="e">
        <f t="shared" si="32"/>
        <v>#N/A</v>
      </c>
      <c r="AS23" s="6" t="e">
        <f t="shared" si="33"/>
        <v>#N/A</v>
      </c>
      <c r="AT23" s="6" t="e">
        <f t="shared" si="7"/>
        <v>#N/A</v>
      </c>
      <c r="AU23" s="6" t="e">
        <f t="shared" si="8"/>
        <v>#N/A</v>
      </c>
      <c r="AV23" s="6" t="e">
        <f t="shared" si="34"/>
        <v>#N/A</v>
      </c>
      <c r="AW23" s="6">
        <f t="shared" si="35"/>
        <v>0</v>
      </c>
      <c r="AX23" s="6" t="e">
        <f t="shared" si="36"/>
        <v>#N/A</v>
      </c>
      <c r="AY23" s="6" t="str">
        <f t="shared" si="9"/>
        <v/>
      </c>
      <c r="AZ23" s="6" t="str">
        <f t="shared" si="10"/>
        <v/>
      </c>
      <c r="BA23" s="6" t="str">
        <f t="shared" si="11"/>
        <v/>
      </c>
      <c r="BB23" s="6" t="str">
        <f t="shared" si="12"/>
        <v/>
      </c>
      <c r="BC23" s="41"/>
      <c r="BD23" s="1" t="s">
        <v>184</v>
      </c>
      <c r="BE23" s="1" t="s">
        <v>551</v>
      </c>
      <c r="BF23" s="1" t="s">
        <v>551</v>
      </c>
      <c r="BG23" s="1">
        <v>9</v>
      </c>
      <c r="BH23" s="1" t="s">
        <v>488</v>
      </c>
      <c r="BI23" t="s">
        <v>814</v>
      </c>
      <c r="BL23" s="286" t="s">
        <v>1006</v>
      </c>
      <c r="BM23" s="287" t="s">
        <v>849</v>
      </c>
      <c r="BN23" s="12" t="s">
        <v>1409</v>
      </c>
      <c r="BO23" s="1" t="s">
        <v>1407</v>
      </c>
      <c r="BP23" s="1" t="s">
        <v>1410</v>
      </c>
      <c r="BR23" s="12"/>
      <c r="BS23" s="1">
        <v>7</v>
      </c>
      <c r="BW23" s="1" t="s">
        <v>6</v>
      </c>
      <c r="BX23" s="1" t="s">
        <v>488</v>
      </c>
      <c r="CO23" s="1">
        <v>7</v>
      </c>
      <c r="CP23" s="1">
        <v>7</v>
      </c>
      <c r="CQ23" s="1" t="s">
        <v>1048</v>
      </c>
      <c r="CR23" s="1" t="s">
        <v>2230</v>
      </c>
      <c r="CS23" s="256" t="str">
        <f t="shared" si="39"/>
        <v/>
      </c>
      <c r="CT23" s="1" t="str">
        <f t="shared" si="37"/>
        <v/>
      </c>
      <c r="CU23" s="1" t="str">
        <f t="shared" si="38"/>
        <v/>
      </c>
      <c r="CV23" s="395"/>
    </row>
    <row r="24" spans="1:101" s="1" customFormat="1" ht="13.5" customHeight="1" x14ac:dyDescent="0.15">
      <c r="A24" s="62">
        <v>9</v>
      </c>
      <c r="B24" s="315"/>
      <c r="C24" s="315"/>
      <c r="D24" s="315"/>
      <c r="E24" s="315"/>
      <c r="F24" s="315"/>
      <c r="G24" s="315"/>
      <c r="H24" s="315"/>
      <c r="I24" s="315"/>
      <c r="J24" s="315"/>
      <c r="K24" s="315"/>
      <c r="L24" s="316"/>
      <c r="M24" s="315"/>
      <c r="N24" s="369"/>
      <c r="O24" s="368"/>
      <c r="P24" s="385" t="str">
        <f>IF(G24="R",IF(OR(AND(実績排出量!H24=SUM(実績事業所!$B$2-1),3&lt;実績排出量!I24),AND(実績排出量!H24=実績事業所!$B$2,4&gt;実績排出量!I24)),"新規",""),"")</f>
        <v/>
      </c>
      <c r="Q24" s="375" t="str">
        <f t="shared" si="13"/>
        <v/>
      </c>
      <c r="R24" s="376" t="str">
        <f t="shared" si="14"/>
        <v/>
      </c>
      <c r="S24" s="299" t="str">
        <f t="shared" si="0"/>
        <v/>
      </c>
      <c r="T24" s="86" t="str">
        <f t="shared" si="1"/>
        <v/>
      </c>
      <c r="U24" s="87" t="str">
        <f t="shared" si="2"/>
        <v/>
      </c>
      <c r="V24" s="88" t="str">
        <f t="shared" si="15"/>
        <v/>
      </c>
      <c r="W24" s="89" t="str">
        <f t="shared" si="16"/>
        <v/>
      </c>
      <c r="X24" s="89" t="str">
        <f t="shared" si="17"/>
        <v/>
      </c>
      <c r="Y24" s="113" t="str">
        <f t="shared" si="18"/>
        <v/>
      </c>
      <c r="Z24" s="16"/>
      <c r="AA24" s="15" t="str">
        <f t="shared" si="19"/>
        <v/>
      </c>
      <c r="AB24" s="15" t="str">
        <f t="shared" si="20"/>
        <v/>
      </c>
      <c r="AC24" s="14" t="str">
        <f t="shared" si="3"/>
        <v/>
      </c>
      <c r="AD24" s="6" t="e">
        <f t="shared" si="21"/>
        <v>#N/A</v>
      </c>
      <c r="AE24" s="6" t="e">
        <f t="shared" si="22"/>
        <v>#N/A</v>
      </c>
      <c r="AF24" s="6" t="e">
        <f t="shared" si="23"/>
        <v>#N/A</v>
      </c>
      <c r="AG24" s="6" t="str">
        <f t="shared" si="4"/>
        <v/>
      </c>
      <c r="AH24" s="6">
        <f t="shared" si="5"/>
        <v>1</v>
      </c>
      <c r="AI24" s="6" t="e">
        <f t="shared" si="24"/>
        <v>#N/A</v>
      </c>
      <c r="AJ24" s="6" t="e">
        <f t="shared" si="25"/>
        <v>#N/A</v>
      </c>
      <c r="AK24" s="6" t="e">
        <f t="shared" si="26"/>
        <v>#N/A</v>
      </c>
      <c r="AL24" s="6" t="e">
        <f t="shared" si="27"/>
        <v>#N/A</v>
      </c>
      <c r="AM24" s="7" t="str">
        <f t="shared" si="28"/>
        <v xml:space="preserve"> </v>
      </c>
      <c r="AN24" s="6" t="e">
        <f t="shared" si="29"/>
        <v>#N/A</v>
      </c>
      <c r="AO24" s="6" t="e">
        <f t="shared" si="30"/>
        <v>#N/A</v>
      </c>
      <c r="AP24" s="6" t="e">
        <f t="shared" si="31"/>
        <v>#N/A</v>
      </c>
      <c r="AQ24" s="6" t="e">
        <f t="shared" si="6"/>
        <v>#N/A</v>
      </c>
      <c r="AR24" s="6" t="e">
        <f t="shared" si="32"/>
        <v>#N/A</v>
      </c>
      <c r="AS24" s="6" t="e">
        <f t="shared" si="33"/>
        <v>#N/A</v>
      </c>
      <c r="AT24" s="6" t="e">
        <f t="shared" si="7"/>
        <v>#N/A</v>
      </c>
      <c r="AU24" s="6" t="e">
        <f t="shared" si="8"/>
        <v>#N/A</v>
      </c>
      <c r="AV24" s="6" t="e">
        <f t="shared" si="34"/>
        <v>#N/A</v>
      </c>
      <c r="AW24" s="6">
        <f t="shared" si="35"/>
        <v>0</v>
      </c>
      <c r="AX24" s="6" t="e">
        <f t="shared" si="36"/>
        <v>#N/A</v>
      </c>
      <c r="AY24" s="6" t="str">
        <f t="shared" si="9"/>
        <v/>
      </c>
      <c r="AZ24" s="6" t="str">
        <f t="shared" si="10"/>
        <v/>
      </c>
      <c r="BA24" s="6" t="str">
        <f t="shared" si="11"/>
        <v/>
      </c>
      <c r="BB24" s="6" t="str">
        <f t="shared" si="12"/>
        <v/>
      </c>
      <c r="BC24" s="41"/>
      <c r="BI24" t="s">
        <v>813</v>
      </c>
      <c r="BL24" s="286" t="s">
        <v>177</v>
      </c>
      <c r="BM24" s="287" t="s">
        <v>176</v>
      </c>
      <c r="BN24" s="12" t="s">
        <v>1411</v>
      </c>
      <c r="BO24" s="1" t="s">
        <v>1407</v>
      </c>
      <c r="BP24" s="1" t="s">
        <v>1072</v>
      </c>
      <c r="BR24" s="12"/>
      <c r="BS24" s="1">
        <v>8</v>
      </c>
      <c r="BW24" s="1" t="s">
        <v>9</v>
      </c>
      <c r="BX24" s="1" t="s">
        <v>851</v>
      </c>
      <c r="CO24" s="1">
        <v>8</v>
      </c>
      <c r="CP24" s="1">
        <v>8</v>
      </c>
      <c r="CQ24" s="1" t="s">
        <v>2231</v>
      </c>
      <c r="CR24" s="1" t="s">
        <v>2232</v>
      </c>
      <c r="CS24" s="256" t="str">
        <f t="shared" si="39"/>
        <v/>
      </c>
      <c r="CT24" s="1" t="str">
        <f t="shared" si="37"/>
        <v/>
      </c>
      <c r="CU24" s="1" t="str">
        <f t="shared" si="38"/>
        <v/>
      </c>
      <c r="CV24" s="395"/>
    </row>
    <row r="25" spans="1:101" s="1" customFormat="1" ht="13.5" customHeight="1" x14ac:dyDescent="0.15">
      <c r="A25" s="62">
        <v>10</v>
      </c>
      <c r="B25" s="315"/>
      <c r="C25" s="315"/>
      <c r="D25" s="315"/>
      <c r="E25" s="315"/>
      <c r="F25" s="315"/>
      <c r="G25" s="315"/>
      <c r="H25" s="315"/>
      <c r="I25" s="315"/>
      <c r="J25" s="315"/>
      <c r="K25" s="315"/>
      <c r="L25" s="316"/>
      <c r="M25" s="315"/>
      <c r="N25" s="367"/>
      <c r="O25" s="368"/>
      <c r="P25" s="385" t="str">
        <f>IF(G25="R",IF(OR(AND(実績排出量!H25=SUM(実績事業所!$B$2-1),3&lt;実績排出量!I25),AND(実績排出量!H25=実績事業所!$B$2,4&gt;実績排出量!I25)),"新規",""),"")</f>
        <v/>
      </c>
      <c r="Q25" s="375" t="str">
        <f t="shared" si="13"/>
        <v/>
      </c>
      <c r="R25" s="376" t="str">
        <f t="shared" si="14"/>
        <v/>
      </c>
      <c r="S25" s="299" t="str">
        <f t="shared" si="0"/>
        <v/>
      </c>
      <c r="T25" s="86" t="str">
        <f t="shared" si="1"/>
        <v/>
      </c>
      <c r="U25" s="87" t="str">
        <f t="shared" si="2"/>
        <v/>
      </c>
      <c r="V25" s="88" t="str">
        <f t="shared" si="15"/>
        <v/>
      </c>
      <c r="W25" s="89" t="str">
        <f t="shared" si="16"/>
        <v/>
      </c>
      <c r="X25" s="89" t="str">
        <f t="shared" si="17"/>
        <v/>
      </c>
      <c r="Y25" s="113" t="str">
        <f t="shared" si="18"/>
        <v/>
      </c>
      <c r="Z25" s="16"/>
      <c r="AA25" s="15" t="str">
        <f t="shared" si="19"/>
        <v/>
      </c>
      <c r="AB25" s="15" t="str">
        <f t="shared" si="20"/>
        <v/>
      </c>
      <c r="AC25" s="14" t="str">
        <f t="shared" si="3"/>
        <v/>
      </c>
      <c r="AD25" s="6" t="e">
        <f t="shared" si="21"/>
        <v>#N/A</v>
      </c>
      <c r="AE25" s="6" t="e">
        <f t="shared" si="22"/>
        <v>#N/A</v>
      </c>
      <c r="AF25" s="6" t="e">
        <f t="shared" si="23"/>
        <v>#N/A</v>
      </c>
      <c r="AG25" s="6" t="str">
        <f t="shared" si="4"/>
        <v/>
      </c>
      <c r="AH25" s="6">
        <f t="shared" si="5"/>
        <v>1</v>
      </c>
      <c r="AI25" s="6" t="e">
        <f t="shared" si="24"/>
        <v>#N/A</v>
      </c>
      <c r="AJ25" s="6" t="e">
        <f t="shared" si="25"/>
        <v>#N/A</v>
      </c>
      <c r="AK25" s="6" t="e">
        <f t="shared" si="26"/>
        <v>#N/A</v>
      </c>
      <c r="AL25" s="6" t="e">
        <f t="shared" si="27"/>
        <v>#N/A</v>
      </c>
      <c r="AM25" s="7" t="str">
        <f t="shared" si="28"/>
        <v xml:space="preserve"> </v>
      </c>
      <c r="AN25" s="6" t="e">
        <f t="shared" si="29"/>
        <v>#N/A</v>
      </c>
      <c r="AO25" s="6" t="e">
        <f t="shared" si="30"/>
        <v>#N/A</v>
      </c>
      <c r="AP25" s="6" t="e">
        <f t="shared" si="31"/>
        <v>#N/A</v>
      </c>
      <c r="AQ25" s="6" t="e">
        <f t="shared" si="6"/>
        <v>#N/A</v>
      </c>
      <c r="AR25" s="6" t="e">
        <f t="shared" si="32"/>
        <v>#N/A</v>
      </c>
      <c r="AS25" s="6" t="e">
        <f t="shared" si="33"/>
        <v>#N/A</v>
      </c>
      <c r="AT25" s="6" t="e">
        <f t="shared" si="7"/>
        <v>#N/A</v>
      </c>
      <c r="AU25" s="6" t="e">
        <f t="shared" si="8"/>
        <v>#N/A</v>
      </c>
      <c r="AV25" s="6" t="e">
        <f t="shared" si="34"/>
        <v>#N/A</v>
      </c>
      <c r="AW25" s="6">
        <f t="shared" si="35"/>
        <v>0</v>
      </c>
      <c r="AX25" s="6" t="e">
        <f t="shared" si="36"/>
        <v>#N/A</v>
      </c>
      <c r="AY25" s="6" t="str">
        <f t="shared" si="9"/>
        <v/>
      </c>
      <c r="AZ25" s="6" t="str">
        <f t="shared" si="10"/>
        <v/>
      </c>
      <c r="BA25" s="6" t="str">
        <f t="shared" si="11"/>
        <v/>
      </c>
      <c r="BB25" s="6" t="str">
        <f t="shared" si="12"/>
        <v/>
      </c>
      <c r="BC25" s="41"/>
      <c r="BI25" t="s">
        <v>817</v>
      </c>
      <c r="BL25" s="287" t="s">
        <v>7</v>
      </c>
      <c r="BM25" s="287" t="s">
        <v>8</v>
      </c>
      <c r="BN25" s="135" t="s">
        <v>1412</v>
      </c>
      <c r="BO25" s="136" t="s">
        <v>1407</v>
      </c>
      <c r="BP25" s="136" t="s">
        <v>1154</v>
      </c>
      <c r="BR25" s="12"/>
      <c r="BS25" s="1">
        <v>9</v>
      </c>
      <c r="BW25" s="1" t="s">
        <v>10</v>
      </c>
      <c r="BX25" s="1" t="s">
        <v>852</v>
      </c>
      <c r="CO25" s="1">
        <v>9</v>
      </c>
      <c r="CP25" s="1">
        <v>9</v>
      </c>
      <c r="CQ25" s="1" t="s">
        <v>2245</v>
      </c>
      <c r="CR25" s="1" t="s">
        <v>2233</v>
      </c>
      <c r="CS25" s="256" t="str">
        <f t="shared" si="39"/>
        <v/>
      </c>
      <c r="CT25" s="1" t="str">
        <f t="shared" si="37"/>
        <v/>
      </c>
      <c r="CU25" s="1" t="str">
        <f t="shared" si="38"/>
        <v/>
      </c>
      <c r="CV25" s="395"/>
    </row>
    <row r="26" spans="1:101" s="1" customFormat="1" ht="13.5" customHeight="1" x14ac:dyDescent="0.15">
      <c r="A26" s="62">
        <v>11</v>
      </c>
      <c r="B26" s="315"/>
      <c r="C26" s="315"/>
      <c r="D26" s="315"/>
      <c r="E26" s="315"/>
      <c r="F26" s="315"/>
      <c r="G26" s="315"/>
      <c r="H26" s="315"/>
      <c r="I26" s="315"/>
      <c r="J26" s="315"/>
      <c r="K26" s="315"/>
      <c r="L26" s="316"/>
      <c r="M26" s="315"/>
      <c r="N26" s="367"/>
      <c r="O26" s="368"/>
      <c r="P26" s="385" t="str">
        <f>IF(G26="R",IF(OR(AND(実績排出量!H26=SUM(実績事業所!$B$2-1),3&lt;実績排出量!I26),AND(実績排出量!H26=実績事業所!$B$2,4&gt;実績排出量!I26)),"新規",""),"")</f>
        <v/>
      </c>
      <c r="Q26" s="375" t="str">
        <f t="shared" si="13"/>
        <v/>
      </c>
      <c r="R26" s="376" t="str">
        <f t="shared" si="14"/>
        <v/>
      </c>
      <c r="S26" s="299" t="str">
        <f t="shared" si="0"/>
        <v/>
      </c>
      <c r="T26" s="86" t="str">
        <f t="shared" si="1"/>
        <v/>
      </c>
      <c r="U26" s="87" t="str">
        <f t="shared" si="2"/>
        <v/>
      </c>
      <c r="V26" s="88" t="str">
        <f t="shared" si="15"/>
        <v/>
      </c>
      <c r="W26" s="89" t="str">
        <f t="shared" si="16"/>
        <v/>
      </c>
      <c r="X26" s="89" t="str">
        <f t="shared" si="17"/>
        <v/>
      </c>
      <c r="Y26" s="113" t="str">
        <f t="shared" si="18"/>
        <v/>
      </c>
      <c r="Z26" s="16"/>
      <c r="AA26" s="15" t="str">
        <f t="shared" si="19"/>
        <v/>
      </c>
      <c r="AB26" s="15" t="str">
        <f t="shared" si="20"/>
        <v/>
      </c>
      <c r="AC26" s="14" t="str">
        <f t="shared" si="3"/>
        <v/>
      </c>
      <c r="AD26" s="6" t="e">
        <f t="shared" si="21"/>
        <v>#N/A</v>
      </c>
      <c r="AE26" s="6" t="e">
        <f t="shared" si="22"/>
        <v>#N/A</v>
      </c>
      <c r="AF26" s="6" t="e">
        <f t="shared" si="23"/>
        <v>#N/A</v>
      </c>
      <c r="AG26" s="6" t="str">
        <f t="shared" si="4"/>
        <v/>
      </c>
      <c r="AH26" s="6">
        <f t="shared" si="5"/>
        <v>1</v>
      </c>
      <c r="AI26" s="6" t="e">
        <f t="shared" si="24"/>
        <v>#N/A</v>
      </c>
      <c r="AJ26" s="6" t="e">
        <f t="shared" si="25"/>
        <v>#N/A</v>
      </c>
      <c r="AK26" s="6" t="e">
        <f t="shared" si="26"/>
        <v>#N/A</v>
      </c>
      <c r="AL26" s="6" t="e">
        <f t="shared" si="27"/>
        <v>#N/A</v>
      </c>
      <c r="AM26" s="7" t="str">
        <f t="shared" si="28"/>
        <v xml:space="preserve"> </v>
      </c>
      <c r="AN26" s="6" t="e">
        <f t="shared" si="29"/>
        <v>#N/A</v>
      </c>
      <c r="AO26" s="6" t="e">
        <f t="shared" si="30"/>
        <v>#N/A</v>
      </c>
      <c r="AP26" s="6" t="e">
        <f t="shared" si="31"/>
        <v>#N/A</v>
      </c>
      <c r="AQ26" s="6" t="e">
        <f t="shared" si="6"/>
        <v>#N/A</v>
      </c>
      <c r="AR26" s="6" t="e">
        <f t="shared" si="32"/>
        <v>#N/A</v>
      </c>
      <c r="AS26" s="6" t="e">
        <f t="shared" si="33"/>
        <v>#N/A</v>
      </c>
      <c r="AT26" s="6" t="e">
        <f t="shared" si="7"/>
        <v>#N/A</v>
      </c>
      <c r="AU26" s="6" t="e">
        <f t="shared" si="8"/>
        <v>#N/A</v>
      </c>
      <c r="AV26" s="6" t="e">
        <f t="shared" si="34"/>
        <v>#N/A</v>
      </c>
      <c r="AW26" s="6">
        <f t="shared" si="35"/>
        <v>0</v>
      </c>
      <c r="AX26" s="6" t="e">
        <f t="shared" si="36"/>
        <v>#N/A</v>
      </c>
      <c r="AY26" s="6" t="str">
        <f t="shared" si="9"/>
        <v/>
      </c>
      <c r="AZ26" s="6" t="str">
        <f t="shared" si="10"/>
        <v/>
      </c>
      <c r="BA26" s="6" t="str">
        <f t="shared" si="11"/>
        <v/>
      </c>
      <c r="BB26" s="6" t="str">
        <f t="shared" si="12"/>
        <v/>
      </c>
      <c r="BC26" s="41"/>
      <c r="BI26" t="s">
        <v>832</v>
      </c>
      <c r="BL26" s="286" t="s">
        <v>1419</v>
      </c>
      <c r="BM26" s="287" t="s">
        <v>1</v>
      </c>
      <c r="BN26" s="135" t="s">
        <v>1413</v>
      </c>
      <c r="BO26" s="136" t="s">
        <v>1407</v>
      </c>
      <c r="BP26" s="136" t="s">
        <v>1414</v>
      </c>
      <c r="BR26" s="12"/>
      <c r="BS26" s="1">
        <v>10</v>
      </c>
      <c r="BW26" s="1" t="s">
        <v>11</v>
      </c>
      <c r="BX26" s="1" t="s">
        <v>852</v>
      </c>
      <c r="CO26" s="1">
        <v>10</v>
      </c>
      <c r="CP26" s="1">
        <v>10</v>
      </c>
      <c r="CQ26" s="1" t="s">
        <v>2234</v>
      </c>
      <c r="CR26" s="1" t="s">
        <v>2235</v>
      </c>
      <c r="CS26" s="256" t="str">
        <f t="shared" si="39"/>
        <v/>
      </c>
      <c r="CT26" s="1" t="str">
        <f t="shared" si="37"/>
        <v/>
      </c>
      <c r="CU26" s="1" t="str">
        <f t="shared" si="38"/>
        <v/>
      </c>
      <c r="CV26" s="395"/>
    </row>
    <row r="27" spans="1:101" s="1" customFormat="1" ht="13.5" customHeight="1" x14ac:dyDescent="0.15">
      <c r="A27" s="62">
        <v>12</v>
      </c>
      <c r="B27" s="315"/>
      <c r="C27" s="315"/>
      <c r="D27" s="315"/>
      <c r="E27" s="315"/>
      <c r="F27" s="315"/>
      <c r="G27" s="315"/>
      <c r="H27" s="315"/>
      <c r="I27" s="315"/>
      <c r="J27" s="315"/>
      <c r="K27" s="315"/>
      <c r="L27" s="316"/>
      <c r="M27" s="315"/>
      <c r="N27" s="367"/>
      <c r="O27" s="368"/>
      <c r="P27" s="385" t="str">
        <f>IF(G27="R",IF(OR(AND(実績排出量!H27=SUM(実績事業所!$B$2-1),3&lt;実績排出量!I27),AND(実績排出量!H27=実績事業所!$B$2,4&gt;実績排出量!I27)),"新規",""),"")</f>
        <v/>
      </c>
      <c r="Q27" s="375" t="str">
        <f t="shared" si="13"/>
        <v/>
      </c>
      <c r="R27" s="376" t="str">
        <f t="shared" si="14"/>
        <v/>
      </c>
      <c r="S27" s="299" t="str">
        <f t="shared" si="0"/>
        <v/>
      </c>
      <c r="T27" s="86" t="str">
        <f t="shared" si="1"/>
        <v/>
      </c>
      <c r="U27" s="87" t="str">
        <f t="shared" si="2"/>
        <v/>
      </c>
      <c r="V27" s="88" t="str">
        <f t="shared" si="15"/>
        <v/>
      </c>
      <c r="W27" s="89" t="str">
        <f t="shared" si="16"/>
        <v/>
      </c>
      <c r="X27" s="89" t="str">
        <f t="shared" si="17"/>
        <v/>
      </c>
      <c r="Y27" s="113" t="str">
        <f t="shared" si="18"/>
        <v/>
      </c>
      <c r="Z27" s="16"/>
      <c r="AA27" s="15" t="str">
        <f t="shared" si="19"/>
        <v/>
      </c>
      <c r="AB27" s="15" t="str">
        <f t="shared" si="20"/>
        <v/>
      </c>
      <c r="AC27" s="14" t="str">
        <f t="shared" si="3"/>
        <v/>
      </c>
      <c r="AD27" s="6" t="e">
        <f t="shared" si="21"/>
        <v>#N/A</v>
      </c>
      <c r="AE27" s="6" t="e">
        <f t="shared" si="22"/>
        <v>#N/A</v>
      </c>
      <c r="AF27" s="6" t="e">
        <f t="shared" si="23"/>
        <v>#N/A</v>
      </c>
      <c r="AG27" s="6" t="str">
        <f t="shared" si="4"/>
        <v/>
      </c>
      <c r="AH27" s="6">
        <f t="shared" si="5"/>
        <v>1</v>
      </c>
      <c r="AI27" s="6" t="e">
        <f t="shared" si="24"/>
        <v>#N/A</v>
      </c>
      <c r="AJ27" s="6" t="e">
        <f t="shared" si="25"/>
        <v>#N/A</v>
      </c>
      <c r="AK27" s="6" t="e">
        <f t="shared" si="26"/>
        <v>#N/A</v>
      </c>
      <c r="AL27" s="6" t="e">
        <f t="shared" si="27"/>
        <v>#N/A</v>
      </c>
      <c r="AM27" s="7" t="str">
        <f t="shared" si="28"/>
        <v xml:space="preserve"> </v>
      </c>
      <c r="AN27" s="6" t="e">
        <f t="shared" si="29"/>
        <v>#N/A</v>
      </c>
      <c r="AO27" s="6" t="e">
        <f t="shared" si="30"/>
        <v>#N/A</v>
      </c>
      <c r="AP27" s="6" t="e">
        <f t="shared" si="31"/>
        <v>#N/A</v>
      </c>
      <c r="AQ27" s="6" t="e">
        <f t="shared" si="6"/>
        <v>#N/A</v>
      </c>
      <c r="AR27" s="6" t="e">
        <f t="shared" si="32"/>
        <v>#N/A</v>
      </c>
      <c r="AS27" s="6" t="e">
        <f t="shared" si="33"/>
        <v>#N/A</v>
      </c>
      <c r="AT27" s="6" t="e">
        <f t="shared" si="7"/>
        <v>#N/A</v>
      </c>
      <c r="AU27" s="6" t="e">
        <f t="shared" si="8"/>
        <v>#N/A</v>
      </c>
      <c r="AV27" s="6" t="e">
        <f t="shared" si="34"/>
        <v>#N/A</v>
      </c>
      <c r="AW27" s="6">
        <f t="shared" si="35"/>
        <v>0</v>
      </c>
      <c r="AX27" s="6" t="e">
        <f t="shared" si="36"/>
        <v>#N/A</v>
      </c>
      <c r="AY27" s="6" t="str">
        <f t="shared" si="9"/>
        <v/>
      </c>
      <c r="AZ27" s="6" t="str">
        <f t="shared" si="10"/>
        <v/>
      </c>
      <c r="BA27" s="6" t="str">
        <f t="shared" si="11"/>
        <v/>
      </c>
      <c r="BB27" s="6" t="str">
        <f t="shared" si="12"/>
        <v/>
      </c>
      <c r="BC27" s="41"/>
      <c r="BI27" t="s">
        <v>941</v>
      </c>
      <c r="BL27" s="287" t="s">
        <v>1421</v>
      </c>
      <c r="BM27" s="287" t="s">
        <v>2319</v>
      </c>
      <c r="BN27" s="12" t="s">
        <v>1415</v>
      </c>
      <c r="BO27" s="1" t="s">
        <v>1407</v>
      </c>
      <c r="BP27" s="1" t="s">
        <v>1077</v>
      </c>
      <c r="BR27" s="12"/>
      <c r="CO27" s="1">
        <v>11</v>
      </c>
      <c r="CP27" s="1">
        <v>11</v>
      </c>
      <c r="CQ27" s="1" t="s">
        <v>2236</v>
      </c>
      <c r="CR27" s="1" t="s">
        <v>2237</v>
      </c>
      <c r="CS27" s="256" t="str">
        <f t="shared" si="39"/>
        <v/>
      </c>
      <c r="CT27" s="1" t="str">
        <f t="shared" si="37"/>
        <v/>
      </c>
      <c r="CU27" s="1" t="str">
        <f t="shared" si="38"/>
        <v/>
      </c>
      <c r="CV27" s="395"/>
    </row>
    <row r="28" spans="1:101" s="1" customFormat="1" ht="13.5" customHeight="1" x14ac:dyDescent="0.15">
      <c r="A28" s="62">
        <v>13</v>
      </c>
      <c r="B28" s="315"/>
      <c r="C28" s="315"/>
      <c r="D28" s="315"/>
      <c r="E28" s="315"/>
      <c r="F28" s="315"/>
      <c r="G28" s="315"/>
      <c r="H28" s="315"/>
      <c r="I28" s="315"/>
      <c r="J28" s="315"/>
      <c r="K28" s="315"/>
      <c r="L28" s="316"/>
      <c r="M28" s="315"/>
      <c r="N28" s="367"/>
      <c r="O28" s="368"/>
      <c r="P28" s="385" t="str">
        <f>IF(G28="R",IF(OR(AND(実績排出量!H28=SUM(実績事業所!$B$2-1),3&lt;実績排出量!I28),AND(実績排出量!H28=実績事業所!$B$2,4&gt;実績排出量!I28)),"新規",""),"")</f>
        <v/>
      </c>
      <c r="Q28" s="375" t="str">
        <f t="shared" si="13"/>
        <v/>
      </c>
      <c r="R28" s="376" t="str">
        <f t="shared" si="14"/>
        <v/>
      </c>
      <c r="S28" s="299" t="str">
        <f t="shared" si="0"/>
        <v/>
      </c>
      <c r="T28" s="86" t="str">
        <f t="shared" si="1"/>
        <v/>
      </c>
      <c r="U28" s="87" t="str">
        <f t="shared" si="2"/>
        <v/>
      </c>
      <c r="V28" s="88" t="str">
        <f t="shared" si="15"/>
        <v/>
      </c>
      <c r="W28" s="89" t="str">
        <f t="shared" si="16"/>
        <v/>
      </c>
      <c r="X28" s="89" t="str">
        <f t="shared" si="17"/>
        <v/>
      </c>
      <c r="Y28" s="113" t="str">
        <f t="shared" si="18"/>
        <v/>
      </c>
      <c r="Z28" s="16"/>
      <c r="AA28" s="15" t="str">
        <f t="shared" si="19"/>
        <v/>
      </c>
      <c r="AB28" s="15" t="str">
        <f t="shared" si="20"/>
        <v/>
      </c>
      <c r="AC28" s="14" t="str">
        <f t="shared" si="3"/>
        <v/>
      </c>
      <c r="AD28" s="6" t="e">
        <f t="shared" si="21"/>
        <v>#N/A</v>
      </c>
      <c r="AE28" s="6" t="e">
        <f t="shared" si="22"/>
        <v>#N/A</v>
      </c>
      <c r="AF28" s="6" t="e">
        <f t="shared" si="23"/>
        <v>#N/A</v>
      </c>
      <c r="AG28" s="6" t="str">
        <f t="shared" si="4"/>
        <v/>
      </c>
      <c r="AH28" s="6">
        <f t="shared" si="5"/>
        <v>1</v>
      </c>
      <c r="AI28" s="6" t="e">
        <f t="shared" si="24"/>
        <v>#N/A</v>
      </c>
      <c r="AJ28" s="6" t="e">
        <f t="shared" si="25"/>
        <v>#N/A</v>
      </c>
      <c r="AK28" s="6" t="e">
        <f t="shared" si="26"/>
        <v>#N/A</v>
      </c>
      <c r="AL28" s="6" t="e">
        <f t="shared" si="27"/>
        <v>#N/A</v>
      </c>
      <c r="AM28" s="7" t="str">
        <f t="shared" si="28"/>
        <v xml:space="preserve"> </v>
      </c>
      <c r="AN28" s="6" t="e">
        <f t="shared" si="29"/>
        <v>#N/A</v>
      </c>
      <c r="AO28" s="6" t="e">
        <f t="shared" si="30"/>
        <v>#N/A</v>
      </c>
      <c r="AP28" s="6" t="e">
        <f t="shared" si="31"/>
        <v>#N/A</v>
      </c>
      <c r="AQ28" s="6" t="e">
        <f t="shared" si="6"/>
        <v>#N/A</v>
      </c>
      <c r="AR28" s="6" t="e">
        <f t="shared" si="32"/>
        <v>#N/A</v>
      </c>
      <c r="AS28" s="6" t="e">
        <f t="shared" si="33"/>
        <v>#N/A</v>
      </c>
      <c r="AT28" s="6" t="e">
        <f t="shared" si="7"/>
        <v>#N/A</v>
      </c>
      <c r="AU28" s="6" t="e">
        <f t="shared" si="8"/>
        <v>#N/A</v>
      </c>
      <c r="AV28" s="6" t="e">
        <f t="shared" si="34"/>
        <v>#N/A</v>
      </c>
      <c r="AW28" s="6">
        <f t="shared" si="35"/>
        <v>0</v>
      </c>
      <c r="AX28" s="6" t="e">
        <f t="shared" si="36"/>
        <v>#N/A</v>
      </c>
      <c r="AY28" s="6" t="str">
        <f t="shared" si="9"/>
        <v/>
      </c>
      <c r="AZ28" s="6" t="str">
        <f t="shared" si="10"/>
        <v/>
      </c>
      <c r="BA28" s="6" t="str">
        <f t="shared" si="11"/>
        <v/>
      </c>
      <c r="BB28" s="6" t="str">
        <f t="shared" si="12"/>
        <v/>
      </c>
      <c r="BC28" s="41"/>
      <c r="BI28" t="s">
        <v>942</v>
      </c>
      <c r="BN28" s="12" t="s">
        <v>1416</v>
      </c>
      <c r="BO28" s="1" t="s">
        <v>1407</v>
      </c>
      <c r="BP28" s="1" t="s">
        <v>1164</v>
      </c>
      <c r="BR28" s="12"/>
      <c r="CO28" s="1">
        <v>12</v>
      </c>
      <c r="CP28" s="1">
        <v>12</v>
      </c>
      <c r="CQ28" s="1" t="s">
        <v>2246</v>
      </c>
      <c r="CR28" s="1" t="s">
        <v>2238</v>
      </c>
      <c r="CS28" s="256" t="str">
        <f t="shared" si="39"/>
        <v/>
      </c>
      <c r="CT28" s="1" t="str">
        <f t="shared" si="37"/>
        <v/>
      </c>
      <c r="CU28" s="1" t="str">
        <f t="shared" si="38"/>
        <v/>
      </c>
      <c r="CV28" s="395"/>
    </row>
    <row r="29" spans="1:101" s="1" customFormat="1" ht="13.5" customHeight="1" x14ac:dyDescent="0.15">
      <c r="A29" s="62">
        <v>14</v>
      </c>
      <c r="B29" s="315"/>
      <c r="C29" s="315"/>
      <c r="D29" s="315"/>
      <c r="E29" s="315"/>
      <c r="F29" s="315"/>
      <c r="G29" s="315"/>
      <c r="H29" s="315"/>
      <c r="I29" s="315"/>
      <c r="J29" s="315"/>
      <c r="K29" s="315"/>
      <c r="L29" s="316"/>
      <c r="M29" s="315"/>
      <c r="N29" s="367"/>
      <c r="O29" s="368"/>
      <c r="P29" s="385" t="str">
        <f>IF(G29="R",IF(OR(AND(実績排出量!H29=SUM(実績事業所!$B$2-1),3&lt;実績排出量!I29),AND(実績排出量!H29=実績事業所!$B$2,4&gt;実績排出量!I29)),"新規",""),"")</f>
        <v/>
      </c>
      <c r="Q29" s="375" t="str">
        <f t="shared" si="13"/>
        <v/>
      </c>
      <c r="R29" s="376" t="str">
        <f t="shared" si="14"/>
        <v/>
      </c>
      <c r="S29" s="299" t="str">
        <f t="shared" si="0"/>
        <v/>
      </c>
      <c r="T29" s="86" t="str">
        <f t="shared" si="1"/>
        <v/>
      </c>
      <c r="U29" s="87" t="str">
        <f t="shared" si="2"/>
        <v/>
      </c>
      <c r="V29" s="88" t="str">
        <f t="shared" si="15"/>
        <v/>
      </c>
      <c r="W29" s="89" t="str">
        <f t="shared" si="16"/>
        <v/>
      </c>
      <c r="X29" s="89" t="str">
        <f t="shared" si="17"/>
        <v/>
      </c>
      <c r="Y29" s="113" t="str">
        <f t="shared" si="18"/>
        <v/>
      </c>
      <c r="Z29" s="16"/>
      <c r="AA29" s="15" t="str">
        <f t="shared" si="19"/>
        <v/>
      </c>
      <c r="AB29" s="15" t="str">
        <f t="shared" si="20"/>
        <v/>
      </c>
      <c r="AC29" s="14" t="str">
        <f t="shared" si="3"/>
        <v/>
      </c>
      <c r="AD29" s="6" t="e">
        <f t="shared" si="21"/>
        <v>#N/A</v>
      </c>
      <c r="AE29" s="6" t="e">
        <f t="shared" si="22"/>
        <v>#N/A</v>
      </c>
      <c r="AF29" s="6" t="e">
        <f t="shared" si="23"/>
        <v>#N/A</v>
      </c>
      <c r="AG29" s="6" t="str">
        <f t="shared" si="4"/>
        <v/>
      </c>
      <c r="AH29" s="6">
        <f t="shared" si="5"/>
        <v>1</v>
      </c>
      <c r="AI29" s="6" t="e">
        <f t="shared" si="24"/>
        <v>#N/A</v>
      </c>
      <c r="AJ29" s="6" t="e">
        <f t="shared" si="25"/>
        <v>#N/A</v>
      </c>
      <c r="AK29" s="6" t="e">
        <f t="shared" si="26"/>
        <v>#N/A</v>
      </c>
      <c r="AL29" s="6" t="e">
        <f t="shared" si="27"/>
        <v>#N/A</v>
      </c>
      <c r="AM29" s="7" t="str">
        <f t="shared" si="28"/>
        <v xml:space="preserve"> </v>
      </c>
      <c r="AN29" s="6" t="e">
        <f t="shared" si="29"/>
        <v>#N/A</v>
      </c>
      <c r="AO29" s="6" t="e">
        <f t="shared" si="30"/>
        <v>#N/A</v>
      </c>
      <c r="AP29" s="6" t="e">
        <f t="shared" si="31"/>
        <v>#N/A</v>
      </c>
      <c r="AQ29" s="6" t="e">
        <f t="shared" si="6"/>
        <v>#N/A</v>
      </c>
      <c r="AR29" s="6" t="e">
        <f t="shared" si="32"/>
        <v>#N/A</v>
      </c>
      <c r="AS29" s="6" t="e">
        <f t="shared" si="33"/>
        <v>#N/A</v>
      </c>
      <c r="AT29" s="6" t="e">
        <f t="shared" si="7"/>
        <v>#N/A</v>
      </c>
      <c r="AU29" s="6" t="e">
        <f t="shared" si="8"/>
        <v>#N/A</v>
      </c>
      <c r="AV29" s="6" t="e">
        <f t="shared" si="34"/>
        <v>#N/A</v>
      </c>
      <c r="AW29" s="6">
        <f t="shared" si="35"/>
        <v>0</v>
      </c>
      <c r="AX29" s="6" t="e">
        <f t="shared" si="36"/>
        <v>#N/A</v>
      </c>
      <c r="AY29" s="6" t="str">
        <f t="shared" si="9"/>
        <v/>
      </c>
      <c r="AZ29" s="6" t="str">
        <f t="shared" si="10"/>
        <v/>
      </c>
      <c r="BA29" s="6" t="str">
        <f t="shared" si="11"/>
        <v/>
      </c>
      <c r="BB29" s="6" t="str">
        <f t="shared" si="12"/>
        <v/>
      </c>
      <c r="BC29" s="41"/>
      <c r="BI29" t="s">
        <v>838</v>
      </c>
      <c r="BN29" s="135" t="s">
        <v>1417</v>
      </c>
      <c r="BO29" s="136" t="s">
        <v>1402</v>
      </c>
      <c r="BP29" s="136" t="s">
        <v>1084</v>
      </c>
      <c r="BR29" s="12"/>
      <c r="CO29" s="1">
        <v>13</v>
      </c>
      <c r="CQ29" s="1" t="s">
        <v>2247</v>
      </c>
      <c r="CR29" s="1" t="s">
        <v>2238</v>
      </c>
      <c r="CS29" s="257" t="str">
        <f t="shared" si="39"/>
        <v/>
      </c>
      <c r="CT29" s="1" t="str">
        <f t="shared" si="37"/>
        <v/>
      </c>
      <c r="CU29" s="1" t="str">
        <f t="shared" si="38"/>
        <v/>
      </c>
      <c r="CV29" s="395"/>
    </row>
    <row r="30" spans="1:101" s="1" customFormat="1" ht="13.5" customHeight="1" x14ac:dyDescent="0.15">
      <c r="A30" s="62">
        <v>15</v>
      </c>
      <c r="B30" s="315"/>
      <c r="C30" s="315"/>
      <c r="D30" s="315"/>
      <c r="E30" s="315"/>
      <c r="F30" s="315"/>
      <c r="G30" s="315"/>
      <c r="H30" s="315"/>
      <c r="I30" s="315"/>
      <c r="J30" s="315"/>
      <c r="K30" s="315"/>
      <c r="L30" s="316"/>
      <c r="M30" s="315"/>
      <c r="N30" s="367"/>
      <c r="O30" s="368"/>
      <c r="P30" s="385" t="str">
        <f>IF(G30="R",IF(OR(AND(実績排出量!H30=SUM(実績事業所!$B$2-1),3&lt;実績排出量!I30),AND(実績排出量!H30=実績事業所!$B$2,4&gt;実績排出量!I30)),"新規",""),"")</f>
        <v/>
      </c>
      <c r="Q30" s="375" t="str">
        <f t="shared" si="13"/>
        <v/>
      </c>
      <c r="R30" s="376" t="str">
        <f t="shared" si="14"/>
        <v/>
      </c>
      <c r="S30" s="299" t="str">
        <f t="shared" si="0"/>
        <v/>
      </c>
      <c r="T30" s="86" t="str">
        <f t="shared" si="1"/>
        <v/>
      </c>
      <c r="U30" s="87" t="str">
        <f t="shared" si="2"/>
        <v/>
      </c>
      <c r="V30" s="88" t="str">
        <f t="shared" si="15"/>
        <v/>
      </c>
      <c r="W30" s="89" t="str">
        <f t="shared" si="16"/>
        <v/>
      </c>
      <c r="X30" s="89" t="str">
        <f t="shared" si="17"/>
        <v/>
      </c>
      <c r="Y30" s="113" t="str">
        <f t="shared" si="18"/>
        <v/>
      </c>
      <c r="Z30" s="16"/>
      <c r="AA30" s="15" t="str">
        <f t="shared" si="19"/>
        <v/>
      </c>
      <c r="AB30" s="15" t="str">
        <f t="shared" si="20"/>
        <v/>
      </c>
      <c r="AC30" s="14" t="str">
        <f t="shared" si="3"/>
        <v/>
      </c>
      <c r="AD30" s="6" t="e">
        <f t="shared" si="21"/>
        <v>#N/A</v>
      </c>
      <c r="AE30" s="6" t="e">
        <f t="shared" si="22"/>
        <v>#N/A</v>
      </c>
      <c r="AF30" s="6" t="e">
        <f t="shared" si="23"/>
        <v>#N/A</v>
      </c>
      <c r="AG30" s="6" t="str">
        <f t="shared" si="4"/>
        <v/>
      </c>
      <c r="AH30" s="6">
        <f t="shared" si="5"/>
        <v>1</v>
      </c>
      <c r="AI30" s="6" t="e">
        <f t="shared" si="24"/>
        <v>#N/A</v>
      </c>
      <c r="AJ30" s="6" t="e">
        <f t="shared" si="25"/>
        <v>#N/A</v>
      </c>
      <c r="AK30" s="6" t="e">
        <f t="shared" si="26"/>
        <v>#N/A</v>
      </c>
      <c r="AL30" s="6" t="e">
        <f t="shared" si="27"/>
        <v>#N/A</v>
      </c>
      <c r="AM30" s="7" t="str">
        <f t="shared" si="28"/>
        <v xml:space="preserve"> </v>
      </c>
      <c r="AN30" s="6" t="e">
        <f t="shared" si="29"/>
        <v>#N/A</v>
      </c>
      <c r="AO30" s="6" t="e">
        <f t="shared" si="30"/>
        <v>#N/A</v>
      </c>
      <c r="AP30" s="6" t="e">
        <f t="shared" si="31"/>
        <v>#N/A</v>
      </c>
      <c r="AQ30" s="6" t="e">
        <f t="shared" si="6"/>
        <v>#N/A</v>
      </c>
      <c r="AR30" s="6" t="e">
        <f t="shared" si="32"/>
        <v>#N/A</v>
      </c>
      <c r="AS30" s="6" t="e">
        <f t="shared" si="33"/>
        <v>#N/A</v>
      </c>
      <c r="AT30" s="6" t="e">
        <f t="shared" si="7"/>
        <v>#N/A</v>
      </c>
      <c r="AU30" s="6" t="e">
        <f t="shared" si="8"/>
        <v>#N/A</v>
      </c>
      <c r="AV30" s="6" t="e">
        <f t="shared" si="34"/>
        <v>#N/A</v>
      </c>
      <c r="AW30" s="6">
        <f t="shared" si="35"/>
        <v>0</v>
      </c>
      <c r="AX30" s="6" t="e">
        <f t="shared" si="36"/>
        <v>#N/A</v>
      </c>
      <c r="AY30" s="6" t="str">
        <f t="shared" si="9"/>
        <v/>
      </c>
      <c r="AZ30" s="6" t="str">
        <f t="shared" si="10"/>
        <v/>
      </c>
      <c r="BA30" s="6" t="str">
        <f t="shared" si="11"/>
        <v/>
      </c>
      <c r="BB30" s="6" t="str">
        <f t="shared" si="12"/>
        <v/>
      </c>
      <c r="BC30" s="41"/>
      <c r="BI30" t="s">
        <v>883</v>
      </c>
      <c r="BN30" s="135" t="s">
        <v>1418</v>
      </c>
      <c r="BO30" s="136" t="s">
        <v>1407</v>
      </c>
      <c r="BP30" s="136" t="s">
        <v>1084</v>
      </c>
      <c r="BR30" s="12"/>
      <c r="CO30" s="1">
        <v>14</v>
      </c>
      <c r="CQ30" s="1" t="s">
        <v>179</v>
      </c>
      <c r="CR30" s="1" t="s">
        <v>2238</v>
      </c>
      <c r="CS30" s="256" t="str">
        <f t="shared" si="39"/>
        <v/>
      </c>
      <c r="CT30" s="1" t="str">
        <f t="shared" si="37"/>
        <v/>
      </c>
      <c r="CU30" s="1" t="str">
        <f t="shared" si="38"/>
        <v/>
      </c>
      <c r="CV30" s="395"/>
    </row>
    <row r="31" spans="1:101" s="1" customFormat="1" ht="13.5" customHeight="1" x14ac:dyDescent="0.15">
      <c r="A31" s="62">
        <v>16</v>
      </c>
      <c r="B31" s="315"/>
      <c r="C31" s="315"/>
      <c r="D31" s="315"/>
      <c r="E31" s="315"/>
      <c r="F31" s="315"/>
      <c r="G31" s="315"/>
      <c r="H31" s="315"/>
      <c r="I31" s="315"/>
      <c r="J31" s="315"/>
      <c r="K31" s="315"/>
      <c r="L31" s="316"/>
      <c r="M31" s="315"/>
      <c r="N31" s="367"/>
      <c r="O31" s="368"/>
      <c r="P31" s="385" t="str">
        <f>IF(G31="R",IF(OR(AND(実績排出量!H31=SUM(実績事業所!$B$2-1),3&lt;実績排出量!I31),AND(実績排出量!H31=実績事業所!$B$2,4&gt;実績排出量!I31)),"新規",""),"")</f>
        <v/>
      </c>
      <c r="Q31" s="375" t="str">
        <f t="shared" si="13"/>
        <v/>
      </c>
      <c r="R31" s="376" t="str">
        <f t="shared" si="14"/>
        <v/>
      </c>
      <c r="S31" s="299" t="str">
        <f t="shared" si="0"/>
        <v/>
      </c>
      <c r="T31" s="86" t="str">
        <f t="shared" si="1"/>
        <v/>
      </c>
      <c r="U31" s="87" t="str">
        <f t="shared" si="2"/>
        <v/>
      </c>
      <c r="V31" s="88" t="str">
        <f t="shared" si="15"/>
        <v/>
      </c>
      <c r="W31" s="89" t="str">
        <f t="shared" si="16"/>
        <v/>
      </c>
      <c r="X31" s="89" t="str">
        <f t="shared" si="17"/>
        <v/>
      </c>
      <c r="Y31" s="113" t="str">
        <f t="shared" si="18"/>
        <v/>
      </c>
      <c r="Z31" s="16"/>
      <c r="AA31" s="15" t="str">
        <f t="shared" si="19"/>
        <v/>
      </c>
      <c r="AB31" s="15" t="str">
        <f t="shared" si="20"/>
        <v/>
      </c>
      <c r="AC31" s="14" t="str">
        <f t="shared" si="3"/>
        <v/>
      </c>
      <c r="AD31" s="6" t="e">
        <f t="shared" si="21"/>
        <v>#N/A</v>
      </c>
      <c r="AE31" s="6" t="e">
        <f t="shared" si="22"/>
        <v>#N/A</v>
      </c>
      <c r="AF31" s="6" t="e">
        <f t="shared" si="23"/>
        <v>#N/A</v>
      </c>
      <c r="AG31" s="6" t="str">
        <f t="shared" si="4"/>
        <v/>
      </c>
      <c r="AH31" s="6">
        <f t="shared" si="5"/>
        <v>1</v>
      </c>
      <c r="AI31" s="6" t="e">
        <f t="shared" si="24"/>
        <v>#N/A</v>
      </c>
      <c r="AJ31" s="6" t="e">
        <f t="shared" si="25"/>
        <v>#N/A</v>
      </c>
      <c r="AK31" s="6" t="e">
        <f t="shared" si="26"/>
        <v>#N/A</v>
      </c>
      <c r="AL31" s="6" t="e">
        <f t="shared" si="27"/>
        <v>#N/A</v>
      </c>
      <c r="AM31" s="7" t="str">
        <f t="shared" si="28"/>
        <v xml:space="preserve"> </v>
      </c>
      <c r="AN31" s="6" t="e">
        <f t="shared" si="29"/>
        <v>#N/A</v>
      </c>
      <c r="AO31" s="6" t="e">
        <f t="shared" si="30"/>
        <v>#N/A</v>
      </c>
      <c r="AP31" s="6" t="e">
        <f t="shared" si="31"/>
        <v>#N/A</v>
      </c>
      <c r="AQ31" s="6" t="e">
        <f t="shared" si="6"/>
        <v>#N/A</v>
      </c>
      <c r="AR31" s="6" t="e">
        <f t="shared" si="32"/>
        <v>#N/A</v>
      </c>
      <c r="AS31" s="6" t="e">
        <f t="shared" si="33"/>
        <v>#N/A</v>
      </c>
      <c r="AT31" s="6" t="e">
        <f t="shared" si="7"/>
        <v>#N/A</v>
      </c>
      <c r="AU31" s="6" t="e">
        <f t="shared" si="8"/>
        <v>#N/A</v>
      </c>
      <c r="AV31" s="6" t="e">
        <f t="shared" si="34"/>
        <v>#N/A</v>
      </c>
      <c r="AW31" s="6">
        <f t="shared" si="35"/>
        <v>0</v>
      </c>
      <c r="AX31" s="6" t="e">
        <f t="shared" si="36"/>
        <v>#N/A</v>
      </c>
      <c r="AY31" s="6" t="str">
        <f t="shared" si="9"/>
        <v/>
      </c>
      <c r="AZ31" s="6" t="str">
        <f t="shared" si="10"/>
        <v/>
      </c>
      <c r="BA31" s="6" t="str">
        <f t="shared" si="11"/>
        <v/>
      </c>
      <c r="BB31" s="6" t="str">
        <f t="shared" si="12"/>
        <v/>
      </c>
      <c r="BC31" s="41"/>
      <c r="BI31" t="s">
        <v>819</v>
      </c>
      <c r="BK31" s="8"/>
      <c r="BL31" s="8"/>
      <c r="BM31" s="8"/>
      <c r="BN31" s="12" t="s">
        <v>1419</v>
      </c>
      <c r="BO31" s="1" t="s">
        <v>1402</v>
      </c>
      <c r="BP31" s="1" t="s">
        <v>1420</v>
      </c>
      <c r="CO31" s="1">
        <v>15</v>
      </c>
      <c r="CQ31" s="1" t="s">
        <v>2239</v>
      </c>
      <c r="CR31" s="1" t="s">
        <v>2240</v>
      </c>
      <c r="CS31" s="256" t="str">
        <f t="shared" si="39"/>
        <v/>
      </c>
      <c r="CT31" s="1" t="str">
        <f t="shared" si="37"/>
        <v/>
      </c>
      <c r="CU31" s="1" t="str">
        <f t="shared" si="38"/>
        <v/>
      </c>
      <c r="CV31" s="395"/>
    </row>
    <row r="32" spans="1:101" s="1" customFormat="1" ht="13.5" customHeight="1" x14ac:dyDescent="0.15">
      <c r="A32" s="62">
        <v>17</v>
      </c>
      <c r="B32" s="315"/>
      <c r="C32" s="315"/>
      <c r="D32" s="315"/>
      <c r="E32" s="315"/>
      <c r="F32" s="315"/>
      <c r="G32" s="315"/>
      <c r="H32" s="315"/>
      <c r="I32" s="315"/>
      <c r="J32" s="315"/>
      <c r="K32" s="315"/>
      <c r="L32" s="316"/>
      <c r="M32" s="315"/>
      <c r="N32" s="367"/>
      <c r="O32" s="368"/>
      <c r="P32" s="385" t="str">
        <f>IF(G32="R",IF(OR(AND(実績排出量!H32=SUM(実績事業所!$B$2-1),3&lt;実績排出量!I32),AND(実績排出量!H32=実績事業所!$B$2,4&gt;実績排出量!I32)),"新規",""),"")</f>
        <v/>
      </c>
      <c r="Q32" s="375" t="str">
        <f t="shared" si="13"/>
        <v/>
      </c>
      <c r="R32" s="376" t="str">
        <f t="shared" si="14"/>
        <v/>
      </c>
      <c r="S32" s="299" t="str">
        <f t="shared" si="0"/>
        <v/>
      </c>
      <c r="T32" s="86" t="str">
        <f t="shared" si="1"/>
        <v/>
      </c>
      <c r="U32" s="87" t="str">
        <f t="shared" si="2"/>
        <v/>
      </c>
      <c r="V32" s="88" t="str">
        <f t="shared" si="15"/>
        <v/>
      </c>
      <c r="W32" s="89" t="str">
        <f t="shared" si="16"/>
        <v/>
      </c>
      <c r="X32" s="89" t="str">
        <f t="shared" si="17"/>
        <v/>
      </c>
      <c r="Y32" s="113" t="str">
        <f t="shared" si="18"/>
        <v/>
      </c>
      <c r="Z32" s="16"/>
      <c r="AA32" s="15" t="str">
        <f t="shared" si="19"/>
        <v/>
      </c>
      <c r="AB32" s="15" t="str">
        <f t="shared" si="20"/>
        <v/>
      </c>
      <c r="AC32" s="14" t="str">
        <f t="shared" si="3"/>
        <v/>
      </c>
      <c r="AD32" s="6" t="e">
        <f t="shared" si="21"/>
        <v>#N/A</v>
      </c>
      <c r="AE32" s="6" t="e">
        <f t="shared" si="22"/>
        <v>#N/A</v>
      </c>
      <c r="AF32" s="6" t="e">
        <f t="shared" si="23"/>
        <v>#N/A</v>
      </c>
      <c r="AG32" s="6" t="str">
        <f t="shared" si="4"/>
        <v/>
      </c>
      <c r="AH32" s="6">
        <f t="shared" si="5"/>
        <v>1</v>
      </c>
      <c r="AI32" s="6" t="e">
        <f t="shared" si="24"/>
        <v>#N/A</v>
      </c>
      <c r="AJ32" s="6" t="e">
        <f t="shared" si="25"/>
        <v>#N/A</v>
      </c>
      <c r="AK32" s="6" t="e">
        <f t="shared" si="26"/>
        <v>#N/A</v>
      </c>
      <c r="AL32" s="6" t="e">
        <f t="shared" si="27"/>
        <v>#N/A</v>
      </c>
      <c r="AM32" s="7" t="str">
        <f t="shared" si="28"/>
        <v xml:space="preserve"> </v>
      </c>
      <c r="AN32" s="6" t="e">
        <f t="shared" si="29"/>
        <v>#N/A</v>
      </c>
      <c r="AO32" s="6" t="e">
        <f t="shared" si="30"/>
        <v>#N/A</v>
      </c>
      <c r="AP32" s="6" t="e">
        <f t="shared" si="31"/>
        <v>#N/A</v>
      </c>
      <c r="AQ32" s="6" t="e">
        <f t="shared" si="6"/>
        <v>#N/A</v>
      </c>
      <c r="AR32" s="6" t="e">
        <f t="shared" si="32"/>
        <v>#N/A</v>
      </c>
      <c r="AS32" s="6" t="e">
        <f t="shared" si="33"/>
        <v>#N/A</v>
      </c>
      <c r="AT32" s="6" t="e">
        <f t="shared" si="7"/>
        <v>#N/A</v>
      </c>
      <c r="AU32" s="6" t="e">
        <f t="shared" si="8"/>
        <v>#N/A</v>
      </c>
      <c r="AV32" s="6" t="e">
        <f t="shared" si="34"/>
        <v>#N/A</v>
      </c>
      <c r="AW32" s="6">
        <f t="shared" si="35"/>
        <v>0</v>
      </c>
      <c r="AX32" s="6" t="e">
        <f t="shared" si="36"/>
        <v>#N/A</v>
      </c>
      <c r="AY32" s="6" t="str">
        <f t="shared" si="9"/>
        <v/>
      </c>
      <c r="AZ32" s="6" t="str">
        <f t="shared" si="10"/>
        <v/>
      </c>
      <c r="BA32" s="6" t="str">
        <f t="shared" si="11"/>
        <v/>
      </c>
      <c r="BB32" s="6" t="str">
        <f t="shared" si="12"/>
        <v/>
      </c>
      <c r="BC32" s="41"/>
      <c r="BI32" t="s">
        <v>826</v>
      </c>
      <c r="BK32" s="9"/>
      <c r="BL32" s="9"/>
      <c r="BM32" s="9"/>
      <c r="BN32" s="1" t="s">
        <v>1421</v>
      </c>
      <c r="BO32" s="1" t="s">
        <v>1407</v>
      </c>
      <c r="BP32" s="1" t="s">
        <v>1420</v>
      </c>
      <c r="CO32" s="1">
        <v>16</v>
      </c>
      <c r="CQ32" s="1" t="s">
        <v>1284</v>
      </c>
      <c r="CR32" s="1" t="s">
        <v>283</v>
      </c>
      <c r="CS32" s="256" t="str">
        <f t="shared" si="39"/>
        <v/>
      </c>
      <c r="CT32" s="1" t="str">
        <f t="shared" si="37"/>
        <v/>
      </c>
      <c r="CU32" s="1" t="str">
        <f t="shared" si="38"/>
        <v/>
      </c>
      <c r="CV32" s="395"/>
    </row>
    <row r="33" spans="1:100" s="1" customFormat="1" ht="13.5" customHeight="1" x14ac:dyDescent="0.15">
      <c r="A33" s="62">
        <v>18</v>
      </c>
      <c r="B33" s="315"/>
      <c r="C33" s="315"/>
      <c r="D33" s="315"/>
      <c r="E33" s="315"/>
      <c r="F33" s="315"/>
      <c r="G33" s="315"/>
      <c r="H33" s="315"/>
      <c r="I33" s="315"/>
      <c r="J33" s="315"/>
      <c r="K33" s="315"/>
      <c r="L33" s="316"/>
      <c r="M33" s="315"/>
      <c r="N33" s="367"/>
      <c r="O33" s="368"/>
      <c r="P33" s="385" t="str">
        <f>IF(G33="R",IF(OR(AND(実績排出量!H33=SUM(実績事業所!$B$2-1),3&lt;実績排出量!I33),AND(実績排出量!H33=実績事業所!$B$2,4&gt;実績排出量!I33)),"新規",""),"")</f>
        <v/>
      </c>
      <c r="Q33" s="375" t="str">
        <f t="shared" si="13"/>
        <v/>
      </c>
      <c r="R33" s="376" t="str">
        <f t="shared" si="14"/>
        <v/>
      </c>
      <c r="S33" s="299" t="str">
        <f t="shared" si="0"/>
        <v/>
      </c>
      <c r="T33" s="86" t="str">
        <f t="shared" si="1"/>
        <v/>
      </c>
      <c r="U33" s="87" t="str">
        <f t="shared" si="2"/>
        <v/>
      </c>
      <c r="V33" s="88" t="str">
        <f t="shared" si="15"/>
        <v/>
      </c>
      <c r="W33" s="89" t="str">
        <f t="shared" si="16"/>
        <v/>
      </c>
      <c r="X33" s="89" t="str">
        <f t="shared" si="17"/>
        <v/>
      </c>
      <c r="Y33" s="113" t="str">
        <f t="shared" si="18"/>
        <v/>
      </c>
      <c r="Z33" s="16"/>
      <c r="AA33" s="15" t="str">
        <f t="shared" si="19"/>
        <v/>
      </c>
      <c r="AB33" s="15" t="str">
        <f t="shared" si="20"/>
        <v/>
      </c>
      <c r="AC33" s="14" t="str">
        <f t="shared" si="3"/>
        <v/>
      </c>
      <c r="AD33" s="6" t="e">
        <f t="shared" si="21"/>
        <v>#N/A</v>
      </c>
      <c r="AE33" s="6" t="e">
        <f t="shared" si="22"/>
        <v>#N/A</v>
      </c>
      <c r="AF33" s="6" t="e">
        <f t="shared" si="23"/>
        <v>#N/A</v>
      </c>
      <c r="AG33" s="6" t="str">
        <f t="shared" si="4"/>
        <v/>
      </c>
      <c r="AH33" s="6">
        <f t="shared" si="5"/>
        <v>1</v>
      </c>
      <c r="AI33" s="6" t="e">
        <f t="shared" si="24"/>
        <v>#N/A</v>
      </c>
      <c r="AJ33" s="6" t="e">
        <f t="shared" si="25"/>
        <v>#N/A</v>
      </c>
      <c r="AK33" s="6" t="e">
        <f t="shared" si="26"/>
        <v>#N/A</v>
      </c>
      <c r="AL33" s="6" t="e">
        <f t="shared" si="27"/>
        <v>#N/A</v>
      </c>
      <c r="AM33" s="7" t="str">
        <f t="shared" si="28"/>
        <v xml:space="preserve"> </v>
      </c>
      <c r="AN33" s="6" t="e">
        <f t="shared" si="29"/>
        <v>#N/A</v>
      </c>
      <c r="AO33" s="6" t="e">
        <f t="shared" si="30"/>
        <v>#N/A</v>
      </c>
      <c r="AP33" s="6" t="e">
        <f t="shared" si="31"/>
        <v>#N/A</v>
      </c>
      <c r="AQ33" s="6" t="e">
        <f t="shared" si="6"/>
        <v>#N/A</v>
      </c>
      <c r="AR33" s="6" t="e">
        <f t="shared" si="32"/>
        <v>#N/A</v>
      </c>
      <c r="AS33" s="6" t="e">
        <f t="shared" si="33"/>
        <v>#N/A</v>
      </c>
      <c r="AT33" s="6" t="e">
        <f t="shared" si="7"/>
        <v>#N/A</v>
      </c>
      <c r="AU33" s="6" t="e">
        <f t="shared" si="8"/>
        <v>#N/A</v>
      </c>
      <c r="AV33" s="6" t="e">
        <f t="shared" si="34"/>
        <v>#N/A</v>
      </c>
      <c r="AW33" s="6">
        <f t="shared" si="35"/>
        <v>0</v>
      </c>
      <c r="AX33" s="6" t="e">
        <f t="shared" si="36"/>
        <v>#N/A</v>
      </c>
      <c r="AY33" s="6" t="str">
        <f t="shared" si="9"/>
        <v/>
      </c>
      <c r="AZ33" s="6" t="str">
        <f t="shared" si="10"/>
        <v/>
      </c>
      <c r="BA33" s="6" t="str">
        <f t="shared" si="11"/>
        <v/>
      </c>
      <c r="BB33" s="6" t="str">
        <f t="shared" si="12"/>
        <v/>
      </c>
      <c r="BC33" s="41"/>
      <c r="BI33" t="s">
        <v>964</v>
      </c>
      <c r="BK33" s="9"/>
      <c r="BL33" s="9"/>
      <c r="BM33" s="9"/>
      <c r="BN33" s="12" t="s">
        <v>1380</v>
      </c>
      <c r="BO33" s="1" t="s">
        <v>1379</v>
      </c>
      <c r="BP33" s="1" t="s">
        <v>1379</v>
      </c>
      <c r="CO33" s="1">
        <v>17</v>
      </c>
      <c r="CQ33" s="1" t="s">
        <v>2241</v>
      </c>
      <c r="CR33" s="1" t="s">
        <v>2242</v>
      </c>
      <c r="CS33" s="256" t="str">
        <f t="shared" si="39"/>
        <v/>
      </c>
      <c r="CT33" s="1" t="str">
        <f t="shared" si="37"/>
        <v/>
      </c>
      <c r="CU33" s="1" t="str">
        <f t="shared" si="38"/>
        <v/>
      </c>
      <c r="CV33" s="395"/>
    </row>
    <row r="34" spans="1:100" s="1" customFormat="1" ht="13.5" customHeight="1" x14ac:dyDescent="0.15">
      <c r="A34" s="62">
        <v>19</v>
      </c>
      <c r="B34" s="315"/>
      <c r="C34" s="315"/>
      <c r="D34" s="315"/>
      <c r="E34" s="315"/>
      <c r="F34" s="315"/>
      <c r="G34" s="315"/>
      <c r="H34" s="315"/>
      <c r="I34" s="315"/>
      <c r="J34" s="315"/>
      <c r="K34" s="315"/>
      <c r="L34" s="316"/>
      <c r="M34" s="315"/>
      <c r="N34" s="367"/>
      <c r="O34" s="368"/>
      <c r="P34" s="385" t="str">
        <f>IF(G34="R",IF(OR(AND(実績排出量!H34=SUM(実績事業所!$B$2-1),3&lt;実績排出量!I34),AND(実績排出量!H34=実績事業所!$B$2,4&gt;実績排出量!I34)),"新規",""),"")</f>
        <v/>
      </c>
      <c r="Q34" s="375" t="str">
        <f t="shared" si="13"/>
        <v/>
      </c>
      <c r="R34" s="376" t="str">
        <f t="shared" si="14"/>
        <v/>
      </c>
      <c r="S34" s="299" t="str">
        <f t="shared" si="0"/>
        <v/>
      </c>
      <c r="T34" s="86" t="str">
        <f t="shared" si="1"/>
        <v/>
      </c>
      <c r="U34" s="87" t="str">
        <f t="shared" si="2"/>
        <v/>
      </c>
      <c r="V34" s="88" t="str">
        <f t="shared" si="15"/>
        <v/>
      </c>
      <c r="W34" s="89" t="str">
        <f t="shared" si="16"/>
        <v/>
      </c>
      <c r="X34" s="89" t="str">
        <f t="shared" si="17"/>
        <v/>
      </c>
      <c r="Y34" s="113" t="str">
        <f t="shared" si="18"/>
        <v/>
      </c>
      <c r="Z34" s="16"/>
      <c r="AA34" s="15" t="str">
        <f t="shared" si="19"/>
        <v/>
      </c>
      <c r="AB34" s="15" t="str">
        <f t="shared" si="20"/>
        <v/>
      </c>
      <c r="AC34" s="14" t="str">
        <f t="shared" si="3"/>
        <v/>
      </c>
      <c r="AD34" s="6" t="e">
        <f t="shared" si="21"/>
        <v>#N/A</v>
      </c>
      <c r="AE34" s="6" t="e">
        <f t="shared" si="22"/>
        <v>#N/A</v>
      </c>
      <c r="AF34" s="6" t="e">
        <f t="shared" si="23"/>
        <v>#N/A</v>
      </c>
      <c r="AG34" s="6" t="str">
        <f t="shared" si="4"/>
        <v/>
      </c>
      <c r="AH34" s="6">
        <f t="shared" si="5"/>
        <v>1</v>
      </c>
      <c r="AI34" s="6" t="e">
        <f t="shared" si="24"/>
        <v>#N/A</v>
      </c>
      <c r="AJ34" s="6" t="e">
        <f t="shared" si="25"/>
        <v>#N/A</v>
      </c>
      <c r="AK34" s="6" t="e">
        <f t="shared" si="26"/>
        <v>#N/A</v>
      </c>
      <c r="AL34" s="6" t="e">
        <f t="shared" si="27"/>
        <v>#N/A</v>
      </c>
      <c r="AM34" s="7" t="str">
        <f t="shared" si="28"/>
        <v xml:space="preserve"> </v>
      </c>
      <c r="AN34" s="6" t="e">
        <f t="shared" si="29"/>
        <v>#N/A</v>
      </c>
      <c r="AO34" s="6" t="e">
        <f t="shared" si="30"/>
        <v>#N/A</v>
      </c>
      <c r="AP34" s="6" t="e">
        <f t="shared" si="31"/>
        <v>#N/A</v>
      </c>
      <c r="AQ34" s="6" t="e">
        <f t="shared" si="6"/>
        <v>#N/A</v>
      </c>
      <c r="AR34" s="6" t="e">
        <f t="shared" si="32"/>
        <v>#N/A</v>
      </c>
      <c r="AS34" s="6" t="e">
        <f t="shared" si="33"/>
        <v>#N/A</v>
      </c>
      <c r="AT34" s="6" t="e">
        <f t="shared" si="7"/>
        <v>#N/A</v>
      </c>
      <c r="AU34" s="6" t="e">
        <f t="shared" si="8"/>
        <v>#N/A</v>
      </c>
      <c r="AV34" s="6" t="e">
        <f t="shared" si="34"/>
        <v>#N/A</v>
      </c>
      <c r="AW34" s="6">
        <f t="shared" si="35"/>
        <v>0</v>
      </c>
      <c r="AX34" s="6" t="e">
        <f t="shared" si="36"/>
        <v>#N/A</v>
      </c>
      <c r="AY34" s="6" t="str">
        <f t="shared" si="9"/>
        <v/>
      </c>
      <c r="AZ34" s="6" t="str">
        <f t="shared" si="10"/>
        <v/>
      </c>
      <c r="BA34" s="6" t="str">
        <f t="shared" si="11"/>
        <v/>
      </c>
      <c r="BB34" s="6" t="str">
        <f t="shared" si="12"/>
        <v/>
      </c>
      <c r="BC34" s="41"/>
      <c r="BI34" t="s">
        <v>986</v>
      </c>
      <c r="BK34" s="9"/>
      <c r="BL34" s="9"/>
      <c r="BM34" s="9"/>
      <c r="BN34" s="12" t="s">
        <v>283</v>
      </c>
      <c r="BO34" s="1" t="s">
        <v>1284</v>
      </c>
      <c r="BP34" s="1" t="s">
        <v>1284</v>
      </c>
      <c r="CO34" s="1">
        <v>18</v>
      </c>
      <c r="CS34" s="256" t="str">
        <f t="shared" si="39"/>
        <v/>
      </c>
      <c r="CT34" s="1" t="str">
        <f t="shared" si="37"/>
        <v/>
      </c>
      <c r="CU34" s="1" t="str">
        <f t="shared" si="38"/>
        <v/>
      </c>
      <c r="CV34" s="395"/>
    </row>
    <row r="35" spans="1:100" s="1" customFormat="1" ht="13.5" customHeight="1" x14ac:dyDescent="0.15">
      <c r="A35" s="62">
        <v>20</v>
      </c>
      <c r="B35" s="315"/>
      <c r="C35" s="315"/>
      <c r="D35" s="315"/>
      <c r="E35" s="315"/>
      <c r="F35" s="315"/>
      <c r="G35" s="315"/>
      <c r="H35" s="315"/>
      <c r="I35" s="315"/>
      <c r="J35" s="315"/>
      <c r="K35" s="315"/>
      <c r="L35" s="316"/>
      <c r="M35" s="315"/>
      <c r="N35" s="367"/>
      <c r="O35" s="368"/>
      <c r="P35" s="385" t="str">
        <f>IF(G35="R",IF(OR(AND(実績排出量!H35=SUM(実績事業所!$B$2-1),3&lt;実績排出量!I35),AND(実績排出量!H35=実績事業所!$B$2,4&gt;実績排出量!I35)),"新規",""),"")</f>
        <v/>
      </c>
      <c r="Q35" s="375" t="str">
        <f t="shared" si="13"/>
        <v/>
      </c>
      <c r="R35" s="376" t="str">
        <f t="shared" si="14"/>
        <v/>
      </c>
      <c r="S35" s="299" t="str">
        <f t="shared" si="0"/>
        <v/>
      </c>
      <c r="T35" s="86" t="str">
        <f t="shared" si="1"/>
        <v/>
      </c>
      <c r="U35" s="87" t="str">
        <f t="shared" si="2"/>
        <v/>
      </c>
      <c r="V35" s="88" t="str">
        <f t="shared" si="15"/>
        <v/>
      </c>
      <c r="W35" s="89" t="str">
        <f t="shared" si="16"/>
        <v/>
      </c>
      <c r="X35" s="89" t="str">
        <f t="shared" si="17"/>
        <v/>
      </c>
      <c r="Y35" s="113" t="str">
        <f t="shared" si="18"/>
        <v/>
      </c>
      <c r="Z35" s="16"/>
      <c r="AA35" s="15" t="str">
        <f t="shared" si="19"/>
        <v/>
      </c>
      <c r="AB35" s="15" t="str">
        <f t="shared" si="20"/>
        <v/>
      </c>
      <c r="AC35" s="14" t="str">
        <f t="shared" si="3"/>
        <v/>
      </c>
      <c r="AD35" s="6" t="e">
        <f t="shared" si="21"/>
        <v>#N/A</v>
      </c>
      <c r="AE35" s="6" t="e">
        <f t="shared" si="22"/>
        <v>#N/A</v>
      </c>
      <c r="AF35" s="6" t="e">
        <f t="shared" si="23"/>
        <v>#N/A</v>
      </c>
      <c r="AG35" s="6" t="str">
        <f t="shared" si="4"/>
        <v/>
      </c>
      <c r="AH35" s="6">
        <f t="shared" si="5"/>
        <v>1</v>
      </c>
      <c r="AI35" s="6" t="e">
        <f t="shared" si="24"/>
        <v>#N/A</v>
      </c>
      <c r="AJ35" s="6" t="e">
        <f t="shared" si="25"/>
        <v>#N/A</v>
      </c>
      <c r="AK35" s="6" t="e">
        <f t="shared" si="26"/>
        <v>#N/A</v>
      </c>
      <c r="AL35" s="6" t="e">
        <f t="shared" si="27"/>
        <v>#N/A</v>
      </c>
      <c r="AM35" s="7" t="str">
        <f t="shared" si="28"/>
        <v xml:space="preserve"> </v>
      </c>
      <c r="AN35" s="6" t="e">
        <f t="shared" si="29"/>
        <v>#N/A</v>
      </c>
      <c r="AO35" s="6" t="e">
        <f t="shared" si="30"/>
        <v>#N/A</v>
      </c>
      <c r="AP35" s="6" t="e">
        <f t="shared" si="31"/>
        <v>#N/A</v>
      </c>
      <c r="AQ35" s="6" t="e">
        <f t="shared" si="6"/>
        <v>#N/A</v>
      </c>
      <c r="AR35" s="6" t="e">
        <f t="shared" si="32"/>
        <v>#N/A</v>
      </c>
      <c r="AS35" s="6" t="e">
        <f t="shared" si="33"/>
        <v>#N/A</v>
      </c>
      <c r="AT35" s="6" t="e">
        <f t="shared" si="7"/>
        <v>#N/A</v>
      </c>
      <c r="AU35" s="6" t="e">
        <f t="shared" si="8"/>
        <v>#N/A</v>
      </c>
      <c r="AV35" s="6" t="e">
        <f t="shared" si="34"/>
        <v>#N/A</v>
      </c>
      <c r="AW35" s="6">
        <f t="shared" si="35"/>
        <v>0</v>
      </c>
      <c r="AX35" s="6" t="e">
        <f t="shared" si="36"/>
        <v>#N/A</v>
      </c>
      <c r="AY35" s="6" t="str">
        <f t="shared" si="9"/>
        <v/>
      </c>
      <c r="AZ35" s="6" t="str">
        <f t="shared" si="10"/>
        <v/>
      </c>
      <c r="BA35" s="6" t="str">
        <f t="shared" si="11"/>
        <v/>
      </c>
      <c r="BB35" s="6" t="str">
        <f t="shared" si="12"/>
        <v/>
      </c>
      <c r="BC35" s="41"/>
      <c r="BI35" t="s">
        <v>987</v>
      </c>
      <c r="BK35" s="9"/>
      <c r="BL35" s="9"/>
      <c r="BM35" s="9"/>
      <c r="BN35" s="1" t="s">
        <v>1422</v>
      </c>
      <c r="BO35" s="1" t="s">
        <v>1382</v>
      </c>
      <c r="BP35" s="1" t="s">
        <v>1382</v>
      </c>
      <c r="CO35" s="1">
        <v>19</v>
      </c>
      <c r="CS35" s="256" t="str">
        <f t="shared" si="39"/>
        <v/>
      </c>
      <c r="CT35" s="1" t="str">
        <f t="shared" si="37"/>
        <v/>
      </c>
      <c r="CU35" s="1" t="str">
        <f t="shared" si="38"/>
        <v/>
      </c>
      <c r="CV35" s="395"/>
    </row>
    <row r="36" spans="1:100" s="1" customFormat="1" ht="13.5" customHeight="1" x14ac:dyDescent="0.15">
      <c r="A36" s="62">
        <v>21</v>
      </c>
      <c r="B36" s="315"/>
      <c r="C36" s="315"/>
      <c r="D36" s="315"/>
      <c r="E36" s="315"/>
      <c r="F36" s="315"/>
      <c r="G36" s="315"/>
      <c r="H36" s="315"/>
      <c r="I36" s="315"/>
      <c r="J36" s="315"/>
      <c r="K36" s="315"/>
      <c r="L36" s="316"/>
      <c r="M36" s="315"/>
      <c r="N36" s="367"/>
      <c r="O36" s="368"/>
      <c r="P36" s="385" t="str">
        <f>IF(G36="R",IF(OR(AND(実績排出量!H36=SUM(実績事業所!$B$2-1),3&lt;実績排出量!I36),AND(実績排出量!H36=実績事業所!$B$2,4&gt;実績排出量!I36)),"新規",""),"")</f>
        <v/>
      </c>
      <c r="Q36" s="375" t="str">
        <f t="shared" si="13"/>
        <v/>
      </c>
      <c r="R36" s="376" t="str">
        <f t="shared" si="14"/>
        <v/>
      </c>
      <c r="S36" s="299" t="str">
        <f t="shared" si="0"/>
        <v/>
      </c>
      <c r="T36" s="86" t="str">
        <f t="shared" si="1"/>
        <v/>
      </c>
      <c r="U36" s="87" t="str">
        <f t="shared" si="2"/>
        <v/>
      </c>
      <c r="V36" s="88" t="str">
        <f t="shared" si="15"/>
        <v/>
      </c>
      <c r="W36" s="89" t="str">
        <f t="shared" si="16"/>
        <v/>
      </c>
      <c r="X36" s="89" t="str">
        <f t="shared" si="17"/>
        <v/>
      </c>
      <c r="Y36" s="113" t="str">
        <f t="shared" si="18"/>
        <v/>
      </c>
      <c r="Z36" s="16"/>
      <c r="AA36" s="15" t="str">
        <f t="shared" si="19"/>
        <v/>
      </c>
      <c r="AB36" s="15" t="str">
        <f t="shared" si="20"/>
        <v/>
      </c>
      <c r="AC36" s="14" t="str">
        <f t="shared" si="3"/>
        <v/>
      </c>
      <c r="AD36" s="6" t="e">
        <f t="shared" si="21"/>
        <v>#N/A</v>
      </c>
      <c r="AE36" s="6" t="e">
        <f t="shared" si="22"/>
        <v>#N/A</v>
      </c>
      <c r="AF36" s="6" t="e">
        <f t="shared" si="23"/>
        <v>#N/A</v>
      </c>
      <c r="AG36" s="6" t="str">
        <f t="shared" si="4"/>
        <v/>
      </c>
      <c r="AH36" s="6">
        <f t="shared" si="5"/>
        <v>1</v>
      </c>
      <c r="AI36" s="6" t="e">
        <f t="shared" si="24"/>
        <v>#N/A</v>
      </c>
      <c r="AJ36" s="6" t="e">
        <f t="shared" si="25"/>
        <v>#N/A</v>
      </c>
      <c r="AK36" s="6" t="e">
        <f t="shared" si="26"/>
        <v>#N/A</v>
      </c>
      <c r="AL36" s="6" t="e">
        <f t="shared" si="27"/>
        <v>#N/A</v>
      </c>
      <c r="AM36" s="7" t="str">
        <f t="shared" si="28"/>
        <v xml:space="preserve"> </v>
      </c>
      <c r="AN36" s="6" t="e">
        <f t="shared" si="29"/>
        <v>#N/A</v>
      </c>
      <c r="AO36" s="6" t="e">
        <f t="shared" si="30"/>
        <v>#N/A</v>
      </c>
      <c r="AP36" s="6" t="e">
        <f t="shared" si="31"/>
        <v>#N/A</v>
      </c>
      <c r="AQ36" s="6" t="e">
        <f t="shared" si="6"/>
        <v>#N/A</v>
      </c>
      <c r="AR36" s="6" t="e">
        <f t="shared" si="32"/>
        <v>#N/A</v>
      </c>
      <c r="AS36" s="6" t="e">
        <f t="shared" si="33"/>
        <v>#N/A</v>
      </c>
      <c r="AT36" s="6" t="e">
        <f t="shared" si="7"/>
        <v>#N/A</v>
      </c>
      <c r="AU36" s="6" t="e">
        <f t="shared" si="8"/>
        <v>#N/A</v>
      </c>
      <c r="AV36" s="6" t="e">
        <f t="shared" si="34"/>
        <v>#N/A</v>
      </c>
      <c r="AW36" s="6">
        <f t="shared" si="35"/>
        <v>0</v>
      </c>
      <c r="AX36" s="6" t="e">
        <f t="shared" si="36"/>
        <v>#N/A</v>
      </c>
      <c r="AY36" s="6" t="str">
        <f t="shared" si="9"/>
        <v/>
      </c>
      <c r="AZ36" s="6" t="str">
        <f t="shared" si="10"/>
        <v/>
      </c>
      <c r="BA36" s="6" t="str">
        <f t="shared" si="11"/>
        <v/>
      </c>
      <c r="BB36" s="6" t="str">
        <f t="shared" si="12"/>
        <v/>
      </c>
      <c r="BC36" s="41"/>
      <c r="BI36" t="s">
        <v>993</v>
      </c>
      <c r="BK36" s="9"/>
      <c r="BL36" s="9"/>
      <c r="BM36" s="9"/>
      <c r="CO36" s="1">
        <v>20</v>
      </c>
      <c r="CS36" s="256" t="str">
        <f t="shared" si="39"/>
        <v/>
      </c>
      <c r="CT36" s="1" t="str">
        <f t="shared" si="37"/>
        <v/>
      </c>
      <c r="CU36" s="1" t="str">
        <f t="shared" si="38"/>
        <v/>
      </c>
      <c r="CV36" s="395"/>
    </row>
    <row r="37" spans="1:100" s="1" customFormat="1" ht="13.5" customHeight="1" x14ac:dyDescent="0.15">
      <c r="A37" s="62">
        <v>22</v>
      </c>
      <c r="B37" s="315"/>
      <c r="C37" s="315"/>
      <c r="D37" s="315"/>
      <c r="E37" s="315"/>
      <c r="F37" s="315"/>
      <c r="G37" s="315"/>
      <c r="H37" s="315"/>
      <c r="I37" s="315"/>
      <c r="J37" s="315"/>
      <c r="K37" s="315"/>
      <c r="L37" s="316"/>
      <c r="M37" s="315"/>
      <c r="N37" s="367"/>
      <c r="O37" s="368"/>
      <c r="P37" s="385" t="str">
        <f>IF(G37="R",IF(OR(AND(実績排出量!H37=SUM(実績事業所!$B$2-1),3&lt;実績排出量!I37),AND(実績排出量!H37=実績事業所!$B$2,4&gt;実績排出量!I37)),"新規",""),"")</f>
        <v/>
      </c>
      <c r="Q37" s="375" t="str">
        <f t="shared" ref="Q37:Q81" si="40">IF(P37="減車","－","")</f>
        <v/>
      </c>
      <c r="R37" s="376" t="str">
        <f t="shared" si="14"/>
        <v/>
      </c>
      <c r="S37" s="299" t="str">
        <f t="shared" si="0"/>
        <v/>
      </c>
      <c r="T37" s="86" t="str">
        <f t="shared" si="1"/>
        <v/>
      </c>
      <c r="U37" s="87" t="str">
        <f t="shared" si="2"/>
        <v/>
      </c>
      <c r="V37" s="88" t="str">
        <f t="shared" si="15"/>
        <v/>
      </c>
      <c r="W37" s="89" t="str">
        <f t="shared" si="16"/>
        <v/>
      </c>
      <c r="X37" s="89" t="str">
        <f t="shared" si="17"/>
        <v/>
      </c>
      <c r="Y37" s="113" t="str">
        <f t="shared" si="18"/>
        <v/>
      </c>
      <c r="Z37" s="16"/>
      <c r="AA37" s="15" t="str">
        <f t="shared" si="19"/>
        <v/>
      </c>
      <c r="AB37" s="15" t="str">
        <f t="shared" si="20"/>
        <v/>
      </c>
      <c r="AC37" s="14" t="str">
        <f t="shared" si="3"/>
        <v/>
      </c>
      <c r="AD37" s="6" t="e">
        <f t="shared" si="21"/>
        <v>#N/A</v>
      </c>
      <c r="AE37" s="6" t="e">
        <f t="shared" si="22"/>
        <v>#N/A</v>
      </c>
      <c r="AF37" s="6" t="e">
        <f t="shared" si="23"/>
        <v>#N/A</v>
      </c>
      <c r="AG37" s="6" t="str">
        <f t="shared" si="4"/>
        <v/>
      </c>
      <c r="AH37" s="6">
        <f t="shared" si="5"/>
        <v>1</v>
      </c>
      <c r="AI37" s="6" t="e">
        <f t="shared" si="24"/>
        <v>#N/A</v>
      </c>
      <c r="AJ37" s="6" t="e">
        <f t="shared" si="25"/>
        <v>#N/A</v>
      </c>
      <c r="AK37" s="6" t="e">
        <f t="shared" si="26"/>
        <v>#N/A</v>
      </c>
      <c r="AL37" s="6" t="e">
        <f t="shared" si="27"/>
        <v>#N/A</v>
      </c>
      <c r="AM37" s="7" t="str">
        <f t="shared" si="28"/>
        <v xml:space="preserve"> </v>
      </c>
      <c r="AN37" s="6" t="e">
        <f t="shared" si="29"/>
        <v>#N/A</v>
      </c>
      <c r="AO37" s="6" t="e">
        <f t="shared" si="30"/>
        <v>#N/A</v>
      </c>
      <c r="AP37" s="6" t="e">
        <f t="shared" si="31"/>
        <v>#N/A</v>
      </c>
      <c r="AQ37" s="6" t="e">
        <f t="shared" si="6"/>
        <v>#N/A</v>
      </c>
      <c r="AR37" s="6" t="e">
        <f t="shared" si="32"/>
        <v>#N/A</v>
      </c>
      <c r="AS37" s="6" t="e">
        <f t="shared" si="33"/>
        <v>#N/A</v>
      </c>
      <c r="AT37" s="6" t="e">
        <f t="shared" si="7"/>
        <v>#N/A</v>
      </c>
      <c r="AU37" s="6" t="e">
        <f t="shared" si="8"/>
        <v>#N/A</v>
      </c>
      <c r="AV37" s="6" t="e">
        <f t="shared" si="34"/>
        <v>#N/A</v>
      </c>
      <c r="AW37" s="6">
        <f t="shared" si="35"/>
        <v>0</v>
      </c>
      <c r="AX37" s="6" t="e">
        <f t="shared" si="36"/>
        <v>#N/A</v>
      </c>
      <c r="AY37" s="6" t="str">
        <f t="shared" si="9"/>
        <v/>
      </c>
      <c r="AZ37" s="6" t="str">
        <f t="shared" si="10"/>
        <v/>
      </c>
      <c r="BA37" s="6" t="str">
        <f t="shared" si="11"/>
        <v/>
      </c>
      <c r="BB37" s="6" t="str">
        <f t="shared" si="12"/>
        <v/>
      </c>
      <c r="BC37" s="41"/>
      <c r="BI37" t="s">
        <v>833</v>
      </c>
      <c r="BK37" s="9"/>
      <c r="BL37" s="9"/>
      <c r="BM37" s="9"/>
      <c r="BN37" s="11"/>
      <c r="CO37" s="1">
        <v>21</v>
      </c>
      <c r="CS37" s="256" t="str">
        <f t="shared" si="39"/>
        <v/>
      </c>
      <c r="CT37" s="1" t="str">
        <f t="shared" si="37"/>
        <v/>
      </c>
      <c r="CU37" s="1" t="str">
        <f t="shared" si="38"/>
        <v/>
      </c>
      <c r="CV37" s="395"/>
    </row>
    <row r="38" spans="1:100" s="1" customFormat="1" ht="13.5" customHeight="1" x14ac:dyDescent="0.15">
      <c r="A38" s="62">
        <v>23</v>
      </c>
      <c r="B38" s="315"/>
      <c r="C38" s="315"/>
      <c r="D38" s="315"/>
      <c r="E38" s="315"/>
      <c r="F38" s="315"/>
      <c r="G38" s="315"/>
      <c r="H38" s="315"/>
      <c r="I38" s="315"/>
      <c r="J38" s="315"/>
      <c r="K38" s="315"/>
      <c r="L38" s="316"/>
      <c r="M38" s="315"/>
      <c r="N38" s="367"/>
      <c r="O38" s="368"/>
      <c r="P38" s="385" t="str">
        <f>IF(G38="R",IF(OR(AND(実績排出量!H38=SUM(実績事業所!$B$2-1),3&lt;実績排出量!I38),AND(実績排出量!H38=実績事業所!$B$2,4&gt;実績排出量!I38)),"新規",""),"")</f>
        <v/>
      </c>
      <c r="Q38" s="375" t="str">
        <f t="shared" si="40"/>
        <v/>
      </c>
      <c r="R38" s="376" t="str">
        <f t="shared" si="14"/>
        <v/>
      </c>
      <c r="S38" s="299" t="str">
        <f t="shared" si="0"/>
        <v/>
      </c>
      <c r="T38" s="86" t="str">
        <f t="shared" si="1"/>
        <v/>
      </c>
      <c r="U38" s="87" t="str">
        <f t="shared" si="2"/>
        <v/>
      </c>
      <c r="V38" s="88" t="str">
        <f t="shared" si="15"/>
        <v/>
      </c>
      <c r="W38" s="89" t="str">
        <f t="shared" si="16"/>
        <v/>
      </c>
      <c r="X38" s="89" t="str">
        <f t="shared" si="17"/>
        <v/>
      </c>
      <c r="Y38" s="113" t="str">
        <f t="shared" si="18"/>
        <v/>
      </c>
      <c r="Z38" s="16"/>
      <c r="AA38" s="15" t="str">
        <f t="shared" si="19"/>
        <v/>
      </c>
      <c r="AB38" s="15" t="str">
        <f t="shared" si="20"/>
        <v/>
      </c>
      <c r="AC38" s="14" t="str">
        <f t="shared" si="3"/>
        <v/>
      </c>
      <c r="AD38" s="6" t="e">
        <f t="shared" si="21"/>
        <v>#N/A</v>
      </c>
      <c r="AE38" s="6" t="e">
        <f t="shared" si="22"/>
        <v>#N/A</v>
      </c>
      <c r="AF38" s="6" t="e">
        <f t="shared" si="23"/>
        <v>#N/A</v>
      </c>
      <c r="AG38" s="6" t="str">
        <f t="shared" si="4"/>
        <v/>
      </c>
      <c r="AH38" s="6">
        <f t="shared" si="5"/>
        <v>1</v>
      </c>
      <c r="AI38" s="6" t="e">
        <f t="shared" si="24"/>
        <v>#N/A</v>
      </c>
      <c r="AJ38" s="6" t="e">
        <f t="shared" si="25"/>
        <v>#N/A</v>
      </c>
      <c r="AK38" s="6" t="e">
        <f t="shared" si="26"/>
        <v>#N/A</v>
      </c>
      <c r="AL38" s="6" t="e">
        <f t="shared" si="27"/>
        <v>#N/A</v>
      </c>
      <c r="AM38" s="7" t="str">
        <f t="shared" si="28"/>
        <v xml:space="preserve"> </v>
      </c>
      <c r="AN38" s="6" t="e">
        <f t="shared" si="29"/>
        <v>#N/A</v>
      </c>
      <c r="AO38" s="6" t="e">
        <f t="shared" si="30"/>
        <v>#N/A</v>
      </c>
      <c r="AP38" s="6" t="e">
        <f t="shared" si="31"/>
        <v>#N/A</v>
      </c>
      <c r="AQ38" s="6" t="e">
        <f t="shared" si="6"/>
        <v>#N/A</v>
      </c>
      <c r="AR38" s="6" t="e">
        <f t="shared" si="32"/>
        <v>#N/A</v>
      </c>
      <c r="AS38" s="6" t="e">
        <f t="shared" si="33"/>
        <v>#N/A</v>
      </c>
      <c r="AT38" s="6" t="e">
        <f t="shared" si="7"/>
        <v>#N/A</v>
      </c>
      <c r="AU38" s="6" t="e">
        <f t="shared" si="8"/>
        <v>#N/A</v>
      </c>
      <c r="AV38" s="6" t="e">
        <f t="shared" si="34"/>
        <v>#N/A</v>
      </c>
      <c r="AW38" s="6">
        <f t="shared" si="35"/>
        <v>0</v>
      </c>
      <c r="AX38" s="6" t="e">
        <f t="shared" si="36"/>
        <v>#N/A</v>
      </c>
      <c r="AY38" s="6" t="str">
        <f t="shared" si="9"/>
        <v/>
      </c>
      <c r="AZ38" s="6" t="str">
        <f t="shared" si="10"/>
        <v/>
      </c>
      <c r="BA38" s="6" t="str">
        <f t="shared" si="11"/>
        <v/>
      </c>
      <c r="BB38" s="6" t="str">
        <f t="shared" si="12"/>
        <v/>
      </c>
      <c r="BC38" s="41"/>
      <c r="BI38" t="s">
        <v>781</v>
      </c>
      <c r="BK38" s="9"/>
      <c r="BL38" s="9"/>
      <c r="BM38" s="9"/>
      <c r="BN38" s="12"/>
      <c r="CO38" s="1">
        <v>22</v>
      </c>
      <c r="CS38" s="256" t="str">
        <f t="shared" si="39"/>
        <v/>
      </c>
      <c r="CT38" s="1" t="str">
        <f t="shared" si="37"/>
        <v/>
      </c>
      <c r="CU38" s="1" t="str">
        <f t="shared" si="38"/>
        <v/>
      </c>
      <c r="CV38" s="395"/>
    </row>
    <row r="39" spans="1:100" s="1" customFormat="1" ht="13.5" customHeight="1" x14ac:dyDescent="0.15">
      <c r="A39" s="62">
        <v>24</v>
      </c>
      <c r="B39" s="315"/>
      <c r="C39" s="315"/>
      <c r="D39" s="315"/>
      <c r="E39" s="315"/>
      <c r="F39" s="315"/>
      <c r="G39" s="315"/>
      <c r="H39" s="315"/>
      <c r="I39" s="315"/>
      <c r="J39" s="315"/>
      <c r="K39" s="315"/>
      <c r="L39" s="316"/>
      <c r="M39" s="315"/>
      <c r="N39" s="367"/>
      <c r="O39" s="368"/>
      <c r="P39" s="385" t="str">
        <f>IF(G39="R",IF(OR(AND(実績排出量!H39=SUM(実績事業所!$B$2-1),3&lt;実績排出量!I39),AND(実績排出量!H39=実績事業所!$B$2,4&gt;実績排出量!I39)),"新規",""),"")</f>
        <v/>
      </c>
      <c r="Q39" s="375" t="str">
        <f t="shared" si="40"/>
        <v/>
      </c>
      <c r="R39" s="376" t="str">
        <f t="shared" si="14"/>
        <v/>
      </c>
      <c r="S39" s="299" t="str">
        <f t="shared" si="0"/>
        <v/>
      </c>
      <c r="T39" s="86" t="str">
        <f t="shared" si="1"/>
        <v/>
      </c>
      <c r="U39" s="87" t="str">
        <f t="shared" si="2"/>
        <v/>
      </c>
      <c r="V39" s="88" t="str">
        <f t="shared" si="15"/>
        <v/>
      </c>
      <c r="W39" s="89" t="str">
        <f t="shared" si="16"/>
        <v/>
      </c>
      <c r="X39" s="89" t="str">
        <f t="shared" si="17"/>
        <v/>
      </c>
      <c r="Y39" s="113" t="str">
        <f t="shared" si="18"/>
        <v/>
      </c>
      <c r="Z39" s="16"/>
      <c r="AA39" s="15" t="str">
        <f t="shared" si="19"/>
        <v/>
      </c>
      <c r="AB39" s="15" t="str">
        <f t="shared" si="20"/>
        <v/>
      </c>
      <c r="AC39" s="14" t="str">
        <f t="shared" si="3"/>
        <v/>
      </c>
      <c r="AD39" s="6" t="e">
        <f t="shared" si="21"/>
        <v>#N/A</v>
      </c>
      <c r="AE39" s="6" t="e">
        <f t="shared" si="22"/>
        <v>#N/A</v>
      </c>
      <c r="AF39" s="6" t="e">
        <f t="shared" si="23"/>
        <v>#N/A</v>
      </c>
      <c r="AG39" s="6" t="str">
        <f t="shared" si="4"/>
        <v/>
      </c>
      <c r="AH39" s="6">
        <f t="shared" si="5"/>
        <v>1</v>
      </c>
      <c r="AI39" s="6" t="e">
        <f t="shared" si="24"/>
        <v>#N/A</v>
      </c>
      <c r="AJ39" s="6" t="e">
        <f t="shared" si="25"/>
        <v>#N/A</v>
      </c>
      <c r="AK39" s="6" t="e">
        <f t="shared" si="26"/>
        <v>#N/A</v>
      </c>
      <c r="AL39" s="6" t="e">
        <f t="shared" si="27"/>
        <v>#N/A</v>
      </c>
      <c r="AM39" s="7" t="str">
        <f t="shared" si="28"/>
        <v xml:space="preserve"> </v>
      </c>
      <c r="AN39" s="6" t="e">
        <f t="shared" si="29"/>
        <v>#N/A</v>
      </c>
      <c r="AO39" s="6" t="e">
        <f t="shared" si="30"/>
        <v>#N/A</v>
      </c>
      <c r="AP39" s="6" t="e">
        <f t="shared" si="31"/>
        <v>#N/A</v>
      </c>
      <c r="AQ39" s="6" t="e">
        <f t="shared" si="6"/>
        <v>#N/A</v>
      </c>
      <c r="AR39" s="6" t="e">
        <f t="shared" si="32"/>
        <v>#N/A</v>
      </c>
      <c r="AS39" s="6" t="e">
        <f t="shared" si="33"/>
        <v>#N/A</v>
      </c>
      <c r="AT39" s="6" t="e">
        <f t="shared" si="7"/>
        <v>#N/A</v>
      </c>
      <c r="AU39" s="6" t="e">
        <f t="shared" si="8"/>
        <v>#N/A</v>
      </c>
      <c r="AV39" s="6" t="e">
        <f t="shared" si="34"/>
        <v>#N/A</v>
      </c>
      <c r="AW39" s="6">
        <f t="shared" si="35"/>
        <v>0</v>
      </c>
      <c r="AX39" s="6" t="e">
        <f t="shared" si="36"/>
        <v>#N/A</v>
      </c>
      <c r="AY39" s="6" t="str">
        <f t="shared" si="9"/>
        <v/>
      </c>
      <c r="AZ39" s="6" t="str">
        <f t="shared" si="10"/>
        <v/>
      </c>
      <c r="BA39" s="6" t="str">
        <f t="shared" si="11"/>
        <v/>
      </c>
      <c r="BB39" s="6" t="str">
        <f t="shared" si="12"/>
        <v/>
      </c>
      <c r="BC39" s="41"/>
      <c r="BI39" t="s">
        <v>783</v>
      </c>
      <c r="BK39" s="9"/>
      <c r="BL39" s="9"/>
      <c r="BM39" s="9"/>
      <c r="BN39" s="12"/>
      <c r="CO39" s="1">
        <v>23</v>
      </c>
      <c r="CS39" s="256" t="str">
        <f t="shared" si="39"/>
        <v/>
      </c>
      <c r="CT39" s="1" t="str">
        <f t="shared" si="37"/>
        <v/>
      </c>
      <c r="CU39" s="1" t="str">
        <f t="shared" si="38"/>
        <v/>
      </c>
      <c r="CV39" s="395"/>
    </row>
    <row r="40" spans="1:100" s="1" customFormat="1" ht="13.5" customHeight="1" x14ac:dyDescent="0.15">
      <c r="A40" s="62">
        <v>25</v>
      </c>
      <c r="B40" s="315"/>
      <c r="C40" s="315"/>
      <c r="D40" s="315"/>
      <c r="E40" s="315"/>
      <c r="F40" s="315"/>
      <c r="G40" s="315"/>
      <c r="H40" s="315"/>
      <c r="I40" s="315"/>
      <c r="J40" s="315"/>
      <c r="K40" s="315"/>
      <c r="L40" s="316"/>
      <c r="M40" s="315"/>
      <c r="N40" s="367"/>
      <c r="O40" s="368"/>
      <c r="P40" s="385" t="str">
        <f>IF(G40="R",IF(OR(AND(実績排出量!H40=SUM(実績事業所!$B$2-1),3&lt;実績排出量!I40),AND(実績排出量!H40=実績事業所!$B$2,4&gt;実績排出量!I40)),"新規",""),"")</f>
        <v/>
      </c>
      <c r="Q40" s="375" t="str">
        <f t="shared" si="40"/>
        <v/>
      </c>
      <c r="R40" s="376" t="str">
        <f t="shared" si="14"/>
        <v/>
      </c>
      <c r="S40" s="299" t="str">
        <f t="shared" si="0"/>
        <v/>
      </c>
      <c r="T40" s="86" t="str">
        <f t="shared" si="1"/>
        <v/>
      </c>
      <c r="U40" s="87" t="str">
        <f t="shared" si="2"/>
        <v/>
      </c>
      <c r="V40" s="88" t="str">
        <f t="shared" si="15"/>
        <v/>
      </c>
      <c r="W40" s="89" t="str">
        <f t="shared" si="16"/>
        <v/>
      </c>
      <c r="X40" s="89" t="str">
        <f t="shared" si="17"/>
        <v/>
      </c>
      <c r="Y40" s="113" t="str">
        <f t="shared" si="18"/>
        <v/>
      </c>
      <c r="Z40" s="16"/>
      <c r="AA40" s="15" t="str">
        <f t="shared" si="19"/>
        <v/>
      </c>
      <c r="AB40" s="15" t="str">
        <f t="shared" si="20"/>
        <v/>
      </c>
      <c r="AC40" s="14" t="str">
        <f t="shared" si="3"/>
        <v/>
      </c>
      <c r="AD40" s="6" t="e">
        <f t="shared" si="21"/>
        <v>#N/A</v>
      </c>
      <c r="AE40" s="6" t="e">
        <f t="shared" si="22"/>
        <v>#N/A</v>
      </c>
      <c r="AF40" s="6" t="e">
        <f t="shared" si="23"/>
        <v>#N/A</v>
      </c>
      <c r="AG40" s="6" t="str">
        <f t="shared" si="4"/>
        <v/>
      </c>
      <c r="AH40" s="6">
        <f t="shared" si="5"/>
        <v>1</v>
      </c>
      <c r="AI40" s="6" t="e">
        <f t="shared" si="24"/>
        <v>#N/A</v>
      </c>
      <c r="AJ40" s="6" t="e">
        <f t="shared" si="25"/>
        <v>#N/A</v>
      </c>
      <c r="AK40" s="6" t="e">
        <f t="shared" si="26"/>
        <v>#N/A</v>
      </c>
      <c r="AL40" s="6" t="e">
        <f t="shared" si="27"/>
        <v>#N/A</v>
      </c>
      <c r="AM40" s="7" t="str">
        <f t="shared" si="28"/>
        <v xml:space="preserve"> </v>
      </c>
      <c r="AN40" s="6" t="e">
        <f t="shared" si="29"/>
        <v>#N/A</v>
      </c>
      <c r="AO40" s="6" t="e">
        <f t="shared" si="30"/>
        <v>#N/A</v>
      </c>
      <c r="AP40" s="6" t="e">
        <f t="shared" si="31"/>
        <v>#N/A</v>
      </c>
      <c r="AQ40" s="6" t="e">
        <f t="shared" si="6"/>
        <v>#N/A</v>
      </c>
      <c r="AR40" s="6" t="e">
        <f t="shared" si="32"/>
        <v>#N/A</v>
      </c>
      <c r="AS40" s="6" t="e">
        <f t="shared" si="33"/>
        <v>#N/A</v>
      </c>
      <c r="AT40" s="6" t="e">
        <f t="shared" si="7"/>
        <v>#N/A</v>
      </c>
      <c r="AU40" s="6" t="e">
        <f t="shared" si="8"/>
        <v>#N/A</v>
      </c>
      <c r="AV40" s="6" t="e">
        <f t="shared" si="34"/>
        <v>#N/A</v>
      </c>
      <c r="AW40" s="6">
        <f t="shared" si="35"/>
        <v>0</v>
      </c>
      <c r="AX40" s="6" t="e">
        <f t="shared" si="36"/>
        <v>#N/A</v>
      </c>
      <c r="AY40" s="6" t="str">
        <f t="shared" si="9"/>
        <v/>
      </c>
      <c r="AZ40" s="6" t="str">
        <f t="shared" si="10"/>
        <v/>
      </c>
      <c r="BA40" s="6" t="str">
        <f t="shared" si="11"/>
        <v/>
      </c>
      <c r="BB40" s="6" t="str">
        <f t="shared" si="12"/>
        <v/>
      </c>
      <c r="BC40" s="41"/>
      <c r="BI40" t="s">
        <v>785</v>
      </c>
      <c r="BK40" s="9"/>
      <c r="BL40" s="9"/>
      <c r="BM40" s="9"/>
      <c r="BN40" s="12"/>
      <c r="CO40" s="1">
        <v>24</v>
      </c>
      <c r="CS40" s="256" t="str">
        <f t="shared" si="39"/>
        <v/>
      </c>
      <c r="CT40" s="1" t="str">
        <f t="shared" si="37"/>
        <v/>
      </c>
      <c r="CU40" s="1" t="str">
        <f t="shared" si="38"/>
        <v/>
      </c>
      <c r="CV40" s="395"/>
    </row>
    <row r="41" spans="1:100" s="1" customFormat="1" ht="13.5" customHeight="1" x14ac:dyDescent="0.15">
      <c r="A41" s="62">
        <v>26</v>
      </c>
      <c r="B41" s="315"/>
      <c r="C41" s="315"/>
      <c r="D41" s="315"/>
      <c r="E41" s="315"/>
      <c r="F41" s="315"/>
      <c r="G41" s="315"/>
      <c r="H41" s="315"/>
      <c r="I41" s="315"/>
      <c r="J41" s="315"/>
      <c r="K41" s="315"/>
      <c r="L41" s="316"/>
      <c r="M41" s="315"/>
      <c r="N41" s="367"/>
      <c r="O41" s="368"/>
      <c r="P41" s="385" t="str">
        <f>IF(G41="R",IF(OR(AND(実績排出量!H41=SUM(実績事業所!$B$2-1),3&lt;実績排出量!I41),AND(実績排出量!H41=実績事業所!$B$2,4&gt;実績排出量!I41)),"新規",""),"")</f>
        <v/>
      </c>
      <c r="Q41" s="375" t="str">
        <f t="shared" si="40"/>
        <v/>
      </c>
      <c r="R41" s="376" t="str">
        <f t="shared" si="14"/>
        <v/>
      </c>
      <c r="S41" s="299" t="str">
        <f t="shared" si="0"/>
        <v/>
      </c>
      <c r="T41" s="86" t="str">
        <f t="shared" si="1"/>
        <v/>
      </c>
      <c r="U41" s="87" t="str">
        <f t="shared" si="2"/>
        <v/>
      </c>
      <c r="V41" s="88" t="str">
        <f t="shared" si="15"/>
        <v/>
      </c>
      <c r="W41" s="89" t="str">
        <f t="shared" si="16"/>
        <v/>
      </c>
      <c r="X41" s="89" t="str">
        <f t="shared" si="17"/>
        <v/>
      </c>
      <c r="Y41" s="113" t="str">
        <f t="shared" si="18"/>
        <v/>
      </c>
      <c r="Z41" s="16"/>
      <c r="AA41" s="15" t="str">
        <f t="shared" si="19"/>
        <v/>
      </c>
      <c r="AB41" s="15" t="str">
        <f t="shared" si="20"/>
        <v/>
      </c>
      <c r="AC41" s="14" t="str">
        <f t="shared" si="3"/>
        <v/>
      </c>
      <c r="AD41" s="6" t="e">
        <f t="shared" si="21"/>
        <v>#N/A</v>
      </c>
      <c r="AE41" s="6" t="e">
        <f t="shared" si="22"/>
        <v>#N/A</v>
      </c>
      <c r="AF41" s="6" t="e">
        <f t="shared" si="23"/>
        <v>#N/A</v>
      </c>
      <c r="AG41" s="6" t="str">
        <f t="shared" si="4"/>
        <v/>
      </c>
      <c r="AH41" s="6">
        <f t="shared" si="5"/>
        <v>1</v>
      </c>
      <c r="AI41" s="6" t="e">
        <f t="shared" si="24"/>
        <v>#N/A</v>
      </c>
      <c r="AJ41" s="6" t="e">
        <f t="shared" si="25"/>
        <v>#N/A</v>
      </c>
      <c r="AK41" s="6" t="e">
        <f t="shared" si="26"/>
        <v>#N/A</v>
      </c>
      <c r="AL41" s="6" t="e">
        <f t="shared" si="27"/>
        <v>#N/A</v>
      </c>
      <c r="AM41" s="7" t="str">
        <f t="shared" si="28"/>
        <v xml:space="preserve"> </v>
      </c>
      <c r="AN41" s="6" t="e">
        <f t="shared" si="29"/>
        <v>#N/A</v>
      </c>
      <c r="AO41" s="6" t="e">
        <f t="shared" si="30"/>
        <v>#N/A</v>
      </c>
      <c r="AP41" s="6" t="e">
        <f t="shared" si="31"/>
        <v>#N/A</v>
      </c>
      <c r="AQ41" s="6" t="e">
        <f t="shared" si="6"/>
        <v>#N/A</v>
      </c>
      <c r="AR41" s="6" t="e">
        <f t="shared" si="32"/>
        <v>#N/A</v>
      </c>
      <c r="AS41" s="6" t="e">
        <f t="shared" si="33"/>
        <v>#N/A</v>
      </c>
      <c r="AT41" s="6" t="e">
        <f t="shared" si="7"/>
        <v>#N/A</v>
      </c>
      <c r="AU41" s="6" t="e">
        <f t="shared" si="8"/>
        <v>#N/A</v>
      </c>
      <c r="AV41" s="6" t="e">
        <f t="shared" si="34"/>
        <v>#N/A</v>
      </c>
      <c r="AW41" s="6">
        <f t="shared" si="35"/>
        <v>0</v>
      </c>
      <c r="AX41" s="6" t="e">
        <f t="shared" si="36"/>
        <v>#N/A</v>
      </c>
      <c r="AY41" s="6" t="str">
        <f t="shared" si="9"/>
        <v/>
      </c>
      <c r="AZ41" s="6" t="str">
        <f t="shared" si="10"/>
        <v/>
      </c>
      <c r="BA41" s="6" t="str">
        <f t="shared" si="11"/>
        <v/>
      </c>
      <c r="BB41" s="6" t="str">
        <f t="shared" si="12"/>
        <v/>
      </c>
      <c r="BC41" s="41"/>
      <c r="BI41" t="s">
        <v>728</v>
      </c>
      <c r="BK41" s="9"/>
      <c r="BL41" s="9"/>
      <c r="BM41" s="9"/>
      <c r="BN41" s="12"/>
      <c r="CO41" s="1">
        <v>25</v>
      </c>
      <c r="CS41" s="256" t="str">
        <f t="shared" si="39"/>
        <v/>
      </c>
      <c r="CT41" s="1" t="str">
        <f t="shared" si="37"/>
        <v/>
      </c>
      <c r="CU41" s="1" t="str">
        <f t="shared" si="38"/>
        <v/>
      </c>
      <c r="CV41" s="395"/>
    </row>
    <row r="42" spans="1:100" s="1" customFormat="1" ht="13.5" customHeight="1" x14ac:dyDescent="0.15">
      <c r="A42" s="62">
        <v>27</v>
      </c>
      <c r="B42" s="315"/>
      <c r="C42" s="315"/>
      <c r="D42" s="315"/>
      <c r="E42" s="315"/>
      <c r="F42" s="315"/>
      <c r="G42" s="315"/>
      <c r="H42" s="315"/>
      <c r="I42" s="315"/>
      <c r="J42" s="315"/>
      <c r="K42" s="315"/>
      <c r="L42" s="316"/>
      <c r="M42" s="315"/>
      <c r="N42" s="367"/>
      <c r="O42" s="368"/>
      <c r="P42" s="385" t="str">
        <f>IF(G42="R",IF(OR(AND(実績排出量!H42=SUM(実績事業所!$B$2-1),3&lt;実績排出量!I42),AND(実績排出量!H42=実績事業所!$B$2,4&gt;実績排出量!I42)),"新規",""),"")</f>
        <v/>
      </c>
      <c r="Q42" s="375" t="str">
        <f t="shared" si="40"/>
        <v/>
      </c>
      <c r="R42" s="376" t="str">
        <f t="shared" si="14"/>
        <v/>
      </c>
      <c r="S42" s="299" t="str">
        <f t="shared" si="0"/>
        <v/>
      </c>
      <c r="T42" s="86" t="str">
        <f t="shared" si="1"/>
        <v/>
      </c>
      <c r="U42" s="87" t="str">
        <f t="shared" si="2"/>
        <v/>
      </c>
      <c r="V42" s="88" t="str">
        <f t="shared" si="15"/>
        <v/>
      </c>
      <c r="W42" s="89" t="str">
        <f t="shared" si="16"/>
        <v/>
      </c>
      <c r="X42" s="89" t="str">
        <f t="shared" si="17"/>
        <v/>
      </c>
      <c r="Y42" s="113" t="str">
        <f t="shared" si="18"/>
        <v/>
      </c>
      <c r="Z42" s="16"/>
      <c r="AA42" s="15" t="str">
        <f t="shared" si="19"/>
        <v/>
      </c>
      <c r="AB42" s="15" t="str">
        <f t="shared" si="20"/>
        <v/>
      </c>
      <c r="AC42" s="14" t="str">
        <f t="shared" si="3"/>
        <v/>
      </c>
      <c r="AD42" s="6" t="e">
        <f t="shared" si="21"/>
        <v>#N/A</v>
      </c>
      <c r="AE42" s="6" t="e">
        <f t="shared" si="22"/>
        <v>#N/A</v>
      </c>
      <c r="AF42" s="6" t="e">
        <f t="shared" si="23"/>
        <v>#N/A</v>
      </c>
      <c r="AG42" s="6" t="str">
        <f t="shared" si="4"/>
        <v/>
      </c>
      <c r="AH42" s="6">
        <f t="shared" si="5"/>
        <v>1</v>
      </c>
      <c r="AI42" s="6" t="e">
        <f t="shared" si="24"/>
        <v>#N/A</v>
      </c>
      <c r="AJ42" s="6" t="e">
        <f t="shared" si="25"/>
        <v>#N/A</v>
      </c>
      <c r="AK42" s="6" t="e">
        <f t="shared" si="26"/>
        <v>#N/A</v>
      </c>
      <c r="AL42" s="6" t="e">
        <f t="shared" si="27"/>
        <v>#N/A</v>
      </c>
      <c r="AM42" s="7" t="str">
        <f t="shared" si="28"/>
        <v xml:space="preserve"> </v>
      </c>
      <c r="AN42" s="6" t="e">
        <f t="shared" si="29"/>
        <v>#N/A</v>
      </c>
      <c r="AO42" s="6" t="e">
        <f t="shared" si="30"/>
        <v>#N/A</v>
      </c>
      <c r="AP42" s="6" t="e">
        <f t="shared" si="31"/>
        <v>#N/A</v>
      </c>
      <c r="AQ42" s="6" t="e">
        <f t="shared" si="6"/>
        <v>#N/A</v>
      </c>
      <c r="AR42" s="6" t="e">
        <f t="shared" si="32"/>
        <v>#N/A</v>
      </c>
      <c r="AS42" s="6" t="e">
        <f t="shared" si="33"/>
        <v>#N/A</v>
      </c>
      <c r="AT42" s="6" t="e">
        <f t="shared" si="7"/>
        <v>#N/A</v>
      </c>
      <c r="AU42" s="6" t="e">
        <f t="shared" si="8"/>
        <v>#N/A</v>
      </c>
      <c r="AV42" s="6" t="e">
        <f t="shared" si="34"/>
        <v>#N/A</v>
      </c>
      <c r="AW42" s="6">
        <f t="shared" si="35"/>
        <v>0</v>
      </c>
      <c r="AX42" s="6" t="e">
        <f t="shared" si="36"/>
        <v>#N/A</v>
      </c>
      <c r="AY42" s="6" t="str">
        <f t="shared" si="9"/>
        <v/>
      </c>
      <c r="AZ42" s="6" t="str">
        <f t="shared" si="10"/>
        <v/>
      </c>
      <c r="BA42" s="6" t="str">
        <f t="shared" si="11"/>
        <v/>
      </c>
      <c r="BB42" s="6" t="str">
        <f t="shared" si="12"/>
        <v/>
      </c>
      <c r="BC42" s="41"/>
      <c r="BI42" t="s">
        <v>730</v>
      </c>
      <c r="BK42" s="9"/>
      <c r="BL42" s="9"/>
      <c r="BM42" s="9"/>
      <c r="BN42" s="12"/>
      <c r="CO42" s="1">
        <v>26</v>
      </c>
      <c r="CS42" s="256" t="str">
        <f t="shared" si="39"/>
        <v/>
      </c>
      <c r="CT42" s="1" t="str">
        <f t="shared" si="37"/>
        <v/>
      </c>
      <c r="CU42" s="1" t="str">
        <f t="shared" si="38"/>
        <v/>
      </c>
      <c r="CV42" s="395"/>
    </row>
    <row r="43" spans="1:100" s="1" customFormat="1" ht="13.5" customHeight="1" x14ac:dyDescent="0.15">
      <c r="A43" s="62">
        <v>28</v>
      </c>
      <c r="B43" s="315"/>
      <c r="C43" s="315"/>
      <c r="D43" s="315"/>
      <c r="E43" s="315"/>
      <c r="F43" s="315"/>
      <c r="G43" s="315"/>
      <c r="H43" s="315"/>
      <c r="I43" s="315"/>
      <c r="J43" s="315"/>
      <c r="K43" s="315"/>
      <c r="L43" s="316"/>
      <c r="M43" s="315"/>
      <c r="N43" s="367"/>
      <c r="O43" s="368"/>
      <c r="P43" s="385" t="str">
        <f>IF(G43="R",IF(OR(AND(実績排出量!H43=SUM(実績事業所!$B$2-1),3&lt;実績排出量!I43),AND(実績排出量!H43=実績事業所!$B$2,4&gt;実績排出量!I43)),"新規",""),"")</f>
        <v/>
      </c>
      <c r="Q43" s="375" t="str">
        <f t="shared" si="40"/>
        <v/>
      </c>
      <c r="R43" s="376" t="str">
        <f t="shared" si="14"/>
        <v/>
      </c>
      <c r="S43" s="299" t="str">
        <f t="shared" si="0"/>
        <v/>
      </c>
      <c r="T43" s="86" t="str">
        <f t="shared" si="1"/>
        <v/>
      </c>
      <c r="U43" s="87" t="str">
        <f t="shared" si="2"/>
        <v/>
      </c>
      <c r="V43" s="88" t="str">
        <f t="shared" si="15"/>
        <v/>
      </c>
      <c r="W43" s="89" t="str">
        <f t="shared" si="16"/>
        <v/>
      </c>
      <c r="X43" s="89" t="str">
        <f t="shared" si="17"/>
        <v/>
      </c>
      <c r="Y43" s="113" t="str">
        <f t="shared" si="18"/>
        <v/>
      </c>
      <c r="Z43" s="16"/>
      <c r="AA43" s="15" t="str">
        <f t="shared" si="19"/>
        <v/>
      </c>
      <c r="AB43" s="15" t="str">
        <f t="shared" si="20"/>
        <v/>
      </c>
      <c r="AC43" s="14" t="str">
        <f t="shared" si="3"/>
        <v/>
      </c>
      <c r="AD43" s="6" t="e">
        <f t="shared" si="21"/>
        <v>#N/A</v>
      </c>
      <c r="AE43" s="6" t="e">
        <f t="shared" si="22"/>
        <v>#N/A</v>
      </c>
      <c r="AF43" s="6" t="e">
        <f t="shared" si="23"/>
        <v>#N/A</v>
      </c>
      <c r="AG43" s="6" t="str">
        <f t="shared" si="4"/>
        <v/>
      </c>
      <c r="AH43" s="6">
        <f t="shared" si="5"/>
        <v>1</v>
      </c>
      <c r="AI43" s="6" t="e">
        <f t="shared" si="24"/>
        <v>#N/A</v>
      </c>
      <c r="AJ43" s="6" t="e">
        <f t="shared" si="25"/>
        <v>#N/A</v>
      </c>
      <c r="AK43" s="6" t="e">
        <f t="shared" si="26"/>
        <v>#N/A</v>
      </c>
      <c r="AL43" s="6" t="e">
        <f t="shared" si="27"/>
        <v>#N/A</v>
      </c>
      <c r="AM43" s="7" t="str">
        <f t="shared" si="28"/>
        <v xml:space="preserve"> </v>
      </c>
      <c r="AN43" s="6" t="e">
        <f t="shared" si="29"/>
        <v>#N/A</v>
      </c>
      <c r="AO43" s="6" t="e">
        <f t="shared" si="30"/>
        <v>#N/A</v>
      </c>
      <c r="AP43" s="6" t="e">
        <f t="shared" si="31"/>
        <v>#N/A</v>
      </c>
      <c r="AQ43" s="6" t="e">
        <f t="shared" si="6"/>
        <v>#N/A</v>
      </c>
      <c r="AR43" s="6" t="e">
        <f t="shared" si="32"/>
        <v>#N/A</v>
      </c>
      <c r="AS43" s="6" t="e">
        <f t="shared" si="33"/>
        <v>#N/A</v>
      </c>
      <c r="AT43" s="6" t="e">
        <f t="shared" si="7"/>
        <v>#N/A</v>
      </c>
      <c r="AU43" s="6" t="e">
        <f t="shared" si="8"/>
        <v>#N/A</v>
      </c>
      <c r="AV43" s="6" t="e">
        <f t="shared" si="34"/>
        <v>#N/A</v>
      </c>
      <c r="AW43" s="6">
        <f t="shared" si="35"/>
        <v>0</v>
      </c>
      <c r="AX43" s="6" t="e">
        <f t="shared" si="36"/>
        <v>#N/A</v>
      </c>
      <c r="AY43" s="6" t="str">
        <f t="shared" si="9"/>
        <v/>
      </c>
      <c r="AZ43" s="6" t="str">
        <f t="shared" si="10"/>
        <v/>
      </c>
      <c r="BA43" s="6" t="str">
        <f t="shared" si="11"/>
        <v/>
      </c>
      <c r="BB43" s="6" t="str">
        <f t="shared" si="12"/>
        <v/>
      </c>
      <c r="BC43" s="41"/>
      <c r="BI43" t="s">
        <v>732</v>
      </c>
      <c r="BK43" s="9"/>
      <c r="BL43" s="9"/>
      <c r="BM43" s="9"/>
      <c r="BN43" s="12"/>
      <c r="CO43" s="1">
        <v>27</v>
      </c>
      <c r="CS43" s="256" t="str">
        <f t="shared" si="39"/>
        <v/>
      </c>
      <c r="CT43" s="1" t="str">
        <f t="shared" si="37"/>
        <v/>
      </c>
      <c r="CU43" s="1" t="str">
        <f t="shared" si="38"/>
        <v/>
      </c>
      <c r="CV43" s="395"/>
    </row>
    <row r="44" spans="1:100" s="1" customFormat="1" ht="13.5" customHeight="1" x14ac:dyDescent="0.15">
      <c r="A44" s="62">
        <v>29</v>
      </c>
      <c r="B44" s="315"/>
      <c r="C44" s="315"/>
      <c r="D44" s="315"/>
      <c r="E44" s="315"/>
      <c r="F44" s="315"/>
      <c r="G44" s="315"/>
      <c r="H44" s="315"/>
      <c r="I44" s="315"/>
      <c r="J44" s="315"/>
      <c r="K44" s="315"/>
      <c r="L44" s="316"/>
      <c r="M44" s="315"/>
      <c r="N44" s="367"/>
      <c r="O44" s="368"/>
      <c r="P44" s="385" t="str">
        <f>IF(G44="R",IF(OR(AND(実績排出量!H44=SUM(実績事業所!$B$2-1),3&lt;実績排出量!I44),AND(実績排出量!H44=実績事業所!$B$2,4&gt;実績排出量!I44)),"新規",""),"")</f>
        <v/>
      </c>
      <c r="Q44" s="375" t="str">
        <f t="shared" si="40"/>
        <v/>
      </c>
      <c r="R44" s="376" t="str">
        <f t="shared" si="14"/>
        <v/>
      </c>
      <c r="S44" s="299" t="str">
        <f t="shared" si="0"/>
        <v/>
      </c>
      <c r="T44" s="86" t="str">
        <f t="shared" si="1"/>
        <v/>
      </c>
      <c r="U44" s="87" t="str">
        <f t="shared" si="2"/>
        <v/>
      </c>
      <c r="V44" s="88" t="str">
        <f t="shared" si="15"/>
        <v/>
      </c>
      <c r="W44" s="89" t="str">
        <f t="shared" si="16"/>
        <v/>
      </c>
      <c r="X44" s="89" t="str">
        <f t="shared" si="17"/>
        <v/>
      </c>
      <c r="Y44" s="113" t="str">
        <f t="shared" si="18"/>
        <v/>
      </c>
      <c r="Z44" s="16"/>
      <c r="AA44" s="15" t="str">
        <f t="shared" si="19"/>
        <v/>
      </c>
      <c r="AB44" s="15" t="str">
        <f t="shared" si="20"/>
        <v/>
      </c>
      <c r="AC44" s="14" t="str">
        <f t="shared" si="3"/>
        <v/>
      </c>
      <c r="AD44" s="6" t="e">
        <f t="shared" si="21"/>
        <v>#N/A</v>
      </c>
      <c r="AE44" s="6" t="e">
        <f t="shared" si="22"/>
        <v>#N/A</v>
      </c>
      <c r="AF44" s="6" t="e">
        <f t="shared" si="23"/>
        <v>#N/A</v>
      </c>
      <c r="AG44" s="6" t="str">
        <f t="shared" si="4"/>
        <v/>
      </c>
      <c r="AH44" s="6">
        <f t="shared" si="5"/>
        <v>1</v>
      </c>
      <c r="AI44" s="6" t="e">
        <f t="shared" si="24"/>
        <v>#N/A</v>
      </c>
      <c r="AJ44" s="6" t="e">
        <f t="shared" si="25"/>
        <v>#N/A</v>
      </c>
      <c r="AK44" s="6" t="e">
        <f t="shared" si="26"/>
        <v>#N/A</v>
      </c>
      <c r="AL44" s="6" t="e">
        <f t="shared" si="27"/>
        <v>#N/A</v>
      </c>
      <c r="AM44" s="7" t="str">
        <f t="shared" si="28"/>
        <v xml:space="preserve"> </v>
      </c>
      <c r="AN44" s="6" t="e">
        <f t="shared" si="29"/>
        <v>#N/A</v>
      </c>
      <c r="AO44" s="6" t="e">
        <f t="shared" si="30"/>
        <v>#N/A</v>
      </c>
      <c r="AP44" s="6" t="e">
        <f t="shared" si="31"/>
        <v>#N/A</v>
      </c>
      <c r="AQ44" s="6" t="e">
        <f t="shared" si="6"/>
        <v>#N/A</v>
      </c>
      <c r="AR44" s="6" t="e">
        <f t="shared" si="32"/>
        <v>#N/A</v>
      </c>
      <c r="AS44" s="6" t="e">
        <f t="shared" si="33"/>
        <v>#N/A</v>
      </c>
      <c r="AT44" s="6" t="e">
        <f t="shared" si="7"/>
        <v>#N/A</v>
      </c>
      <c r="AU44" s="6" t="e">
        <f t="shared" si="8"/>
        <v>#N/A</v>
      </c>
      <c r="AV44" s="6" t="e">
        <f t="shared" si="34"/>
        <v>#N/A</v>
      </c>
      <c r="AW44" s="6">
        <f t="shared" si="35"/>
        <v>0</v>
      </c>
      <c r="AX44" s="6" t="e">
        <f t="shared" si="36"/>
        <v>#N/A</v>
      </c>
      <c r="AY44" s="6" t="str">
        <f t="shared" si="9"/>
        <v/>
      </c>
      <c r="AZ44" s="6" t="str">
        <f t="shared" si="10"/>
        <v/>
      </c>
      <c r="BA44" s="6" t="str">
        <f t="shared" si="11"/>
        <v/>
      </c>
      <c r="BB44" s="6" t="str">
        <f t="shared" si="12"/>
        <v/>
      </c>
      <c r="BC44" s="41"/>
      <c r="BI44" t="s">
        <v>742</v>
      </c>
      <c r="BK44" s="9"/>
      <c r="BL44" s="9"/>
      <c r="BM44" s="9"/>
      <c r="BN44" s="12"/>
      <c r="CO44" s="1">
        <v>28</v>
      </c>
      <c r="CS44" s="256" t="str">
        <f t="shared" si="39"/>
        <v/>
      </c>
      <c r="CT44" s="1" t="str">
        <f t="shared" si="37"/>
        <v/>
      </c>
      <c r="CU44" s="1" t="str">
        <f t="shared" si="38"/>
        <v/>
      </c>
      <c r="CV44" s="395"/>
    </row>
    <row r="45" spans="1:100" s="1" customFormat="1" ht="13.5" customHeight="1" x14ac:dyDescent="0.15">
      <c r="A45" s="62">
        <v>30</v>
      </c>
      <c r="B45" s="315"/>
      <c r="C45" s="315"/>
      <c r="D45" s="315"/>
      <c r="E45" s="315"/>
      <c r="F45" s="315"/>
      <c r="G45" s="315"/>
      <c r="H45" s="315"/>
      <c r="I45" s="315"/>
      <c r="J45" s="315"/>
      <c r="K45" s="315"/>
      <c r="L45" s="316"/>
      <c r="M45" s="315"/>
      <c r="N45" s="367"/>
      <c r="O45" s="368"/>
      <c r="P45" s="385" t="str">
        <f>IF(G45="R",IF(OR(AND(実績排出量!H45=SUM(実績事業所!$B$2-1),3&lt;実績排出量!I45),AND(実績排出量!H45=実績事業所!$B$2,4&gt;実績排出量!I45)),"新規",""),"")</f>
        <v/>
      </c>
      <c r="Q45" s="375" t="str">
        <f t="shared" si="40"/>
        <v/>
      </c>
      <c r="R45" s="376" t="str">
        <f t="shared" si="14"/>
        <v/>
      </c>
      <c r="S45" s="299" t="str">
        <f t="shared" si="0"/>
        <v/>
      </c>
      <c r="T45" s="86" t="str">
        <f t="shared" si="1"/>
        <v/>
      </c>
      <c r="U45" s="87" t="str">
        <f t="shared" si="2"/>
        <v/>
      </c>
      <c r="V45" s="88" t="str">
        <f t="shared" si="15"/>
        <v/>
      </c>
      <c r="W45" s="89" t="str">
        <f t="shared" si="16"/>
        <v/>
      </c>
      <c r="X45" s="89" t="str">
        <f t="shared" si="17"/>
        <v/>
      </c>
      <c r="Y45" s="113" t="str">
        <f t="shared" si="18"/>
        <v/>
      </c>
      <c r="Z45" s="16"/>
      <c r="AA45" s="15" t="str">
        <f t="shared" si="19"/>
        <v/>
      </c>
      <c r="AB45" s="15" t="str">
        <f t="shared" si="20"/>
        <v/>
      </c>
      <c r="AC45" s="14" t="str">
        <f t="shared" si="3"/>
        <v/>
      </c>
      <c r="AD45" s="6" t="e">
        <f t="shared" si="21"/>
        <v>#N/A</v>
      </c>
      <c r="AE45" s="6" t="e">
        <f t="shared" si="22"/>
        <v>#N/A</v>
      </c>
      <c r="AF45" s="6" t="e">
        <f t="shared" si="23"/>
        <v>#N/A</v>
      </c>
      <c r="AG45" s="6" t="str">
        <f t="shared" si="4"/>
        <v/>
      </c>
      <c r="AH45" s="6">
        <f t="shared" si="5"/>
        <v>1</v>
      </c>
      <c r="AI45" s="6" t="e">
        <f t="shared" si="24"/>
        <v>#N/A</v>
      </c>
      <c r="AJ45" s="6" t="e">
        <f t="shared" si="25"/>
        <v>#N/A</v>
      </c>
      <c r="AK45" s="6" t="e">
        <f t="shared" si="26"/>
        <v>#N/A</v>
      </c>
      <c r="AL45" s="6" t="e">
        <f t="shared" si="27"/>
        <v>#N/A</v>
      </c>
      <c r="AM45" s="7" t="str">
        <f t="shared" si="28"/>
        <v xml:space="preserve"> </v>
      </c>
      <c r="AN45" s="6" t="e">
        <f t="shared" si="29"/>
        <v>#N/A</v>
      </c>
      <c r="AO45" s="6" t="e">
        <f t="shared" si="30"/>
        <v>#N/A</v>
      </c>
      <c r="AP45" s="6" t="e">
        <f t="shared" si="31"/>
        <v>#N/A</v>
      </c>
      <c r="AQ45" s="6" t="e">
        <f t="shared" si="6"/>
        <v>#N/A</v>
      </c>
      <c r="AR45" s="6" t="e">
        <f t="shared" si="32"/>
        <v>#N/A</v>
      </c>
      <c r="AS45" s="6" t="e">
        <f t="shared" si="33"/>
        <v>#N/A</v>
      </c>
      <c r="AT45" s="6" t="e">
        <f t="shared" si="7"/>
        <v>#N/A</v>
      </c>
      <c r="AU45" s="6" t="e">
        <f t="shared" si="8"/>
        <v>#N/A</v>
      </c>
      <c r="AV45" s="6" t="e">
        <f t="shared" si="34"/>
        <v>#N/A</v>
      </c>
      <c r="AW45" s="6">
        <f t="shared" si="35"/>
        <v>0</v>
      </c>
      <c r="AX45" s="6" t="e">
        <f t="shared" si="36"/>
        <v>#N/A</v>
      </c>
      <c r="AY45" s="6" t="str">
        <f t="shared" si="9"/>
        <v/>
      </c>
      <c r="AZ45" s="6" t="str">
        <f t="shared" si="10"/>
        <v/>
      </c>
      <c r="BA45" s="6" t="str">
        <f t="shared" si="11"/>
        <v/>
      </c>
      <c r="BB45" s="6" t="str">
        <f t="shared" si="12"/>
        <v/>
      </c>
      <c r="BC45" s="41"/>
      <c r="BI45" t="s">
        <v>744</v>
      </c>
      <c r="BK45" s="9"/>
      <c r="BL45" s="9"/>
      <c r="BM45" s="9"/>
      <c r="BN45" s="9"/>
      <c r="BO45" s="9"/>
      <c r="BP45" s="9"/>
      <c r="CO45" s="1">
        <v>29</v>
      </c>
      <c r="CS45" s="256" t="str">
        <f t="shared" si="39"/>
        <v/>
      </c>
      <c r="CT45" s="1" t="str">
        <f t="shared" si="37"/>
        <v/>
      </c>
      <c r="CU45" s="1" t="str">
        <f t="shared" si="38"/>
        <v/>
      </c>
      <c r="CV45" s="395"/>
    </row>
    <row r="46" spans="1:100" s="1" customFormat="1" ht="13.5" customHeight="1" x14ac:dyDescent="0.15">
      <c r="A46" s="62">
        <v>31</v>
      </c>
      <c r="B46" s="315"/>
      <c r="C46" s="315"/>
      <c r="D46" s="315"/>
      <c r="E46" s="315"/>
      <c r="F46" s="315"/>
      <c r="G46" s="315"/>
      <c r="H46" s="315"/>
      <c r="I46" s="315"/>
      <c r="J46" s="315"/>
      <c r="K46" s="315"/>
      <c r="L46" s="316"/>
      <c r="M46" s="315"/>
      <c r="N46" s="367"/>
      <c r="O46" s="368"/>
      <c r="P46" s="385" t="str">
        <f>IF(G46="R",IF(OR(AND(実績排出量!H46=SUM(実績事業所!$B$2-1),3&lt;実績排出量!I46),AND(実績排出量!H46=実績事業所!$B$2,4&gt;実績排出量!I46)),"新規",""),"")</f>
        <v/>
      </c>
      <c r="Q46" s="375" t="str">
        <f t="shared" si="40"/>
        <v/>
      </c>
      <c r="R46" s="376" t="str">
        <f t="shared" si="14"/>
        <v/>
      </c>
      <c r="S46" s="299" t="str">
        <f t="shared" si="0"/>
        <v/>
      </c>
      <c r="T46" s="86" t="str">
        <f t="shared" si="1"/>
        <v/>
      </c>
      <c r="U46" s="87" t="str">
        <f t="shared" si="2"/>
        <v/>
      </c>
      <c r="V46" s="88" t="str">
        <f t="shared" si="15"/>
        <v/>
      </c>
      <c r="W46" s="89" t="str">
        <f t="shared" si="16"/>
        <v/>
      </c>
      <c r="X46" s="89" t="str">
        <f t="shared" si="17"/>
        <v/>
      </c>
      <c r="Y46" s="113" t="str">
        <f t="shared" si="18"/>
        <v/>
      </c>
      <c r="Z46" s="16"/>
      <c r="AA46" s="15" t="str">
        <f t="shared" si="19"/>
        <v/>
      </c>
      <c r="AB46" s="15" t="str">
        <f t="shared" si="20"/>
        <v/>
      </c>
      <c r="AC46" s="14" t="str">
        <f t="shared" si="3"/>
        <v/>
      </c>
      <c r="AD46" s="6" t="e">
        <f t="shared" si="21"/>
        <v>#N/A</v>
      </c>
      <c r="AE46" s="6" t="e">
        <f t="shared" si="22"/>
        <v>#N/A</v>
      </c>
      <c r="AF46" s="6" t="e">
        <f t="shared" si="23"/>
        <v>#N/A</v>
      </c>
      <c r="AG46" s="6" t="str">
        <f t="shared" si="4"/>
        <v/>
      </c>
      <c r="AH46" s="6">
        <f t="shared" si="5"/>
        <v>1</v>
      </c>
      <c r="AI46" s="6" t="e">
        <f t="shared" si="24"/>
        <v>#N/A</v>
      </c>
      <c r="AJ46" s="6" t="e">
        <f t="shared" si="25"/>
        <v>#N/A</v>
      </c>
      <c r="AK46" s="6" t="e">
        <f t="shared" si="26"/>
        <v>#N/A</v>
      </c>
      <c r="AL46" s="6" t="e">
        <f t="shared" si="27"/>
        <v>#N/A</v>
      </c>
      <c r="AM46" s="7" t="str">
        <f t="shared" si="28"/>
        <v xml:space="preserve"> </v>
      </c>
      <c r="AN46" s="6" t="e">
        <f t="shared" si="29"/>
        <v>#N/A</v>
      </c>
      <c r="AO46" s="6" t="e">
        <f t="shared" si="30"/>
        <v>#N/A</v>
      </c>
      <c r="AP46" s="6" t="e">
        <f t="shared" si="31"/>
        <v>#N/A</v>
      </c>
      <c r="AQ46" s="6" t="e">
        <f t="shared" si="6"/>
        <v>#N/A</v>
      </c>
      <c r="AR46" s="6" t="e">
        <f t="shared" si="32"/>
        <v>#N/A</v>
      </c>
      <c r="AS46" s="6" t="e">
        <f t="shared" si="33"/>
        <v>#N/A</v>
      </c>
      <c r="AT46" s="6" t="e">
        <f t="shared" si="7"/>
        <v>#N/A</v>
      </c>
      <c r="AU46" s="6" t="e">
        <f t="shared" si="8"/>
        <v>#N/A</v>
      </c>
      <c r="AV46" s="6" t="e">
        <f t="shared" si="34"/>
        <v>#N/A</v>
      </c>
      <c r="AW46" s="6">
        <f t="shared" si="35"/>
        <v>0</v>
      </c>
      <c r="AX46" s="6" t="e">
        <f t="shared" si="36"/>
        <v>#N/A</v>
      </c>
      <c r="AY46" s="6" t="str">
        <f t="shared" si="9"/>
        <v/>
      </c>
      <c r="AZ46" s="6" t="str">
        <f t="shared" si="10"/>
        <v/>
      </c>
      <c r="BA46" s="6" t="str">
        <f t="shared" si="11"/>
        <v/>
      </c>
      <c r="BB46" s="6" t="str">
        <f t="shared" si="12"/>
        <v/>
      </c>
      <c r="BC46" s="41"/>
      <c r="BI46" t="s">
        <v>746</v>
      </c>
      <c r="BK46" s="9"/>
      <c r="BL46" s="9"/>
      <c r="BM46" s="9"/>
      <c r="BN46" s="9"/>
      <c r="BO46" s="9"/>
      <c r="BP46" s="9"/>
      <c r="CO46" s="1">
        <v>30</v>
      </c>
      <c r="CS46" s="256" t="str">
        <f t="shared" si="39"/>
        <v/>
      </c>
      <c r="CT46" s="1" t="str">
        <f t="shared" si="37"/>
        <v/>
      </c>
      <c r="CU46" s="1" t="str">
        <f t="shared" si="38"/>
        <v/>
      </c>
      <c r="CV46" s="395"/>
    </row>
    <row r="47" spans="1:100" s="1" customFormat="1" ht="13.5" customHeight="1" x14ac:dyDescent="0.15">
      <c r="A47" s="62">
        <v>32</v>
      </c>
      <c r="B47" s="315"/>
      <c r="C47" s="315"/>
      <c r="D47" s="315"/>
      <c r="E47" s="315"/>
      <c r="F47" s="315"/>
      <c r="G47" s="315"/>
      <c r="H47" s="315"/>
      <c r="I47" s="315"/>
      <c r="J47" s="315"/>
      <c r="K47" s="315"/>
      <c r="L47" s="316"/>
      <c r="M47" s="315"/>
      <c r="N47" s="367"/>
      <c r="O47" s="368"/>
      <c r="P47" s="385" t="str">
        <f>IF(G47="R",IF(OR(AND(実績排出量!H47=SUM(実績事業所!$B$2-1),3&lt;実績排出量!I47),AND(実績排出量!H47=実績事業所!$B$2,4&gt;実績排出量!I47)),"新規",""),"")</f>
        <v/>
      </c>
      <c r="Q47" s="375" t="str">
        <f t="shared" si="40"/>
        <v/>
      </c>
      <c r="R47" s="376" t="str">
        <f t="shared" si="14"/>
        <v/>
      </c>
      <c r="S47" s="299" t="str">
        <f t="shared" si="0"/>
        <v/>
      </c>
      <c r="T47" s="86" t="str">
        <f t="shared" si="1"/>
        <v/>
      </c>
      <c r="U47" s="87" t="str">
        <f t="shared" si="2"/>
        <v/>
      </c>
      <c r="V47" s="88" t="str">
        <f t="shared" si="15"/>
        <v/>
      </c>
      <c r="W47" s="89" t="str">
        <f t="shared" si="16"/>
        <v/>
      </c>
      <c r="X47" s="89" t="str">
        <f t="shared" si="17"/>
        <v/>
      </c>
      <c r="Y47" s="113" t="str">
        <f t="shared" si="18"/>
        <v/>
      </c>
      <c r="Z47" s="16"/>
      <c r="AA47" s="15" t="str">
        <f t="shared" si="19"/>
        <v/>
      </c>
      <c r="AB47" s="15" t="str">
        <f t="shared" si="20"/>
        <v/>
      </c>
      <c r="AC47" s="14" t="str">
        <f t="shared" si="3"/>
        <v/>
      </c>
      <c r="AD47" s="6" t="e">
        <f t="shared" si="21"/>
        <v>#N/A</v>
      </c>
      <c r="AE47" s="6" t="e">
        <f t="shared" si="22"/>
        <v>#N/A</v>
      </c>
      <c r="AF47" s="6" t="e">
        <f t="shared" si="23"/>
        <v>#N/A</v>
      </c>
      <c r="AG47" s="6" t="str">
        <f t="shared" si="4"/>
        <v/>
      </c>
      <c r="AH47" s="6">
        <f t="shared" si="5"/>
        <v>1</v>
      </c>
      <c r="AI47" s="6" t="e">
        <f t="shared" si="24"/>
        <v>#N/A</v>
      </c>
      <c r="AJ47" s="6" t="e">
        <f t="shared" si="25"/>
        <v>#N/A</v>
      </c>
      <c r="AK47" s="6" t="e">
        <f t="shared" si="26"/>
        <v>#N/A</v>
      </c>
      <c r="AL47" s="6" t="e">
        <f t="shared" si="27"/>
        <v>#N/A</v>
      </c>
      <c r="AM47" s="7" t="str">
        <f t="shared" si="28"/>
        <v xml:space="preserve"> </v>
      </c>
      <c r="AN47" s="6" t="e">
        <f t="shared" si="29"/>
        <v>#N/A</v>
      </c>
      <c r="AO47" s="6" t="e">
        <f t="shared" si="30"/>
        <v>#N/A</v>
      </c>
      <c r="AP47" s="6" t="e">
        <f t="shared" si="31"/>
        <v>#N/A</v>
      </c>
      <c r="AQ47" s="6" t="e">
        <f t="shared" si="6"/>
        <v>#N/A</v>
      </c>
      <c r="AR47" s="6" t="e">
        <f t="shared" si="32"/>
        <v>#N/A</v>
      </c>
      <c r="AS47" s="6" t="e">
        <f t="shared" si="33"/>
        <v>#N/A</v>
      </c>
      <c r="AT47" s="6" t="e">
        <f t="shared" si="7"/>
        <v>#N/A</v>
      </c>
      <c r="AU47" s="6" t="e">
        <f t="shared" si="8"/>
        <v>#N/A</v>
      </c>
      <c r="AV47" s="6" t="e">
        <f t="shared" si="34"/>
        <v>#N/A</v>
      </c>
      <c r="AW47" s="6">
        <f t="shared" si="35"/>
        <v>0</v>
      </c>
      <c r="AX47" s="6" t="e">
        <f t="shared" si="36"/>
        <v>#N/A</v>
      </c>
      <c r="AY47" s="6" t="str">
        <f t="shared" si="9"/>
        <v/>
      </c>
      <c r="AZ47" s="6" t="str">
        <f t="shared" si="10"/>
        <v/>
      </c>
      <c r="BA47" s="6" t="str">
        <f t="shared" si="11"/>
        <v/>
      </c>
      <c r="BB47" s="6" t="str">
        <f t="shared" si="12"/>
        <v/>
      </c>
      <c r="BC47" s="41"/>
      <c r="BI47" t="s">
        <v>787</v>
      </c>
      <c r="BK47" s="9"/>
      <c r="BL47" s="9"/>
      <c r="BM47" s="9"/>
      <c r="BN47" s="9"/>
      <c r="BO47" s="9"/>
      <c r="BP47" s="9"/>
      <c r="CO47" s="1">
        <v>31</v>
      </c>
      <c r="CS47" s="256" t="str">
        <f t="shared" si="39"/>
        <v/>
      </c>
      <c r="CT47" s="1" t="str">
        <f t="shared" si="37"/>
        <v/>
      </c>
      <c r="CU47" s="1" t="str">
        <f t="shared" si="38"/>
        <v/>
      </c>
      <c r="CV47" s="395"/>
    </row>
    <row r="48" spans="1:100" s="1" customFormat="1" ht="13.5" customHeight="1" x14ac:dyDescent="0.15">
      <c r="A48" s="62">
        <v>33</v>
      </c>
      <c r="B48" s="315"/>
      <c r="C48" s="315"/>
      <c r="D48" s="315"/>
      <c r="E48" s="315"/>
      <c r="F48" s="315"/>
      <c r="G48" s="315"/>
      <c r="H48" s="315"/>
      <c r="I48" s="315"/>
      <c r="J48" s="315"/>
      <c r="K48" s="315"/>
      <c r="L48" s="316"/>
      <c r="M48" s="315"/>
      <c r="N48" s="367"/>
      <c r="O48" s="368"/>
      <c r="P48" s="385" t="str">
        <f>IF(G48="R",IF(OR(AND(実績排出量!H48=SUM(実績事業所!$B$2-1),3&lt;実績排出量!I48),AND(実績排出量!H48=実績事業所!$B$2,4&gt;実績排出量!I48)),"新規",""),"")</f>
        <v/>
      </c>
      <c r="Q48" s="375" t="str">
        <f t="shared" si="40"/>
        <v/>
      </c>
      <c r="R48" s="376" t="str">
        <f t="shared" si="14"/>
        <v/>
      </c>
      <c r="S48" s="299" t="str">
        <f t="shared" si="0"/>
        <v/>
      </c>
      <c r="T48" s="86" t="str">
        <f t="shared" si="1"/>
        <v/>
      </c>
      <c r="U48" s="87" t="str">
        <f t="shared" si="2"/>
        <v/>
      </c>
      <c r="V48" s="88" t="str">
        <f t="shared" si="15"/>
        <v/>
      </c>
      <c r="W48" s="89" t="str">
        <f t="shared" si="16"/>
        <v/>
      </c>
      <c r="X48" s="89" t="str">
        <f t="shared" si="17"/>
        <v/>
      </c>
      <c r="Y48" s="113" t="str">
        <f t="shared" si="18"/>
        <v/>
      </c>
      <c r="Z48" s="16"/>
      <c r="AA48" s="15" t="str">
        <f t="shared" si="19"/>
        <v/>
      </c>
      <c r="AB48" s="15" t="str">
        <f t="shared" si="20"/>
        <v/>
      </c>
      <c r="AC48" s="14" t="str">
        <f t="shared" si="3"/>
        <v/>
      </c>
      <c r="AD48" s="6" t="e">
        <f t="shared" si="21"/>
        <v>#N/A</v>
      </c>
      <c r="AE48" s="6" t="e">
        <f t="shared" si="22"/>
        <v>#N/A</v>
      </c>
      <c r="AF48" s="6" t="e">
        <f t="shared" si="23"/>
        <v>#N/A</v>
      </c>
      <c r="AG48" s="6" t="str">
        <f t="shared" si="4"/>
        <v/>
      </c>
      <c r="AH48" s="6">
        <f t="shared" si="5"/>
        <v>1</v>
      </c>
      <c r="AI48" s="6" t="e">
        <f t="shared" si="24"/>
        <v>#N/A</v>
      </c>
      <c r="AJ48" s="6" t="e">
        <f t="shared" si="25"/>
        <v>#N/A</v>
      </c>
      <c r="AK48" s="6" t="e">
        <f t="shared" si="26"/>
        <v>#N/A</v>
      </c>
      <c r="AL48" s="6" t="e">
        <f t="shared" si="27"/>
        <v>#N/A</v>
      </c>
      <c r="AM48" s="7" t="str">
        <f t="shared" si="28"/>
        <v xml:space="preserve"> </v>
      </c>
      <c r="AN48" s="6" t="e">
        <f t="shared" si="29"/>
        <v>#N/A</v>
      </c>
      <c r="AO48" s="6" t="e">
        <f t="shared" si="30"/>
        <v>#N/A</v>
      </c>
      <c r="AP48" s="6" t="e">
        <f t="shared" si="31"/>
        <v>#N/A</v>
      </c>
      <c r="AQ48" s="6" t="e">
        <f t="shared" si="6"/>
        <v>#N/A</v>
      </c>
      <c r="AR48" s="6" t="e">
        <f t="shared" si="32"/>
        <v>#N/A</v>
      </c>
      <c r="AS48" s="6" t="e">
        <f t="shared" si="33"/>
        <v>#N/A</v>
      </c>
      <c r="AT48" s="6" t="e">
        <f t="shared" si="7"/>
        <v>#N/A</v>
      </c>
      <c r="AU48" s="6" t="e">
        <f t="shared" si="8"/>
        <v>#N/A</v>
      </c>
      <c r="AV48" s="6" t="e">
        <f t="shared" si="34"/>
        <v>#N/A</v>
      </c>
      <c r="AW48" s="6">
        <f t="shared" si="35"/>
        <v>0</v>
      </c>
      <c r="AX48" s="6" t="e">
        <f t="shared" si="36"/>
        <v>#N/A</v>
      </c>
      <c r="AY48" s="6" t="str">
        <f t="shared" si="9"/>
        <v/>
      </c>
      <c r="AZ48" s="6" t="str">
        <f t="shared" si="10"/>
        <v/>
      </c>
      <c r="BA48" s="6" t="str">
        <f t="shared" si="11"/>
        <v/>
      </c>
      <c r="BB48" s="6" t="str">
        <f t="shared" si="12"/>
        <v/>
      </c>
      <c r="BC48" s="41"/>
      <c r="BI48" t="s">
        <v>789</v>
      </c>
      <c r="BK48" s="9"/>
      <c r="BL48" s="9"/>
      <c r="BM48" s="9"/>
      <c r="BN48" s="9"/>
      <c r="BO48" s="9"/>
      <c r="BP48" s="9"/>
      <c r="CO48" s="1">
        <v>32</v>
      </c>
      <c r="CS48" s="256" t="str">
        <f t="shared" si="39"/>
        <v/>
      </c>
      <c r="CT48" s="1" t="str">
        <f t="shared" si="37"/>
        <v/>
      </c>
      <c r="CU48" s="1" t="str">
        <f t="shared" si="38"/>
        <v/>
      </c>
      <c r="CV48" s="395"/>
    </row>
    <row r="49" spans="1:100" s="1" customFormat="1" ht="13.5" customHeight="1" x14ac:dyDescent="0.15">
      <c r="A49" s="62">
        <v>34</v>
      </c>
      <c r="B49" s="315"/>
      <c r="C49" s="315"/>
      <c r="D49" s="315"/>
      <c r="E49" s="315"/>
      <c r="F49" s="315"/>
      <c r="G49" s="315"/>
      <c r="H49" s="315"/>
      <c r="I49" s="315"/>
      <c r="J49" s="315"/>
      <c r="K49" s="315"/>
      <c r="L49" s="316"/>
      <c r="M49" s="315"/>
      <c r="N49" s="367"/>
      <c r="O49" s="368"/>
      <c r="P49" s="385" t="str">
        <f>IF(G49="R",IF(OR(AND(実績排出量!H49=SUM(実績事業所!$B$2-1),3&lt;実績排出量!I49),AND(実績排出量!H49=実績事業所!$B$2,4&gt;実績排出量!I49)),"新規",""),"")</f>
        <v/>
      </c>
      <c r="Q49" s="375" t="str">
        <f t="shared" si="40"/>
        <v/>
      </c>
      <c r="R49" s="376" t="str">
        <f t="shared" si="14"/>
        <v/>
      </c>
      <c r="S49" s="299" t="str">
        <f t="shared" si="0"/>
        <v/>
      </c>
      <c r="T49" s="86" t="str">
        <f t="shared" si="1"/>
        <v/>
      </c>
      <c r="U49" s="87" t="str">
        <f t="shared" si="2"/>
        <v/>
      </c>
      <c r="V49" s="88" t="str">
        <f t="shared" si="15"/>
        <v/>
      </c>
      <c r="W49" s="89" t="str">
        <f t="shared" si="16"/>
        <v/>
      </c>
      <c r="X49" s="89" t="str">
        <f t="shared" si="17"/>
        <v/>
      </c>
      <c r="Y49" s="113" t="str">
        <f t="shared" si="18"/>
        <v/>
      </c>
      <c r="Z49" s="16"/>
      <c r="AA49" s="15" t="str">
        <f t="shared" si="19"/>
        <v/>
      </c>
      <c r="AB49" s="15" t="str">
        <f t="shared" si="20"/>
        <v/>
      </c>
      <c r="AC49" s="14" t="str">
        <f t="shared" si="3"/>
        <v/>
      </c>
      <c r="AD49" s="6" t="e">
        <f t="shared" si="21"/>
        <v>#N/A</v>
      </c>
      <c r="AE49" s="6" t="e">
        <f t="shared" si="22"/>
        <v>#N/A</v>
      </c>
      <c r="AF49" s="6" t="e">
        <f t="shared" si="23"/>
        <v>#N/A</v>
      </c>
      <c r="AG49" s="6" t="str">
        <f t="shared" si="4"/>
        <v/>
      </c>
      <c r="AH49" s="6">
        <f t="shared" si="5"/>
        <v>1</v>
      </c>
      <c r="AI49" s="6" t="e">
        <f t="shared" si="24"/>
        <v>#N/A</v>
      </c>
      <c r="AJ49" s="6" t="e">
        <f t="shared" si="25"/>
        <v>#N/A</v>
      </c>
      <c r="AK49" s="6" t="e">
        <f t="shared" si="26"/>
        <v>#N/A</v>
      </c>
      <c r="AL49" s="6" t="e">
        <f t="shared" si="27"/>
        <v>#N/A</v>
      </c>
      <c r="AM49" s="7" t="str">
        <f t="shared" si="28"/>
        <v xml:space="preserve"> </v>
      </c>
      <c r="AN49" s="6" t="e">
        <f t="shared" si="29"/>
        <v>#N/A</v>
      </c>
      <c r="AO49" s="6" t="e">
        <f t="shared" si="30"/>
        <v>#N/A</v>
      </c>
      <c r="AP49" s="6" t="e">
        <f t="shared" si="31"/>
        <v>#N/A</v>
      </c>
      <c r="AQ49" s="6" t="e">
        <f t="shared" si="6"/>
        <v>#N/A</v>
      </c>
      <c r="AR49" s="6" t="e">
        <f t="shared" si="32"/>
        <v>#N/A</v>
      </c>
      <c r="AS49" s="6" t="e">
        <f t="shared" si="33"/>
        <v>#N/A</v>
      </c>
      <c r="AT49" s="6" t="e">
        <f t="shared" si="7"/>
        <v>#N/A</v>
      </c>
      <c r="AU49" s="6" t="e">
        <f t="shared" si="8"/>
        <v>#N/A</v>
      </c>
      <c r="AV49" s="6" t="e">
        <f t="shared" si="34"/>
        <v>#N/A</v>
      </c>
      <c r="AW49" s="6">
        <f t="shared" si="35"/>
        <v>0</v>
      </c>
      <c r="AX49" s="6" t="e">
        <f t="shared" si="36"/>
        <v>#N/A</v>
      </c>
      <c r="AY49" s="6" t="str">
        <f t="shared" si="9"/>
        <v/>
      </c>
      <c r="AZ49" s="6" t="str">
        <f t="shared" si="10"/>
        <v/>
      </c>
      <c r="BA49" s="6" t="str">
        <f t="shared" si="11"/>
        <v/>
      </c>
      <c r="BB49" s="6" t="str">
        <f t="shared" si="12"/>
        <v/>
      </c>
      <c r="BC49" s="41"/>
      <c r="BI49" t="s">
        <v>791</v>
      </c>
      <c r="CO49" s="1">
        <v>33</v>
      </c>
      <c r="CS49" s="256" t="str">
        <f t="shared" si="39"/>
        <v/>
      </c>
      <c r="CT49" s="1" t="str">
        <f t="shared" si="37"/>
        <v/>
      </c>
      <c r="CU49" s="1" t="str">
        <f t="shared" si="38"/>
        <v/>
      </c>
      <c r="CV49" s="395"/>
    </row>
    <row r="50" spans="1:100" s="1" customFormat="1" ht="13.5" customHeight="1" x14ac:dyDescent="0.15">
      <c r="A50" s="62">
        <v>35</v>
      </c>
      <c r="B50" s="315"/>
      <c r="C50" s="315"/>
      <c r="D50" s="315"/>
      <c r="E50" s="315"/>
      <c r="F50" s="315"/>
      <c r="G50" s="315"/>
      <c r="H50" s="315"/>
      <c r="I50" s="315"/>
      <c r="J50" s="315"/>
      <c r="K50" s="315"/>
      <c r="L50" s="316"/>
      <c r="M50" s="315"/>
      <c r="N50" s="367"/>
      <c r="O50" s="368"/>
      <c r="P50" s="385" t="str">
        <f>IF(G50="R",IF(OR(AND(実績排出量!H50=SUM(実績事業所!$B$2-1),3&lt;実績排出量!I50),AND(実績排出量!H50=実績事業所!$B$2,4&gt;実績排出量!I50)),"新規",""),"")</f>
        <v/>
      </c>
      <c r="Q50" s="375" t="str">
        <f t="shared" si="40"/>
        <v/>
      </c>
      <c r="R50" s="376" t="str">
        <f t="shared" si="14"/>
        <v/>
      </c>
      <c r="S50" s="299" t="str">
        <f t="shared" si="0"/>
        <v/>
      </c>
      <c r="T50" s="86" t="str">
        <f t="shared" si="1"/>
        <v/>
      </c>
      <c r="U50" s="87" t="str">
        <f t="shared" si="2"/>
        <v/>
      </c>
      <c r="V50" s="88" t="str">
        <f t="shared" si="15"/>
        <v/>
      </c>
      <c r="W50" s="89" t="str">
        <f t="shared" si="16"/>
        <v/>
      </c>
      <c r="X50" s="89" t="str">
        <f t="shared" si="17"/>
        <v/>
      </c>
      <c r="Y50" s="113" t="str">
        <f t="shared" si="18"/>
        <v/>
      </c>
      <c r="Z50" s="16"/>
      <c r="AA50" s="15" t="str">
        <f t="shared" si="19"/>
        <v/>
      </c>
      <c r="AB50" s="15" t="str">
        <f t="shared" si="20"/>
        <v/>
      </c>
      <c r="AC50" s="14" t="str">
        <f t="shared" si="3"/>
        <v/>
      </c>
      <c r="AD50" s="6" t="e">
        <f t="shared" si="21"/>
        <v>#N/A</v>
      </c>
      <c r="AE50" s="6" t="e">
        <f t="shared" si="22"/>
        <v>#N/A</v>
      </c>
      <c r="AF50" s="6" t="e">
        <f t="shared" si="23"/>
        <v>#N/A</v>
      </c>
      <c r="AG50" s="6" t="str">
        <f t="shared" si="4"/>
        <v/>
      </c>
      <c r="AH50" s="6">
        <f t="shared" si="5"/>
        <v>1</v>
      </c>
      <c r="AI50" s="6" t="e">
        <f t="shared" si="24"/>
        <v>#N/A</v>
      </c>
      <c r="AJ50" s="6" t="e">
        <f t="shared" si="25"/>
        <v>#N/A</v>
      </c>
      <c r="AK50" s="6" t="e">
        <f t="shared" si="26"/>
        <v>#N/A</v>
      </c>
      <c r="AL50" s="6" t="e">
        <f t="shared" si="27"/>
        <v>#N/A</v>
      </c>
      <c r="AM50" s="7" t="str">
        <f t="shared" si="28"/>
        <v xml:space="preserve"> </v>
      </c>
      <c r="AN50" s="6" t="e">
        <f t="shared" si="29"/>
        <v>#N/A</v>
      </c>
      <c r="AO50" s="6" t="e">
        <f t="shared" si="30"/>
        <v>#N/A</v>
      </c>
      <c r="AP50" s="6" t="e">
        <f t="shared" si="31"/>
        <v>#N/A</v>
      </c>
      <c r="AQ50" s="6" t="e">
        <f t="shared" si="6"/>
        <v>#N/A</v>
      </c>
      <c r="AR50" s="6" t="e">
        <f t="shared" si="32"/>
        <v>#N/A</v>
      </c>
      <c r="AS50" s="6" t="e">
        <f t="shared" si="33"/>
        <v>#N/A</v>
      </c>
      <c r="AT50" s="6" t="e">
        <f t="shared" si="7"/>
        <v>#N/A</v>
      </c>
      <c r="AU50" s="6" t="e">
        <f t="shared" si="8"/>
        <v>#N/A</v>
      </c>
      <c r="AV50" s="6" t="e">
        <f t="shared" si="34"/>
        <v>#N/A</v>
      </c>
      <c r="AW50" s="6">
        <f t="shared" si="35"/>
        <v>0</v>
      </c>
      <c r="AX50" s="6" t="e">
        <f t="shared" si="36"/>
        <v>#N/A</v>
      </c>
      <c r="AY50" s="6" t="str">
        <f t="shared" si="9"/>
        <v/>
      </c>
      <c r="AZ50" s="6" t="str">
        <f t="shared" si="10"/>
        <v/>
      </c>
      <c r="BA50" s="6" t="str">
        <f t="shared" si="11"/>
        <v/>
      </c>
      <c r="BB50" s="6" t="str">
        <f t="shared" si="12"/>
        <v/>
      </c>
      <c r="BC50" s="41"/>
      <c r="BI50" t="s">
        <v>734</v>
      </c>
      <c r="CO50" s="1">
        <v>55</v>
      </c>
      <c r="CS50" s="256" t="str">
        <f t="shared" si="39"/>
        <v/>
      </c>
      <c r="CT50" s="1" t="str">
        <f t="shared" si="37"/>
        <v/>
      </c>
      <c r="CU50" s="1" t="str">
        <f t="shared" si="38"/>
        <v/>
      </c>
      <c r="CV50" s="395"/>
    </row>
    <row r="51" spans="1:100" s="1" customFormat="1" ht="13.5" customHeight="1" x14ac:dyDescent="0.15">
      <c r="A51" s="62">
        <v>36</v>
      </c>
      <c r="B51" s="315"/>
      <c r="C51" s="315"/>
      <c r="D51" s="315"/>
      <c r="E51" s="315"/>
      <c r="F51" s="315"/>
      <c r="G51" s="315"/>
      <c r="H51" s="315"/>
      <c r="I51" s="315"/>
      <c r="J51" s="315"/>
      <c r="K51" s="315"/>
      <c r="L51" s="316"/>
      <c r="M51" s="315"/>
      <c r="N51" s="367"/>
      <c r="O51" s="368"/>
      <c r="P51" s="385" t="str">
        <f>IF(G51="R",IF(OR(AND(実績排出量!H51=SUM(実績事業所!$B$2-1),3&lt;実績排出量!I51),AND(実績排出量!H51=実績事業所!$B$2,4&gt;実績排出量!I51)),"新規",""),"")</f>
        <v/>
      </c>
      <c r="Q51" s="375" t="str">
        <f t="shared" si="40"/>
        <v/>
      </c>
      <c r="R51" s="376" t="str">
        <f t="shared" si="14"/>
        <v/>
      </c>
      <c r="S51" s="299" t="str">
        <f t="shared" si="0"/>
        <v/>
      </c>
      <c r="T51" s="86" t="str">
        <f t="shared" si="1"/>
        <v/>
      </c>
      <c r="U51" s="87" t="str">
        <f t="shared" si="2"/>
        <v/>
      </c>
      <c r="V51" s="88" t="str">
        <f t="shared" si="15"/>
        <v/>
      </c>
      <c r="W51" s="89" t="str">
        <f t="shared" si="16"/>
        <v/>
      </c>
      <c r="X51" s="89" t="str">
        <f t="shared" si="17"/>
        <v/>
      </c>
      <c r="Y51" s="113" t="str">
        <f t="shared" si="18"/>
        <v/>
      </c>
      <c r="Z51" s="16"/>
      <c r="AA51" s="15" t="str">
        <f t="shared" si="19"/>
        <v/>
      </c>
      <c r="AB51" s="15" t="str">
        <f t="shared" si="20"/>
        <v/>
      </c>
      <c r="AC51" s="14" t="str">
        <f t="shared" si="3"/>
        <v/>
      </c>
      <c r="AD51" s="6" t="e">
        <f t="shared" si="21"/>
        <v>#N/A</v>
      </c>
      <c r="AE51" s="6" t="e">
        <f t="shared" si="22"/>
        <v>#N/A</v>
      </c>
      <c r="AF51" s="6" t="e">
        <f t="shared" si="23"/>
        <v>#N/A</v>
      </c>
      <c r="AG51" s="6" t="str">
        <f t="shared" si="4"/>
        <v/>
      </c>
      <c r="AH51" s="6">
        <f t="shared" si="5"/>
        <v>1</v>
      </c>
      <c r="AI51" s="6" t="e">
        <f t="shared" si="24"/>
        <v>#N/A</v>
      </c>
      <c r="AJ51" s="6" t="e">
        <f t="shared" si="25"/>
        <v>#N/A</v>
      </c>
      <c r="AK51" s="6" t="e">
        <f t="shared" si="26"/>
        <v>#N/A</v>
      </c>
      <c r="AL51" s="6" t="e">
        <f t="shared" si="27"/>
        <v>#N/A</v>
      </c>
      <c r="AM51" s="7" t="str">
        <f t="shared" si="28"/>
        <v xml:space="preserve"> </v>
      </c>
      <c r="AN51" s="6" t="e">
        <f t="shared" si="29"/>
        <v>#N/A</v>
      </c>
      <c r="AO51" s="6" t="e">
        <f t="shared" si="30"/>
        <v>#N/A</v>
      </c>
      <c r="AP51" s="6" t="e">
        <f t="shared" si="31"/>
        <v>#N/A</v>
      </c>
      <c r="AQ51" s="6" t="e">
        <f t="shared" si="6"/>
        <v>#N/A</v>
      </c>
      <c r="AR51" s="6" t="e">
        <f t="shared" si="32"/>
        <v>#N/A</v>
      </c>
      <c r="AS51" s="6" t="e">
        <f t="shared" si="33"/>
        <v>#N/A</v>
      </c>
      <c r="AT51" s="6" t="e">
        <f t="shared" si="7"/>
        <v>#N/A</v>
      </c>
      <c r="AU51" s="6" t="e">
        <f t="shared" si="8"/>
        <v>#N/A</v>
      </c>
      <c r="AV51" s="6" t="e">
        <f t="shared" si="34"/>
        <v>#N/A</v>
      </c>
      <c r="AW51" s="6">
        <f t="shared" si="35"/>
        <v>0</v>
      </c>
      <c r="AX51" s="6" t="e">
        <f t="shared" si="36"/>
        <v>#N/A</v>
      </c>
      <c r="AY51" s="6" t="str">
        <f t="shared" si="9"/>
        <v/>
      </c>
      <c r="AZ51" s="6" t="str">
        <f t="shared" si="10"/>
        <v/>
      </c>
      <c r="BA51" s="6" t="str">
        <f t="shared" si="11"/>
        <v/>
      </c>
      <c r="BB51" s="6" t="str">
        <f t="shared" si="12"/>
        <v/>
      </c>
      <c r="BC51" s="41"/>
      <c r="BI51" t="s">
        <v>736</v>
      </c>
      <c r="CO51" s="1">
        <v>56</v>
      </c>
      <c r="CS51" s="256" t="str">
        <f t="shared" si="39"/>
        <v/>
      </c>
      <c r="CT51" s="1" t="str">
        <f t="shared" si="37"/>
        <v/>
      </c>
      <c r="CU51" s="1" t="str">
        <f t="shared" si="38"/>
        <v/>
      </c>
      <c r="CV51" s="395"/>
    </row>
    <row r="52" spans="1:100" s="1" customFormat="1" ht="13.5" customHeight="1" x14ac:dyDescent="0.15">
      <c r="A52" s="62">
        <v>37</v>
      </c>
      <c r="B52" s="315"/>
      <c r="C52" s="315"/>
      <c r="D52" s="315"/>
      <c r="E52" s="315"/>
      <c r="F52" s="315"/>
      <c r="G52" s="315"/>
      <c r="H52" s="315"/>
      <c r="I52" s="315"/>
      <c r="J52" s="315"/>
      <c r="K52" s="315"/>
      <c r="L52" s="316"/>
      <c r="M52" s="315"/>
      <c r="N52" s="367"/>
      <c r="O52" s="368"/>
      <c r="P52" s="385" t="str">
        <f>IF(G52="R",IF(OR(AND(実績排出量!H52=SUM(実績事業所!$B$2-1),3&lt;実績排出量!I52),AND(実績排出量!H52=実績事業所!$B$2,4&gt;実績排出量!I52)),"新規",""),"")</f>
        <v/>
      </c>
      <c r="Q52" s="375" t="str">
        <f t="shared" si="40"/>
        <v/>
      </c>
      <c r="R52" s="376" t="str">
        <f t="shared" si="14"/>
        <v/>
      </c>
      <c r="S52" s="299" t="str">
        <f t="shared" si="0"/>
        <v/>
      </c>
      <c r="T52" s="86" t="str">
        <f t="shared" si="1"/>
        <v/>
      </c>
      <c r="U52" s="87" t="str">
        <f t="shared" si="2"/>
        <v/>
      </c>
      <c r="V52" s="88" t="str">
        <f t="shared" si="15"/>
        <v/>
      </c>
      <c r="W52" s="89" t="str">
        <f t="shared" si="16"/>
        <v/>
      </c>
      <c r="X52" s="89" t="str">
        <f t="shared" si="17"/>
        <v/>
      </c>
      <c r="Y52" s="113" t="str">
        <f t="shared" si="18"/>
        <v/>
      </c>
      <c r="Z52" s="16"/>
      <c r="AA52" s="15" t="str">
        <f t="shared" si="19"/>
        <v/>
      </c>
      <c r="AB52" s="15" t="str">
        <f t="shared" si="20"/>
        <v/>
      </c>
      <c r="AC52" s="14" t="str">
        <f t="shared" si="3"/>
        <v/>
      </c>
      <c r="AD52" s="6" t="e">
        <f t="shared" si="21"/>
        <v>#N/A</v>
      </c>
      <c r="AE52" s="6" t="e">
        <f t="shared" si="22"/>
        <v>#N/A</v>
      </c>
      <c r="AF52" s="6" t="e">
        <f t="shared" si="23"/>
        <v>#N/A</v>
      </c>
      <c r="AG52" s="6" t="str">
        <f t="shared" si="4"/>
        <v/>
      </c>
      <c r="AH52" s="6">
        <f t="shared" si="5"/>
        <v>1</v>
      </c>
      <c r="AI52" s="6" t="e">
        <f t="shared" si="24"/>
        <v>#N/A</v>
      </c>
      <c r="AJ52" s="6" t="e">
        <f t="shared" si="25"/>
        <v>#N/A</v>
      </c>
      <c r="AK52" s="6" t="e">
        <f t="shared" si="26"/>
        <v>#N/A</v>
      </c>
      <c r="AL52" s="6" t="e">
        <f t="shared" si="27"/>
        <v>#N/A</v>
      </c>
      <c r="AM52" s="7" t="str">
        <f t="shared" si="28"/>
        <v xml:space="preserve"> </v>
      </c>
      <c r="AN52" s="6" t="e">
        <f t="shared" si="29"/>
        <v>#N/A</v>
      </c>
      <c r="AO52" s="6" t="e">
        <f t="shared" si="30"/>
        <v>#N/A</v>
      </c>
      <c r="AP52" s="6" t="e">
        <f t="shared" si="31"/>
        <v>#N/A</v>
      </c>
      <c r="AQ52" s="6" t="e">
        <f t="shared" si="6"/>
        <v>#N/A</v>
      </c>
      <c r="AR52" s="6" t="e">
        <f t="shared" si="32"/>
        <v>#N/A</v>
      </c>
      <c r="AS52" s="6" t="e">
        <f t="shared" si="33"/>
        <v>#N/A</v>
      </c>
      <c r="AT52" s="6" t="e">
        <f t="shared" si="7"/>
        <v>#N/A</v>
      </c>
      <c r="AU52" s="6" t="e">
        <f t="shared" si="8"/>
        <v>#N/A</v>
      </c>
      <c r="AV52" s="6" t="e">
        <f t="shared" si="34"/>
        <v>#N/A</v>
      </c>
      <c r="AW52" s="6">
        <f t="shared" si="35"/>
        <v>0</v>
      </c>
      <c r="AX52" s="6" t="e">
        <f t="shared" si="36"/>
        <v>#N/A</v>
      </c>
      <c r="AY52" s="6" t="str">
        <f t="shared" si="9"/>
        <v/>
      </c>
      <c r="AZ52" s="6" t="str">
        <f t="shared" si="10"/>
        <v/>
      </c>
      <c r="BA52" s="6" t="str">
        <f t="shared" si="11"/>
        <v/>
      </c>
      <c r="BB52" s="6" t="str">
        <f t="shared" si="12"/>
        <v/>
      </c>
      <c r="BC52" s="41"/>
      <c r="BI52" t="s">
        <v>738</v>
      </c>
      <c r="CO52" s="1">
        <v>57</v>
      </c>
      <c r="CS52" s="256" t="str">
        <f t="shared" si="39"/>
        <v/>
      </c>
      <c r="CT52" s="1" t="str">
        <f t="shared" si="37"/>
        <v/>
      </c>
      <c r="CU52" s="1" t="str">
        <f t="shared" si="38"/>
        <v/>
      </c>
      <c r="CV52" s="395"/>
    </row>
    <row r="53" spans="1:100" s="1" customFormat="1" ht="13.5" customHeight="1" x14ac:dyDescent="0.15">
      <c r="A53" s="62">
        <v>38</v>
      </c>
      <c r="B53" s="315"/>
      <c r="C53" s="315"/>
      <c r="D53" s="315"/>
      <c r="E53" s="315"/>
      <c r="F53" s="315"/>
      <c r="G53" s="315"/>
      <c r="H53" s="315"/>
      <c r="I53" s="315"/>
      <c r="J53" s="315"/>
      <c r="K53" s="315"/>
      <c r="L53" s="316"/>
      <c r="M53" s="315"/>
      <c r="N53" s="367"/>
      <c r="O53" s="368"/>
      <c r="P53" s="385" t="str">
        <f>IF(G53="R",IF(OR(AND(実績排出量!H53=SUM(実績事業所!$B$2-1),3&lt;実績排出量!I53),AND(実績排出量!H53=実績事業所!$B$2,4&gt;実績排出量!I53)),"新規",""),"")</f>
        <v/>
      </c>
      <c r="Q53" s="375" t="str">
        <f t="shared" si="40"/>
        <v/>
      </c>
      <c r="R53" s="376" t="str">
        <f t="shared" si="14"/>
        <v/>
      </c>
      <c r="S53" s="299" t="str">
        <f t="shared" si="0"/>
        <v/>
      </c>
      <c r="T53" s="86" t="str">
        <f t="shared" si="1"/>
        <v/>
      </c>
      <c r="U53" s="87" t="str">
        <f t="shared" si="2"/>
        <v/>
      </c>
      <c r="V53" s="88" t="str">
        <f t="shared" si="15"/>
        <v/>
      </c>
      <c r="W53" s="89" t="str">
        <f t="shared" si="16"/>
        <v/>
      </c>
      <c r="X53" s="89" t="str">
        <f t="shared" si="17"/>
        <v/>
      </c>
      <c r="Y53" s="113" t="str">
        <f t="shared" si="18"/>
        <v/>
      </c>
      <c r="Z53" s="16"/>
      <c r="AA53" s="15" t="str">
        <f t="shared" si="19"/>
        <v/>
      </c>
      <c r="AB53" s="15" t="str">
        <f t="shared" si="20"/>
        <v/>
      </c>
      <c r="AC53" s="14" t="str">
        <f t="shared" si="3"/>
        <v/>
      </c>
      <c r="AD53" s="6" t="e">
        <f t="shared" si="21"/>
        <v>#N/A</v>
      </c>
      <c r="AE53" s="6" t="e">
        <f t="shared" si="22"/>
        <v>#N/A</v>
      </c>
      <c r="AF53" s="6" t="e">
        <f t="shared" si="23"/>
        <v>#N/A</v>
      </c>
      <c r="AG53" s="6" t="str">
        <f t="shared" si="4"/>
        <v/>
      </c>
      <c r="AH53" s="6">
        <f t="shared" si="5"/>
        <v>1</v>
      </c>
      <c r="AI53" s="6" t="e">
        <f t="shared" si="24"/>
        <v>#N/A</v>
      </c>
      <c r="AJ53" s="6" t="e">
        <f t="shared" si="25"/>
        <v>#N/A</v>
      </c>
      <c r="AK53" s="6" t="e">
        <f t="shared" si="26"/>
        <v>#N/A</v>
      </c>
      <c r="AL53" s="6" t="e">
        <f t="shared" si="27"/>
        <v>#N/A</v>
      </c>
      <c r="AM53" s="7" t="str">
        <f t="shared" si="28"/>
        <v xml:space="preserve"> </v>
      </c>
      <c r="AN53" s="6" t="e">
        <f t="shared" si="29"/>
        <v>#N/A</v>
      </c>
      <c r="AO53" s="6" t="e">
        <f t="shared" si="30"/>
        <v>#N/A</v>
      </c>
      <c r="AP53" s="6" t="e">
        <f t="shared" si="31"/>
        <v>#N/A</v>
      </c>
      <c r="AQ53" s="6" t="e">
        <f t="shared" si="6"/>
        <v>#N/A</v>
      </c>
      <c r="AR53" s="6" t="e">
        <f t="shared" si="32"/>
        <v>#N/A</v>
      </c>
      <c r="AS53" s="6" t="e">
        <f t="shared" si="33"/>
        <v>#N/A</v>
      </c>
      <c r="AT53" s="6" t="e">
        <f t="shared" si="7"/>
        <v>#N/A</v>
      </c>
      <c r="AU53" s="6" t="e">
        <f t="shared" si="8"/>
        <v>#N/A</v>
      </c>
      <c r="AV53" s="6" t="e">
        <f t="shared" si="34"/>
        <v>#N/A</v>
      </c>
      <c r="AW53" s="6">
        <f t="shared" si="35"/>
        <v>0</v>
      </c>
      <c r="AX53" s="6" t="e">
        <f t="shared" si="36"/>
        <v>#N/A</v>
      </c>
      <c r="AY53" s="6" t="str">
        <f t="shared" si="9"/>
        <v/>
      </c>
      <c r="AZ53" s="6" t="str">
        <f t="shared" si="10"/>
        <v/>
      </c>
      <c r="BA53" s="6" t="str">
        <f t="shared" si="11"/>
        <v/>
      </c>
      <c r="BB53" s="6" t="str">
        <f t="shared" si="12"/>
        <v/>
      </c>
      <c r="BC53" s="41"/>
      <c r="BI53" t="s">
        <v>748</v>
      </c>
      <c r="CO53" s="1">
        <v>58</v>
      </c>
      <c r="CS53" s="256" t="str">
        <f t="shared" si="39"/>
        <v/>
      </c>
      <c r="CT53" s="1" t="str">
        <f t="shared" si="37"/>
        <v/>
      </c>
      <c r="CU53" s="1" t="str">
        <f t="shared" si="38"/>
        <v/>
      </c>
      <c r="CV53" s="395"/>
    </row>
    <row r="54" spans="1:100" s="1" customFormat="1" ht="13.5" customHeight="1" x14ac:dyDescent="0.15">
      <c r="A54" s="62">
        <v>39</v>
      </c>
      <c r="B54" s="315"/>
      <c r="C54" s="315"/>
      <c r="D54" s="315"/>
      <c r="E54" s="315"/>
      <c r="F54" s="315"/>
      <c r="G54" s="315"/>
      <c r="H54" s="315"/>
      <c r="I54" s="315"/>
      <c r="J54" s="315"/>
      <c r="K54" s="315"/>
      <c r="L54" s="316"/>
      <c r="M54" s="315"/>
      <c r="N54" s="367"/>
      <c r="O54" s="368"/>
      <c r="P54" s="385" t="str">
        <f>IF(G54="R",IF(OR(AND(実績排出量!H54=SUM(実績事業所!$B$2-1),3&lt;実績排出量!I54),AND(実績排出量!H54=実績事業所!$B$2,4&gt;実績排出量!I54)),"新規",""),"")</f>
        <v/>
      </c>
      <c r="Q54" s="375" t="str">
        <f t="shared" si="40"/>
        <v/>
      </c>
      <c r="R54" s="376" t="str">
        <f t="shared" si="14"/>
        <v/>
      </c>
      <c r="S54" s="299" t="str">
        <f t="shared" si="0"/>
        <v/>
      </c>
      <c r="T54" s="86" t="str">
        <f t="shared" si="1"/>
        <v/>
      </c>
      <c r="U54" s="87" t="str">
        <f t="shared" si="2"/>
        <v/>
      </c>
      <c r="V54" s="88" t="str">
        <f t="shared" si="15"/>
        <v/>
      </c>
      <c r="W54" s="89" t="str">
        <f t="shared" si="16"/>
        <v/>
      </c>
      <c r="X54" s="89" t="str">
        <f t="shared" si="17"/>
        <v/>
      </c>
      <c r="Y54" s="113" t="str">
        <f t="shared" si="18"/>
        <v/>
      </c>
      <c r="Z54" s="16"/>
      <c r="AA54" s="15" t="str">
        <f t="shared" si="19"/>
        <v/>
      </c>
      <c r="AB54" s="15" t="str">
        <f t="shared" si="20"/>
        <v/>
      </c>
      <c r="AC54" s="14" t="str">
        <f t="shared" si="3"/>
        <v/>
      </c>
      <c r="AD54" s="6" t="e">
        <f t="shared" si="21"/>
        <v>#N/A</v>
      </c>
      <c r="AE54" s="6" t="e">
        <f t="shared" si="22"/>
        <v>#N/A</v>
      </c>
      <c r="AF54" s="6" t="e">
        <f t="shared" si="23"/>
        <v>#N/A</v>
      </c>
      <c r="AG54" s="6" t="str">
        <f t="shared" si="4"/>
        <v/>
      </c>
      <c r="AH54" s="6">
        <f t="shared" si="5"/>
        <v>1</v>
      </c>
      <c r="AI54" s="6" t="e">
        <f t="shared" si="24"/>
        <v>#N/A</v>
      </c>
      <c r="AJ54" s="6" t="e">
        <f t="shared" si="25"/>
        <v>#N/A</v>
      </c>
      <c r="AK54" s="6" t="e">
        <f t="shared" si="26"/>
        <v>#N/A</v>
      </c>
      <c r="AL54" s="6" t="e">
        <f t="shared" si="27"/>
        <v>#N/A</v>
      </c>
      <c r="AM54" s="7" t="str">
        <f t="shared" si="28"/>
        <v xml:space="preserve"> </v>
      </c>
      <c r="AN54" s="6" t="e">
        <f t="shared" si="29"/>
        <v>#N/A</v>
      </c>
      <c r="AO54" s="6" t="e">
        <f t="shared" si="30"/>
        <v>#N/A</v>
      </c>
      <c r="AP54" s="6" t="e">
        <f t="shared" si="31"/>
        <v>#N/A</v>
      </c>
      <c r="AQ54" s="6" t="e">
        <f t="shared" si="6"/>
        <v>#N/A</v>
      </c>
      <c r="AR54" s="6" t="e">
        <f t="shared" si="32"/>
        <v>#N/A</v>
      </c>
      <c r="AS54" s="6" t="e">
        <f t="shared" si="33"/>
        <v>#N/A</v>
      </c>
      <c r="AT54" s="6" t="e">
        <f t="shared" si="7"/>
        <v>#N/A</v>
      </c>
      <c r="AU54" s="6" t="e">
        <f t="shared" si="8"/>
        <v>#N/A</v>
      </c>
      <c r="AV54" s="6" t="e">
        <f t="shared" si="34"/>
        <v>#N/A</v>
      </c>
      <c r="AW54" s="6">
        <f t="shared" si="35"/>
        <v>0</v>
      </c>
      <c r="AX54" s="6" t="e">
        <f t="shared" si="36"/>
        <v>#N/A</v>
      </c>
      <c r="AY54" s="6" t="str">
        <f t="shared" si="9"/>
        <v/>
      </c>
      <c r="AZ54" s="6" t="str">
        <f t="shared" si="10"/>
        <v/>
      </c>
      <c r="BA54" s="6" t="str">
        <f t="shared" si="11"/>
        <v/>
      </c>
      <c r="BB54" s="6" t="str">
        <f t="shared" si="12"/>
        <v/>
      </c>
      <c r="BC54" s="41"/>
      <c r="BI54" t="s">
        <v>750</v>
      </c>
      <c r="CO54" s="1">
        <v>59</v>
      </c>
      <c r="CS54" s="256" t="str">
        <f t="shared" si="39"/>
        <v/>
      </c>
      <c r="CT54" s="1" t="str">
        <f t="shared" si="37"/>
        <v/>
      </c>
      <c r="CU54" s="1" t="str">
        <f t="shared" si="38"/>
        <v/>
      </c>
      <c r="CV54" s="395"/>
    </row>
    <row r="55" spans="1:100" s="1" customFormat="1" ht="13.5" customHeight="1" x14ac:dyDescent="0.15">
      <c r="A55" s="62">
        <v>40</v>
      </c>
      <c r="B55" s="315"/>
      <c r="C55" s="315"/>
      <c r="D55" s="315"/>
      <c r="E55" s="315"/>
      <c r="F55" s="315"/>
      <c r="G55" s="315"/>
      <c r="H55" s="315"/>
      <c r="I55" s="315"/>
      <c r="J55" s="315"/>
      <c r="K55" s="315"/>
      <c r="L55" s="316"/>
      <c r="M55" s="315"/>
      <c r="N55" s="367"/>
      <c r="O55" s="368"/>
      <c r="P55" s="385" t="str">
        <f>IF(G55="R",IF(OR(AND(実績排出量!H55=SUM(実績事業所!$B$2-1),3&lt;実績排出量!I55),AND(実績排出量!H55=実績事業所!$B$2,4&gt;実績排出量!I55)),"新規",""),"")</f>
        <v/>
      </c>
      <c r="Q55" s="375" t="str">
        <f t="shared" si="40"/>
        <v/>
      </c>
      <c r="R55" s="376" t="str">
        <f t="shared" si="14"/>
        <v/>
      </c>
      <c r="S55" s="299" t="str">
        <f t="shared" si="0"/>
        <v/>
      </c>
      <c r="T55" s="86" t="str">
        <f t="shared" si="1"/>
        <v/>
      </c>
      <c r="U55" s="87" t="str">
        <f t="shared" si="2"/>
        <v/>
      </c>
      <c r="V55" s="88" t="str">
        <f t="shared" si="15"/>
        <v/>
      </c>
      <c r="W55" s="89" t="str">
        <f t="shared" si="16"/>
        <v/>
      </c>
      <c r="X55" s="89" t="str">
        <f t="shared" si="17"/>
        <v/>
      </c>
      <c r="Y55" s="113" t="str">
        <f t="shared" si="18"/>
        <v/>
      </c>
      <c r="Z55" s="16"/>
      <c r="AA55" s="15" t="str">
        <f t="shared" si="19"/>
        <v/>
      </c>
      <c r="AB55" s="15" t="str">
        <f t="shared" si="20"/>
        <v/>
      </c>
      <c r="AC55" s="14" t="str">
        <f t="shared" si="3"/>
        <v/>
      </c>
      <c r="AD55" s="6" t="e">
        <f t="shared" si="21"/>
        <v>#N/A</v>
      </c>
      <c r="AE55" s="6" t="e">
        <f t="shared" si="22"/>
        <v>#N/A</v>
      </c>
      <c r="AF55" s="6" t="e">
        <f t="shared" si="23"/>
        <v>#N/A</v>
      </c>
      <c r="AG55" s="6" t="str">
        <f t="shared" si="4"/>
        <v/>
      </c>
      <c r="AH55" s="6">
        <f t="shared" si="5"/>
        <v>1</v>
      </c>
      <c r="AI55" s="6" t="e">
        <f t="shared" si="24"/>
        <v>#N/A</v>
      </c>
      <c r="AJ55" s="6" t="e">
        <f t="shared" si="25"/>
        <v>#N/A</v>
      </c>
      <c r="AK55" s="6" t="e">
        <f t="shared" si="26"/>
        <v>#N/A</v>
      </c>
      <c r="AL55" s="6" t="e">
        <f t="shared" si="27"/>
        <v>#N/A</v>
      </c>
      <c r="AM55" s="7" t="str">
        <f t="shared" si="28"/>
        <v xml:space="preserve"> </v>
      </c>
      <c r="AN55" s="6" t="e">
        <f t="shared" si="29"/>
        <v>#N/A</v>
      </c>
      <c r="AO55" s="6" t="e">
        <f t="shared" si="30"/>
        <v>#N/A</v>
      </c>
      <c r="AP55" s="6" t="e">
        <f t="shared" si="31"/>
        <v>#N/A</v>
      </c>
      <c r="AQ55" s="6" t="e">
        <f t="shared" si="6"/>
        <v>#N/A</v>
      </c>
      <c r="AR55" s="6" t="e">
        <f t="shared" si="32"/>
        <v>#N/A</v>
      </c>
      <c r="AS55" s="6" t="e">
        <f t="shared" si="33"/>
        <v>#N/A</v>
      </c>
      <c r="AT55" s="6" t="e">
        <f t="shared" si="7"/>
        <v>#N/A</v>
      </c>
      <c r="AU55" s="6" t="e">
        <f t="shared" si="8"/>
        <v>#N/A</v>
      </c>
      <c r="AV55" s="6" t="e">
        <f t="shared" si="34"/>
        <v>#N/A</v>
      </c>
      <c r="AW55" s="6">
        <f t="shared" si="35"/>
        <v>0</v>
      </c>
      <c r="AX55" s="6" t="e">
        <f t="shared" si="36"/>
        <v>#N/A</v>
      </c>
      <c r="AY55" s="6" t="str">
        <f t="shared" si="9"/>
        <v/>
      </c>
      <c r="AZ55" s="6" t="str">
        <f t="shared" si="10"/>
        <v/>
      </c>
      <c r="BA55" s="6" t="str">
        <f t="shared" si="11"/>
        <v/>
      </c>
      <c r="BB55" s="6" t="str">
        <f t="shared" si="12"/>
        <v/>
      </c>
      <c r="BC55" s="41"/>
      <c r="BI55" t="s">
        <v>752</v>
      </c>
      <c r="CO55" s="1">
        <v>60</v>
      </c>
      <c r="CS55" s="256" t="str">
        <f t="shared" si="39"/>
        <v/>
      </c>
      <c r="CT55" s="1" t="str">
        <f t="shared" si="37"/>
        <v/>
      </c>
      <c r="CU55" s="1" t="str">
        <f t="shared" si="38"/>
        <v/>
      </c>
      <c r="CV55" s="395"/>
    </row>
    <row r="56" spans="1:100" s="1" customFormat="1" ht="13.5" customHeight="1" x14ac:dyDescent="0.15">
      <c r="A56" s="62">
        <v>41</v>
      </c>
      <c r="B56" s="315"/>
      <c r="C56" s="315"/>
      <c r="D56" s="315"/>
      <c r="E56" s="315"/>
      <c r="F56" s="315"/>
      <c r="G56" s="315"/>
      <c r="H56" s="315"/>
      <c r="I56" s="315"/>
      <c r="J56" s="315"/>
      <c r="K56" s="315"/>
      <c r="L56" s="316"/>
      <c r="M56" s="315"/>
      <c r="N56" s="367"/>
      <c r="O56" s="368"/>
      <c r="P56" s="385" t="str">
        <f>IF(G56="R",IF(OR(AND(実績排出量!H56=SUM(実績事業所!$B$2-1),3&lt;実績排出量!I56),AND(実績排出量!H56=実績事業所!$B$2,4&gt;実績排出量!I56)),"新規",""),"")</f>
        <v/>
      </c>
      <c r="Q56" s="375" t="str">
        <f t="shared" si="40"/>
        <v/>
      </c>
      <c r="R56" s="376" t="str">
        <f t="shared" si="14"/>
        <v/>
      </c>
      <c r="S56" s="299" t="str">
        <f t="shared" si="0"/>
        <v/>
      </c>
      <c r="T56" s="86" t="str">
        <f t="shared" si="1"/>
        <v/>
      </c>
      <c r="U56" s="87" t="str">
        <f t="shared" si="2"/>
        <v/>
      </c>
      <c r="V56" s="88" t="str">
        <f t="shared" si="15"/>
        <v/>
      </c>
      <c r="W56" s="89" t="str">
        <f t="shared" si="16"/>
        <v/>
      </c>
      <c r="X56" s="89" t="str">
        <f t="shared" si="17"/>
        <v/>
      </c>
      <c r="Y56" s="113" t="str">
        <f t="shared" si="18"/>
        <v/>
      </c>
      <c r="Z56" s="16"/>
      <c r="AA56" s="15" t="str">
        <f t="shared" si="19"/>
        <v/>
      </c>
      <c r="AB56" s="15" t="str">
        <f t="shared" si="20"/>
        <v/>
      </c>
      <c r="AC56" s="14" t="str">
        <f t="shared" si="3"/>
        <v/>
      </c>
      <c r="AD56" s="6" t="e">
        <f t="shared" si="21"/>
        <v>#N/A</v>
      </c>
      <c r="AE56" s="6" t="e">
        <f t="shared" si="22"/>
        <v>#N/A</v>
      </c>
      <c r="AF56" s="6" t="e">
        <f t="shared" si="23"/>
        <v>#N/A</v>
      </c>
      <c r="AG56" s="6" t="str">
        <f t="shared" si="4"/>
        <v/>
      </c>
      <c r="AH56" s="6">
        <f t="shared" si="5"/>
        <v>1</v>
      </c>
      <c r="AI56" s="6" t="e">
        <f t="shared" si="24"/>
        <v>#N/A</v>
      </c>
      <c r="AJ56" s="6" t="e">
        <f t="shared" si="25"/>
        <v>#N/A</v>
      </c>
      <c r="AK56" s="6" t="e">
        <f t="shared" si="26"/>
        <v>#N/A</v>
      </c>
      <c r="AL56" s="6" t="e">
        <f t="shared" si="27"/>
        <v>#N/A</v>
      </c>
      <c r="AM56" s="7" t="str">
        <f t="shared" si="28"/>
        <v xml:space="preserve"> </v>
      </c>
      <c r="AN56" s="6" t="e">
        <f t="shared" si="29"/>
        <v>#N/A</v>
      </c>
      <c r="AO56" s="6" t="e">
        <f t="shared" si="30"/>
        <v>#N/A</v>
      </c>
      <c r="AP56" s="6" t="e">
        <f t="shared" si="31"/>
        <v>#N/A</v>
      </c>
      <c r="AQ56" s="6" t="e">
        <f t="shared" si="6"/>
        <v>#N/A</v>
      </c>
      <c r="AR56" s="6" t="e">
        <f t="shared" si="32"/>
        <v>#N/A</v>
      </c>
      <c r="AS56" s="6" t="e">
        <f t="shared" si="33"/>
        <v>#N/A</v>
      </c>
      <c r="AT56" s="6" t="e">
        <f t="shared" si="7"/>
        <v>#N/A</v>
      </c>
      <c r="AU56" s="6" t="e">
        <f t="shared" si="8"/>
        <v>#N/A</v>
      </c>
      <c r="AV56" s="6" t="e">
        <f t="shared" si="34"/>
        <v>#N/A</v>
      </c>
      <c r="AW56" s="6">
        <f t="shared" si="35"/>
        <v>0</v>
      </c>
      <c r="AX56" s="6" t="e">
        <f t="shared" si="36"/>
        <v>#N/A</v>
      </c>
      <c r="AY56" s="6" t="str">
        <f t="shared" si="9"/>
        <v/>
      </c>
      <c r="AZ56" s="6" t="str">
        <f t="shared" si="10"/>
        <v/>
      </c>
      <c r="BA56" s="6" t="str">
        <f t="shared" si="11"/>
        <v/>
      </c>
      <c r="BB56" s="6" t="str">
        <f t="shared" si="12"/>
        <v/>
      </c>
      <c r="BC56" s="41"/>
      <c r="BI56" t="s">
        <v>754</v>
      </c>
      <c r="CO56" s="1">
        <v>61</v>
      </c>
      <c r="CS56" s="256" t="str">
        <f t="shared" si="39"/>
        <v/>
      </c>
      <c r="CT56" s="1" t="str">
        <f t="shared" si="37"/>
        <v/>
      </c>
      <c r="CU56" s="1" t="str">
        <f t="shared" si="38"/>
        <v/>
      </c>
      <c r="CV56" s="395"/>
    </row>
    <row r="57" spans="1:100" s="1" customFormat="1" ht="13.5" customHeight="1" x14ac:dyDescent="0.15">
      <c r="A57" s="62">
        <v>42</v>
      </c>
      <c r="B57" s="315"/>
      <c r="C57" s="315"/>
      <c r="D57" s="315"/>
      <c r="E57" s="315"/>
      <c r="F57" s="315"/>
      <c r="G57" s="315"/>
      <c r="H57" s="315"/>
      <c r="I57" s="315"/>
      <c r="J57" s="315"/>
      <c r="K57" s="315"/>
      <c r="L57" s="316"/>
      <c r="M57" s="315"/>
      <c r="N57" s="367"/>
      <c r="O57" s="368"/>
      <c r="P57" s="385" t="str">
        <f>IF(G57="R",IF(OR(AND(実績排出量!H57=SUM(実績事業所!$B$2-1),3&lt;実績排出量!I57),AND(実績排出量!H57=実績事業所!$B$2,4&gt;実績排出量!I57)),"新規",""),"")</f>
        <v/>
      </c>
      <c r="Q57" s="375" t="str">
        <f t="shared" si="40"/>
        <v/>
      </c>
      <c r="R57" s="376" t="str">
        <f t="shared" si="14"/>
        <v/>
      </c>
      <c r="S57" s="299" t="str">
        <f t="shared" si="0"/>
        <v/>
      </c>
      <c r="T57" s="86" t="str">
        <f t="shared" si="1"/>
        <v/>
      </c>
      <c r="U57" s="87" t="str">
        <f t="shared" si="2"/>
        <v/>
      </c>
      <c r="V57" s="88" t="str">
        <f t="shared" si="15"/>
        <v/>
      </c>
      <c r="W57" s="89" t="str">
        <f t="shared" si="16"/>
        <v/>
      </c>
      <c r="X57" s="89" t="str">
        <f t="shared" si="17"/>
        <v/>
      </c>
      <c r="Y57" s="113" t="str">
        <f t="shared" si="18"/>
        <v/>
      </c>
      <c r="Z57" s="16"/>
      <c r="AA57" s="15" t="str">
        <f t="shared" si="19"/>
        <v/>
      </c>
      <c r="AB57" s="15" t="str">
        <f t="shared" si="20"/>
        <v/>
      </c>
      <c r="AC57" s="14" t="str">
        <f t="shared" si="3"/>
        <v/>
      </c>
      <c r="AD57" s="6" t="e">
        <f t="shared" si="21"/>
        <v>#N/A</v>
      </c>
      <c r="AE57" s="6" t="e">
        <f t="shared" si="22"/>
        <v>#N/A</v>
      </c>
      <c r="AF57" s="6" t="e">
        <f t="shared" si="23"/>
        <v>#N/A</v>
      </c>
      <c r="AG57" s="6" t="str">
        <f t="shared" si="4"/>
        <v/>
      </c>
      <c r="AH57" s="6">
        <f t="shared" si="5"/>
        <v>1</v>
      </c>
      <c r="AI57" s="6" t="e">
        <f t="shared" si="24"/>
        <v>#N/A</v>
      </c>
      <c r="AJ57" s="6" t="e">
        <f t="shared" si="25"/>
        <v>#N/A</v>
      </c>
      <c r="AK57" s="6" t="e">
        <f t="shared" si="26"/>
        <v>#N/A</v>
      </c>
      <c r="AL57" s="6" t="e">
        <f t="shared" si="27"/>
        <v>#N/A</v>
      </c>
      <c r="AM57" s="7" t="str">
        <f t="shared" si="28"/>
        <v xml:space="preserve"> </v>
      </c>
      <c r="AN57" s="6" t="e">
        <f t="shared" si="29"/>
        <v>#N/A</v>
      </c>
      <c r="AO57" s="6" t="e">
        <f t="shared" si="30"/>
        <v>#N/A</v>
      </c>
      <c r="AP57" s="6" t="e">
        <f t="shared" si="31"/>
        <v>#N/A</v>
      </c>
      <c r="AQ57" s="6" t="e">
        <f t="shared" si="6"/>
        <v>#N/A</v>
      </c>
      <c r="AR57" s="6" t="e">
        <f t="shared" si="32"/>
        <v>#N/A</v>
      </c>
      <c r="AS57" s="6" t="e">
        <f t="shared" si="33"/>
        <v>#N/A</v>
      </c>
      <c r="AT57" s="6" t="e">
        <f t="shared" si="7"/>
        <v>#N/A</v>
      </c>
      <c r="AU57" s="6" t="e">
        <f t="shared" si="8"/>
        <v>#N/A</v>
      </c>
      <c r="AV57" s="6" t="e">
        <f t="shared" si="34"/>
        <v>#N/A</v>
      </c>
      <c r="AW57" s="6">
        <f t="shared" si="35"/>
        <v>0</v>
      </c>
      <c r="AX57" s="6" t="e">
        <f t="shared" si="36"/>
        <v>#N/A</v>
      </c>
      <c r="AY57" s="6" t="str">
        <f t="shared" si="9"/>
        <v/>
      </c>
      <c r="AZ57" s="6" t="str">
        <f t="shared" si="10"/>
        <v/>
      </c>
      <c r="BA57" s="6" t="str">
        <f t="shared" si="11"/>
        <v/>
      </c>
      <c r="BB57" s="6" t="str">
        <f t="shared" si="12"/>
        <v/>
      </c>
      <c r="BC57" s="41"/>
      <c r="BI57" t="s">
        <v>756</v>
      </c>
      <c r="CO57" s="1">
        <v>62</v>
      </c>
      <c r="CS57" s="256" t="str">
        <f t="shared" si="39"/>
        <v/>
      </c>
      <c r="CT57" s="1" t="str">
        <f t="shared" si="37"/>
        <v/>
      </c>
      <c r="CU57" s="1" t="str">
        <f t="shared" si="38"/>
        <v/>
      </c>
      <c r="CV57" s="395"/>
    </row>
    <row r="58" spans="1:100" s="1" customFormat="1" ht="13.5" customHeight="1" x14ac:dyDescent="0.15">
      <c r="A58" s="62">
        <v>43</v>
      </c>
      <c r="B58" s="315"/>
      <c r="C58" s="315"/>
      <c r="D58" s="315"/>
      <c r="E58" s="315"/>
      <c r="F58" s="315"/>
      <c r="G58" s="315"/>
      <c r="H58" s="315"/>
      <c r="I58" s="315"/>
      <c r="J58" s="315"/>
      <c r="K58" s="315"/>
      <c r="L58" s="316"/>
      <c r="M58" s="315"/>
      <c r="N58" s="367"/>
      <c r="O58" s="368"/>
      <c r="P58" s="385" t="str">
        <f>IF(G58="R",IF(OR(AND(実績排出量!H58=SUM(実績事業所!$B$2-1),3&lt;実績排出量!I58),AND(実績排出量!H58=実績事業所!$B$2,4&gt;実績排出量!I58)),"新規",""),"")</f>
        <v/>
      </c>
      <c r="Q58" s="375" t="str">
        <f t="shared" si="40"/>
        <v/>
      </c>
      <c r="R58" s="376" t="str">
        <f t="shared" si="14"/>
        <v/>
      </c>
      <c r="S58" s="299" t="str">
        <f t="shared" si="0"/>
        <v/>
      </c>
      <c r="T58" s="86" t="str">
        <f t="shared" si="1"/>
        <v/>
      </c>
      <c r="U58" s="87" t="str">
        <f t="shared" si="2"/>
        <v/>
      </c>
      <c r="V58" s="88" t="str">
        <f t="shared" si="15"/>
        <v/>
      </c>
      <c r="W58" s="89" t="str">
        <f t="shared" si="16"/>
        <v/>
      </c>
      <c r="X58" s="89" t="str">
        <f t="shared" si="17"/>
        <v/>
      </c>
      <c r="Y58" s="113" t="str">
        <f t="shared" si="18"/>
        <v/>
      </c>
      <c r="Z58" s="16"/>
      <c r="AA58" s="15" t="str">
        <f t="shared" si="19"/>
        <v/>
      </c>
      <c r="AB58" s="15" t="str">
        <f t="shared" si="20"/>
        <v/>
      </c>
      <c r="AC58" s="14" t="str">
        <f t="shared" si="3"/>
        <v/>
      </c>
      <c r="AD58" s="6" t="e">
        <f t="shared" si="21"/>
        <v>#N/A</v>
      </c>
      <c r="AE58" s="6" t="e">
        <f t="shared" si="22"/>
        <v>#N/A</v>
      </c>
      <c r="AF58" s="6" t="e">
        <f t="shared" si="23"/>
        <v>#N/A</v>
      </c>
      <c r="AG58" s="6" t="str">
        <f t="shared" si="4"/>
        <v/>
      </c>
      <c r="AH58" s="6">
        <f t="shared" si="5"/>
        <v>1</v>
      </c>
      <c r="AI58" s="6" t="e">
        <f t="shared" si="24"/>
        <v>#N/A</v>
      </c>
      <c r="AJ58" s="6" t="e">
        <f t="shared" si="25"/>
        <v>#N/A</v>
      </c>
      <c r="AK58" s="6" t="e">
        <f t="shared" si="26"/>
        <v>#N/A</v>
      </c>
      <c r="AL58" s="6" t="e">
        <f t="shared" si="27"/>
        <v>#N/A</v>
      </c>
      <c r="AM58" s="7" t="str">
        <f t="shared" si="28"/>
        <v xml:space="preserve"> </v>
      </c>
      <c r="AN58" s="6" t="e">
        <f t="shared" si="29"/>
        <v>#N/A</v>
      </c>
      <c r="AO58" s="6" t="e">
        <f t="shared" si="30"/>
        <v>#N/A</v>
      </c>
      <c r="AP58" s="6" t="e">
        <f t="shared" si="31"/>
        <v>#N/A</v>
      </c>
      <c r="AQ58" s="6" t="e">
        <f t="shared" si="6"/>
        <v>#N/A</v>
      </c>
      <c r="AR58" s="6" t="e">
        <f t="shared" si="32"/>
        <v>#N/A</v>
      </c>
      <c r="AS58" s="6" t="e">
        <f t="shared" si="33"/>
        <v>#N/A</v>
      </c>
      <c r="AT58" s="6" t="e">
        <f t="shared" si="7"/>
        <v>#N/A</v>
      </c>
      <c r="AU58" s="6" t="e">
        <f t="shared" si="8"/>
        <v>#N/A</v>
      </c>
      <c r="AV58" s="6" t="e">
        <f t="shared" si="34"/>
        <v>#N/A</v>
      </c>
      <c r="AW58" s="6">
        <f t="shared" si="35"/>
        <v>0</v>
      </c>
      <c r="AX58" s="6" t="e">
        <f t="shared" si="36"/>
        <v>#N/A</v>
      </c>
      <c r="AY58" s="6" t="str">
        <f t="shared" si="9"/>
        <v/>
      </c>
      <c r="AZ58" s="6" t="str">
        <f t="shared" si="10"/>
        <v/>
      </c>
      <c r="BA58" s="6" t="str">
        <f t="shared" si="11"/>
        <v/>
      </c>
      <c r="BB58" s="6" t="str">
        <f t="shared" si="12"/>
        <v/>
      </c>
      <c r="BC58" s="41"/>
      <c r="BI58" t="s">
        <v>758</v>
      </c>
      <c r="CO58" s="1">
        <v>63</v>
      </c>
      <c r="CS58" s="256" t="str">
        <f t="shared" si="39"/>
        <v/>
      </c>
      <c r="CT58" s="1" t="str">
        <f t="shared" si="37"/>
        <v/>
      </c>
      <c r="CU58" s="1" t="str">
        <f t="shared" si="38"/>
        <v/>
      </c>
      <c r="CV58" s="395"/>
    </row>
    <row r="59" spans="1:100" s="1" customFormat="1" ht="13.5" customHeight="1" x14ac:dyDescent="0.15">
      <c r="A59" s="62">
        <v>44</v>
      </c>
      <c r="B59" s="315"/>
      <c r="C59" s="315"/>
      <c r="D59" s="315"/>
      <c r="E59" s="315"/>
      <c r="F59" s="315"/>
      <c r="G59" s="315"/>
      <c r="H59" s="315"/>
      <c r="I59" s="315"/>
      <c r="J59" s="315"/>
      <c r="K59" s="315"/>
      <c r="L59" s="316"/>
      <c r="M59" s="315"/>
      <c r="N59" s="367"/>
      <c r="O59" s="368"/>
      <c r="P59" s="385" t="str">
        <f>IF(G59="R",IF(OR(AND(実績排出量!H59=SUM(実績事業所!$B$2-1),3&lt;実績排出量!I59),AND(実績排出量!H59=実績事業所!$B$2,4&gt;実績排出量!I59)),"新規",""),"")</f>
        <v/>
      </c>
      <c r="Q59" s="375" t="str">
        <f t="shared" si="40"/>
        <v/>
      </c>
      <c r="R59" s="376" t="str">
        <f t="shared" si="14"/>
        <v/>
      </c>
      <c r="S59" s="299" t="str">
        <f t="shared" si="0"/>
        <v/>
      </c>
      <c r="T59" s="86" t="str">
        <f t="shared" si="1"/>
        <v/>
      </c>
      <c r="U59" s="87" t="str">
        <f t="shared" si="2"/>
        <v/>
      </c>
      <c r="V59" s="88" t="str">
        <f t="shared" si="15"/>
        <v/>
      </c>
      <c r="W59" s="89" t="str">
        <f t="shared" si="16"/>
        <v/>
      </c>
      <c r="X59" s="89" t="str">
        <f t="shared" si="17"/>
        <v/>
      </c>
      <c r="Y59" s="113" t="str">
        <f t="shared" si="18"/>
        <v/>
      </c>
      <c r="Z59" s="16"/>
      <c r="AA59" s="15" t="str">
        <f t="shared" si="19"/>
        <v/>
      </c>
      <c r="AB59" s="15" t="str">
        <f t="shared" si="20"/>
        <v/>
      </c>
      <c r="AC59" s="14" t="str">
        <f t="shared" si="3"/>
        <v/>
      </c>
      <c r="AD59" s="6" t="e">
        <f t="shared" si="21"/>
        <v>#N/A</v>
      </c>
      <c r="AE59" s="6" t="e">
        <f t="shared" si="22"/>
        <v>#N/A</v>
      </c>
      <c r="AF59" s="6" t="e">
        <f t="shared" si="23"/>
        <v>#N/A</v>
      </c>
      <c r="AG59" s="6" t="str">
        <f t="shared" si="4"/>
        <v/>
      </c>
      <c r="AH59" s="6">
        <f t="shared" si="5"/>
        <v>1</v>
      </c>
      <c r="AI59" s="6" t="e">
        <f t="shared" si="24"/>
        <v>#N/A</v>
      </c>
      <c r="AJ59" s="6" t="e">
        <f t="shared" si="25"/>
        <v>#N/A</v>
      </c>
      <c r="AK59" s="6" t="e">
        <f t="shared" si="26"/>
        <v>#N/A</v>
      </c>
      <c r="AL59" s="6" t="e">
        <f t="shared" si="27"/>
        <v>#N/A</v>
      </c>
      <c r="AM59" s="7" t="str">
        <f t="shared" si="28"/>
        <v xml:space="preserve"> </v>
      </c>
      <c r="AN59" s="6" t="e">
        <f t="shared" si="29"/>
        <v>#N/A</v>
      </c>
      <c r="AO59" s="6" t="e">
        <f t="shared" si="30"/>
        <v>#N/A</v>
      </c>
      <c r="AP59" s="6" t="e">
        <f t="shared" si="31"/>
        <v>#N/A</v>
      </c>
      <c r="AQ59" s="6" t="e">
        <f t="shared" si="6"/>
        <v>#N/A</v>
      </c>
      <c r="AR59" s="6" t="e">
        <f t="shared" si="32"/>
        <v>#N/A</v>
      </c>
      <c r="AS59" s="6" t="e">
        <f t="shared" si="33"/>
        <v>#N/A</v>
      </c>
      <c r="AT59" s="6" t="e">
        <f t="shared" si="7"/>
        <v>#N/A</v>
      </c>
      <c r="AU59" s="6" t="e">
        <f t="shared" si="8"/>
        <v>#N/A</v>
      </c>
      <c r="AV59" s="6" t="e">
        <f t="shared" si="34"/>
        <v>#N/A</v>
      </c>
      <c r="AW59" s="6">
        <f t="shared" si="35"/>
        <v>0</v>
      </c>
      <c r="AX59" s="6" t="e">
        <f t="shared" si="36"/>
        <v>#N/A</v>
      </c>
      <c r="AY59" s="6" t="str">
        <f t="shared" si="9"/>
        <v/>
      </c>
      <c r="AZ59" s="6" t="str">
        <f t="shared" si="10"/>
        <v/>
      </c>
      <c r="BA59" s="6" t="str">
        <f t="shared" si="11"/>
        <v/>
      </c>
      <c r="BB59" s="6" t="str">
        <f t="shared" si="12"/>
        <v/>
      </c>
      <c r="BC59" s="41"/>
      <c r="BI59" t="s">
        <v>565</v>
      </c>
      <c r="CS59" s="256" t="str">
        <f t="shared" si="39"/>
        <v/>
      </c>
      <c r="CT59" s="1" t="str">
        <f t="shared" si="37"/>
        <v/>
      </c>
      <c r="CU59" s="1" t="str">
        <f t="shared" si="38"/>
        <v/>
      </c>
      <c r="CV59" s="395"/>
    </row>
    <row r="60" spans="1:100" s="1" customFormat="1" ht="13.5" customHeight="1" x14ac:dyDescent="0.15">
      <c r="A60" s="62">
        <v>45</v>
      </c>
      <c r="B60" s="315"/>
      <c r="C60" s="315"/>
      <c r="D60" s="315"/>
      <c r="E60" s="315"/>
      <c r="F60" s="315"/>
      <c r="G60" s="315"/>
      <c r="H60" s="315"/>
      <c r="I60" s="315"/>
      <c r="J60" s="315"/>
      <c r="K60" s="315"/>
      <c r="L60" s="316"/>
      <c r="M60" s="315"/>
      <c r="N60" s="367"/>
      <c r="O60" s="368"/>
      <c r="P60" s="385" t="str">
        <f>IF(G60="R",IF(OR(AND(実績排出量!H60=SUM(実績事業所!$B$2-1),3&lt;実績排出量!I60),AND(実績排出量!H60=実績事業所!$B$2,4&gt;実績排出量!I60)),"新規",""),"")</f>
        <v/>
      </c>
      <c r="Q60" s="375" t="str">
        <f t="shared" si="40"/>
        <v/>
      </c>
      <c r="R60" s="376" t="str">
        <f t="shared" si="14"/>
        <v/>
      </c>
      <c r="S60" s="299" t="str">
        <f t="shared" si="0"/>
        <v/>
      </c>
      <c r="T60" s="86" t="str">
        <f t="shared" si="1"/>
        <v/>
      </c>
      <c r="U60" s="87" t="str">
        <f t="shared" si="2"/>
        <v/>
      </c>
      <c r="V60" s="88" t="str">
        <f t="shared" si="15"/>
        <v/>
      </c>
      <c r="W60" s="89" t="str">
        <f t="shared" si="16"/>
        <v/>
      </c>
      <c r="X60" s="89" t="str">
        <f t="shared" si="17"/>
        <v/>
      </c>
      <c r="Y60" s="113" t="str">
        <f t="shared" si="18"/>
        <v/>
      </c>
      <c r="Z60" s="16"/>
      <c r="AA60" s="15" t="str">
        <f t="shared" si="19"/>
        <v/>
      </c>
      <c r="AB60" s="15" t="str">
        <f t="shared" si="20"/>
        <v/>
      </c>
      <c r="AC60" s="14" t="str">
        <f t="shared" si="3"/>
        <v/>
      </c>
      <c r="AD60" s="6" t="e">
        <f t="shared" si="21"/>
        <v>#N/A</v>
      </c>
      <c r="AE60" s="6" t="e">
        <f t="shared" si="22"/>
        <v>#N/A</v>
      </c>
      <c r="AF60" s="6" t="e">
        <f t="shared" si="23"/>
        <v>#N/A</v>
      </c>
      <c r="AG60" s="6" t="str">
        <f t="shared" si="4"/>
        <v/>
      </c>
      <c r="AH60" s="6">
        <f t="shared" si="5"/>
        <v>1</v>
      </c>
      <c r="AI60" s="6" t="e">
        <f t="shared" si="24"/>
        <v>#N/A</v>
      </c>
      <c r="AJ60" s="6" t="e">
        <f t="shared" si="25"/>
        <v>#N/A</v>
      </c>
      <c r="AK60" s="6" t="e">
        <f t="shared" si="26"/>
        <v>#N/A</v>
      </c>
      <c r="AL60" s="6" t="e">
        <f t="shared" si="27"/>
        <v>#N/A</v>
      </c>
      <c r="AM60" s="7" t="str">
        <f t="shared" si="28"/>
        <v xml:space="preserve"> </v>
      </c>
      <c r="AN60" s="6" t="e">
        <f t="shared" si="29"/>
        <v>#N/A</v>
      </c>
      <c r="AO60" s="6" t="e">
        <f t="shared" si="30"/>
        <v>#N/A</v>
      </c>
      <c r="AP60" s="6" t="e">
        <f t="shared" si="31"/>
        <v>#N/A</v>
      </c>
      <c r="AQ60" s="6" t="e">
        <f t="shared" si="6"/>
        <v>#N/A</v>
      </c>
      <c r="AR60" s="6" t="e">
        <f t="shared" si="32"/>
        <v>#N/A</v>
      </c>
      <c r="AS60" s="6" t="e">
        <f t="shared" si="33"/>
        <v>#N/A</v>
      </c>
      <c r="AT60" s="6" t="e">
        <f t="shared" si="7"/>
        <v>#N/A</v>
      </c>
      <c r="AU60" s="6" t="e">
        <f t="shared" si="8"/>
        <v>#N/A</v>
      </c>
      <c r="AV60" s="6" t="e">
        <f t="shared" si="34"/>
        <v>#N/A</v>
      </c>
      <c r="AW60" s="6">
        <f t="shared" si="35"/>
        <v>0</v>
      </c>
      <c r="AX60" s="6" t="e">
        <f t="shared" si="36"/>
        <v>#N/A</v>
      </c>
      <c r="AY60" s="6" t="str">
        <f t="shared" si="9"/>
        <v/>
      </c>
      <c r="AZ60" s="6" t="str">
        <f t="shared" si="10"/>
        <v/>
      </c>
      <c r="BA60" s="6" t="str">
        <f t="shared" si="11"/>
        <v/>
      </c>
      <c r="BB60" s="6" t="str">
        <f t="shared" si="12"/>
        <v/>
      </c>
      <c r="BC60" s="41"/>
      <c r="BI60" t="s">
        <v>566</v>
      </c>
      <c r="CS60" s="256" t="str">
        <f t="shared" si="39"/>
        <v/>
      </c>
      <c r="CT60" s="1" t="str">
        <f t="shared" si="37"/>
        <v/>
      </c>
      <c r="CU60" s="1" t="str">
        <f t="shared" si="38"/>
        <v/>
      </c>
      <c r="CV60" s="395"/>
    </row>
    <row r="61" spans="1:100" s="1" customFormat="1" ht="13.5" customHeight="1" x14ac:dyDescent="0.15">
      <c r="A61" s="62">
        <v>46</v>
      </c>
      <c r="B61" s="315"/>
      <c r="C61" s="315"/>
      <c r="D61" s="315"/>
      <c r="E61" s="315"/>
      <c r="F61" s="315"/>
      <c r="G61" s="315"/>
      <c r="H61" s="315"/>
      <c r="I61" s="315"/>
      <c r="J61" s="315"/>
      <c r="K61" s="315"/>
      <c r="L61" s="316"/>
      <c r="M61" s="315"/>
      <c r="N61" s="367"/>
      <c r="O61" s="368"/>
      <c r="P61" s="385" t="str">
        <f>IF(G61="R",IF(OR(AND(実績排出量!H61=SUM(実績事業所!$B$2-1),3&lt;実績排出量!I61),AND(実績排出量!H61=実績事業所!$B$2,4&gt;実績排出量!I61)),"新規",""),"")</f>
        <v/>
      </c>
      <c r="Q61" s="375" t="str">
        <f t="shared" si="40"/>
        <v/>
      </c>
      <c r="R61" s="376" t="str">
        <f t="shared" si="14"/>
        <v/>
      </c>
      <c r="S61" s="299" t="str">
        <f t="shared" si="0"/>
        <v/>
      </c>
      <c r="T61" s="86" t="str">
        <f t="shared" si="1"/>
        <v/>
      </c>
      <c r="U61" s="87" t="str">
        <f t="shared" si="2"/>
        <v/>
      </c>
      <c r="V61" s="88" t="str">
        <f t="shared" si="15"/>
        <v/>
      </c>
      <c r="W61" s="89" t="str">
        <f t="shared" si="16"/>
        <v/>
      </c>
      <c r="X61" s="89" t="str">
        <f t="shared" si="17"/>
        <v/>
      </c>
      <c r="Y61" s="113" t="str">
        <f t="shared" si="18"/>
        <v/>
      </c>
      <c r="Z61" s="16"/>
      <c r="AA61" s="15" t="str">
        <f t="shared" si="19"/>
        <v/>
      </c>
      <c r="AB61" s="15" t="str">
        <f t="shared" si="20"/>
        <v/>
      </c>
      <c r="AC61" s="14" t="str">
        <f t="shared" si="3"/>
        <v/>
      </c>
      <c r="AD61" s="6" t="e">
        <f t="shared" si="21"/>
        <v>#N/A</v>
      </c>
      <c r="AE61" s="6" t="e">
        <f t="shared" si="22"/>
        <v>#N/A</v>
      </c>
      <c r="AF61" s="6" t="e">
        <f t="shared" si="23"/>
        <v>#N/A</v>
      </c>
      <c r="AG61" s="6" t="str">
        <f t="shared" si="4"/>
        <v/>
      </c>
      <c r="AH61" s="6">
        <f t="shared" si="5"/>
        <v>1</v>
      </c>
      <c r="AI61" s="6" t="e">
        <f t="shared" si="24"/>
        <v>#N/A</v>
      </c>
      <c r="AJ61" s="6" t="e">
        <f t="shared" si="25"/>
        <v>#N/A</v>
      </c>
      <c r="AK61" s="6" t="e">
        <f t="shared" si="26"/>
        <v>#N/A</v>
      </c>
      <c r="AL61" s="6" t="e">
        <f t="shared" si="27"/>
        <v>#N/A</v>
      </c>
      <c r="AM61" s="7" t="str">
        <f t="shared" si="28"/>
        <v xml:space="preserve"> </v>
      </c>
      <c r="AN61" s="6" t="e">
        <f t="shared" si="29"/>
        <v>#N/A</v>
      </c>
      <c r="AO61" s="6" t="e">
        <f t="shared" si="30"/>
        <v>#N/A</v>
      </c>
      <c r="AP61" s="6" t="e">
        <f t="shared" si="31"/>
        <v>#N/A</v>
      </c>
      <c r="AQ61" s="6" t="e">
        <f t="shared" si="6"/>
        <v>#N/A</v>
      </c>
      <c r="AR61" s="6" t="e">
        <f t="shared" si="32"/>
        <v>#N/A</v>
      </c>
      <c r="AS61" s="6" t="e">
        <f t="shared" si="33"/>
        <v>#N/A</v>
      </c>
      <c r="AT61" s="6" t="e">
        <f t="shared" si="7"/>
        <v>#N/A</v>
      </c>
      <c r="AU61" s="6" t="e">
        <f t="shared" si="8"/>
        <v>#N/A</v>
      </c>
      <c r="AV61" s="6" t="e">
        <f t="shared" si="34"/>
        <v>#N/A</v>
      </c>
      <c r="AW61" s="6">
        <f t="shared" si="35"/>
        <v>0</v>
      </c>
      <c r="AX61" s="6" t="e">
        <f t="shared" si="36"/>
        <v>#N/A</v>
      </c>
      <c r="AY61" s="6" t="str">
        <f t="shared" si="9"/>
        <v/>
      </c>
      <c r="AZ61" s="6" t="str">
        <f t="shared" si="10"/>
        <v/>
      </c>
      <c r="BA61" s="6" t="str">
        <f t="shared" si="11"/>
        <v/>
      </c>
      <c r="BB61" s="6" t="str">
        <f t="shared" si="12"/>
        <v/>
      </c>
      <c r="BC61" s="41"/>
      <c r="BI61" t="s">
        <v>567</v>
      </c>
      <c r="CS61" s="256" t="str">
        <f t="shared" si="39"/>
        <v/>
      </c>
      <c r="CT61" s="1" t="str">
        <f t="shared" si="37"/>
        <v/>
      </c>
      <c r="CU61" s="1" t="str">
        <f t="shared" si="38"/>
        <v/>
      </c>
      <c r="CV61" s="395"/>
    </row>
    <row r="62" spans="1:100" s="1" customFormat="1" ht="13.5" customHeight="1" x14ac:dyDescent="0.15">
      <c r="A62" s="62">
        <v>47</v>
      </c>
      <c r="B62" s="315"/>
      <c r="C62" s="315"/>
      <c r="D62" s="315"/>
      <c r="E62" s="315"/>
      <c r="F62" s="315"/>
      <c r="G62" s="315"/>
      <c r="H62" s="315"/>
      <c r="I62" s="315"/>
      <c r="J62" s="315"/>
      <c r="K62" s="315"/>
      <c r="L62" s="316"/>
      <c r="M62" s="315"/>
      <c r="N62" s="367"/>
      <c r="O62" s="368"/>
      <c r="P62" s="385" t="str">
        <f>IF(G62="R",IF(OR(AND(実績排出量!H62=SUM(実績事業所!$B$2-1),3&lt;実績排出量!I62),AND(実績排出量!H62=実績事業所!$B$2,4&gt;実績排出量!I62)),"新規",""),"")</f>
        <v/>
      </c>
      <c r="Q62" s="375" t="str">
        <f t="shared" si="40"/>
        <v/>
      </c>
      <c r="R62" s="376" t="str">
        <f t="shared" si="14"/>
        <v/>
      </c>
      <c r="S62" s="299" t="str">
        <f t="shared" si="0"/>
        <v/>
      </c>
      <c r="T62" s="86" t="str">
        <f t="shared" si="1"/>
        <v/>
      </c>
      <c r="U62" s="87" t="str">
        <f t="shared" si="2"/>
        <v/>
      </c>
      <c r="V62" s="88" t="str">
        <f t="shared" si="15"/>
        <v/>
      </c>
      <c r="W62" s="89" t="str">
        <f t="shared" si="16"/>
        <v/>
      </c>
      <c r="X62" s="89" t="str">
        <f t="shared" si="17"/>
        <v/>
      </c>
      <c r="Y62" s="113" t="str">
        <f t="shared" si="18"/>
        <v/>
      </c>
      <c r="Z62" s="16"/>
      <c r="AA62" s="15" t="str">
        <f t="shared" si="19"/>
        <v/>
      </c>
      <c r="AB62" s="15" t="str">
        <f t="shared" si="20"/>
        <v/>
      </c>
      <c r="AC62" s="14" t="str">
        <f t="shared" si="3"/>
        <v/>
      </c>
      <c r="AD62" s="6" t="e">
        <f t="shared" si="21"/>
        <v>#N/A</v>
      </c>
      <c r="AE62" s="6" t="e">
        <f t="shared" si="22"/>
        <v>#N/A</v>
      </c>
      <c r="AF62" s="6" t="e">
        <f t="shared" si="23"/>
        <v>#N/A</v>
      </c>
      <c r="AG62" s="6" t="str">
        <f t="shared" si="4"/>
        <v/>
      </c>
      <c r="AH62" s="6">
        <f t="shared" si="5"/>
        <v>1</v>
      </c>
      <c r="AI62" s="6" t="e">
        <f t="shared" si="24"/>
        <v>#N/A</v>
      </c>
      <c r="AJ62" s="6" t="e">
        <f t="shared" si="25"/>
        <v>#N/A</v>
      </c>
      <c r="AK62" s="6" t="e">
        <f t="shared" si="26"/>
        <v>#N/A</v>
      </c>
      <c r="AL62" s="6" t="e">
        <f t="shared" si="27"/>
        <v>#N/A</v>
      </c>
      <c r="AM62" s="7" t="str">
        <f t="shared" si="28"/>
        <v xml:space="preserve"> </v>
      </c>
      <c r="AN62" s="6" t="e">
        <f t="shared" si="29"/>
        <v>#N/A</v>
      </c>
      <c r="AO62" s="6" t="e">
        <f t="shared" si="30"/>
        <v>#N/A</v>
      </c>
      <c r="AP62" s="6" t="e">
        <f t="shared" si="31"/>
        <v>#N/A</v>
      </c>
      <c r="AQ62" s="6" t="e">
        <f t="shared" si="6"/>
        <v>#N/A</v>
      </c>
      <c r="AR62" s="6" t="e">
        <f t="shared" si="32"/>
        <v>#N/A</v>
      </c>
      <c r="AS62" s="6" t="e">
        <f t="shared" si="33"/>
        <v>#N/A</v>
      </c>
      <c r="AT62" s="6" t="e">
        <f t="shared" si="7"/>
        <v>#N/A</v>
      </c>
      <c r="AU62" s="6" t="e">
        <f t="shared" si="8"/>
        <v>#N/A</v>
      </c>
      <c r="AV62" s="6" t="e">
        <f t="shared" si="34"/>
        <v>#N/A</v>
      </c>
      <c r="AW62" s="6">
        <f t="shared" si="35"/>
        <v>0</v>
      </c>
      <c r="AX62" s="6" t="e">
        <f t="shared" si="36"/>
        <v>#N/A</v>
      </c>
      <c r="AY62" s="6" t="str">
        <f t="shared" si="9"/>
        <v/>
      </c>
      <c r="AZ62" s="6" t="str">
        <f t="shared" si="10"/>
        <v/>
      </c>
      <c r="BA62" s="6" t="str">
        <f t="shared" si="11"/>
        <v/>
      </c>
      <c r="BB62" s="6" t="str">
        <f t="shared" si="12"/>
        <v/>
      </c>
      <c r="BC62" s="41"/>
      <c r="BI62" t="s">
        <v>568</v>
      </c>
      <c r="CS62" s="256" t="str">
        <f t="shared" si="39"/>
        <v/>
      </c>
      <c r="CT62" s="1" t="str">
        <f t="shared" si="37"/>
        <v/>
      </c>
      <c r="CU62" s="1" t="str">
        <f t="shared" si="38"/>
        <v/>
      </c>
      <c r="CV62" s="395"/>
    </row>
    <row r="63" spans="1:100" s="1" customFormat="1" ht="13.5" customHeight="1" x14ac:dyDescent="0.15">
      <c r="A63" s="62">
        <v>48</v>
      </c>
      <c r="B63" s="315"/>
      <c r="C63" s="315"/>
      <c r="D63" s="315"/>
      <c r="E63" s="315"/>
      <c r="F63" s="315"/>
      <c r="G63" s="315"/>
      <c r="H63" s="315"/>
      <c r="I63" s="315"/>
      <c r="J63" s="315"/>
      <c r="K63" s="315"/>
      <c r="L63" s="316"/>
      <c r="M63" s="315"/>
      <c r="N63" s="367"/>
      <c r="O63" s="368"/>
      <c r="P63" s="385" t="str">
        <f>IF(G63="R",IF(OR(AND(実績排出量!H63=SUM(実績事業所!$B$2-1),3&lt;実績排出量!I63),AND(実績排出量!H63=実績事業所!$B$2,4&gt;実績排出量!I63)),"新規",""),"")</f>
        <v/>
      </c>
      <c r="Q63" s="375" t="str">
        <f t="shared" si="40"/>
        <v/>
      </c>
      <c r="R63" s="376" t="str">
        <f t="shared" si="14"/>
        <v/>
      </c>
      <c r="S63" s="299" t="str">
        <f t="shared" si="0"/>
        <v/>
      </c>
      <c r="T63" s="86" t="str">
        <f t="shared" si="1"/>
        <v/>
      </c>
      <c r="U63" s="87" t="str">
        <f t="shared" si="2"/>
        <v/>
      </c>
      <c r="V63" s="88" t="str">
        <f t="shared" si="15"/>
        <v/>
      </c>
      <c r="W63" s="89" t="str">
        <f t="shared" si="16"/>
        <v/>
      </c>
      <c r="X63" s="89" t="str">
        <f t="shared" si="17"/>
        <v/>
      </c>
      <c r="Y63" s="113" t="str">
        <f t="shared" si="18"/>
        <v/>
      </c>
      <c r="Z63" s="16"/>
      <c r="AA63" s="15" t="str">
        <f t="shared" si="19"/>
        <v/>
      </c>
      <c r="AB63" s="15" t="str">
        <f t="shared" si="20"/>
        <v/>
      </c>
      <c r="AC63" s="14" t="str">
        <f t="shared" si="3"/>
        <v/>
      </c>
      <c r="AD63" s="6" t="e">
        <f t="shared" si="21"/>
        <v>#N/A</v>
      </c>
      <c r="AE63" s="6" t="e">
        <f t="shared" si="22"/>
        <v>#N/A</v>
      </c>
      <c r="AF63" s="6" t="e">
        <f t="shared" si="23"/>
        <v>#N/A</v>
      </c>
      <c r="AG63" s="6" t="str">
        <f t="shared" si="4"/>
        <v/>
      </c>
      <c r="AH63" s="6">
        <f t="shared" si="5"/>
        <v>1</v>
      </c>
      <c r="AI63" s="6" t="e">
        <f t="shared" si="24"/>
        <v>#N/A</v>
      </c>
      <c r="AJ63" s="6" t="e">
        <f t="shared" si="25"/>
        <v>#N/A</v>
      </c>
      <c r="AK63" s="6" t="e">
        <f t="shared" si="26"/>
        <v>#N/A</v>
      </c>
      <c r="AL63" s="6" t="e">
        <f t="shared" si="27"/>
        <v>#N/A</v>
      </c>
      <c r="AM63" s="7" t="str">
        <f t="shared" si="28"/>
        <v xml:space="preserve"> </v>
      </c>
      <c r="AN63" s="6" t="e">
        <f t="shared" si="29"/>
        <v>#N/A</v>
      </c>
      <c r="AO63" s="6" t="e">
        <f t="shared" si="30"/>
        <v>#N/A</v>
      </c>
      <c r="AP63" s="6" t="e">
        <f t="shared" si="31"/>
        <v>#N/A</v>
      </c>
      <c r="AQ63" s="6" t="e">
        <f t="shared" si="6"/>
        <v>#N/A</v>
      </c>
      <c r="AR63" s="6" t="e">
        <f t="shared" si="32"/>
        <v>#N/A</v>
      </c>
      <c r="AS63" s="6" t="e">
        <f t="shared" si="33"/>
        <v>#N/A</v>
      </c>
      <c r="AT63" s="6" t="e">
        <f t="shared" si="7"/>
        <v>#N/A</v>
      </c>
      <c r="AU63" s="6" t="e">
        <f t="shared" si="8"/>
        <v>#N/A</v>
      </c>
      <c r="AV63" s="6" t="e">
        <f t="shared" si="34"/>
        <v>#N/A</v>
      </c>
      <c r="AW63" s="6">
        <f t="shared" si="35"/>
        <v>0</v>
      </c>
      <c r="AX63" s="6" t="e">
        <f t="shared" si="36"/>
        <v>#N/A</v>
      </c>
      <c r="AY63" s="6" t="str">
        <f t="shared" si="9"/>
        <v/>
      </c>
      <c r="AZ63" s="6" t="str">
        <f t="shared" si="10"/>
        <v/>
      </c>
      <c r="BA63" s="6" t="str">
        <f t="shared" si="11"/>
        <v/>
      </c>
      <c r="BB63" s="6" t="str">
        <f t="shared" si="12"/>
        <v/>
      </c>
      <c r="BC63" s="41"/>
      <c r="BI63" t="s">
        <v>856</v>
      </c>
      <c r="CS63" s="256" t="str">
        <f t="shared" si="39"/>
        <v/>
      </c>
      <c r="CT63" s="1" t="str">
        <f t="shared" si="37"/>
        <v/>
      </c>
      <c r="CU63" s="1" t="str">
        <f t="shared" si="38"/>
        <v/>
      </c>
      <c r="CV63" s="395"/>
    </row>
    <row r="64" spans="1:100" s="1" customFormat="1" ht="13.5" customHeight="1" x14ac:dyDescent="0.15">
      <c r="A64" s="62">
        <v>49</v>
      </c>
      <c r="B64" s="315"/>
      <c r="C64" s="315"/>
      <c r="D64" s="315"/>
      <c r="E64" s="315"/>
      <c r="F64" s="315"/>
      <c r="G64" s="315"/>
      <c r="H64" s="315"/>
      <c r="I64" s="315"/>
      <c r="J64" s="315"/>
      <c r="K64" s="315"/>
      <c r="L64" s="316"/>
      <c r="M64" s="315"/>
      <c r="N64" s="367"/>
      <c r="O64" s="368"/>
      <c r="P64" s="385" t="str">
        <f>IF(G64="R",IF(OR(AND(実績排出量!H64=SUM(実績事業所!$B$2-1),3&lt;実績排出量!I64),AND(実績排出量!H64=実績事業所!$B$2,4&gt;実績排出量!I64)),"新規",""),"")</f>
        <v/>
      </c>
      <c r="Q64" s="375" t="str">
        <f t="shared" si="40"/>
        <v/>
      </c>
      <c r="R64" s="376" t="str">
        <f t="shared" si="14"/>
        <v/>
      </c>
      <c r="S64" s="299" t="str">
        <f t="shared" si="0"/>
        <v/>
      </c>
      <c r="T64" s="86" t="str">
        <f t="shared" si="1"/>
        <v/>
      </c>
      <c r="U64" s="87" t="str">
        <f t="shared" si="2"/>
        <v/>
      </c>
      <c r="V64" s="88" t="str">
        <f t="shared" si="15"/>
        <v/>
      </c>
      <c r="W64" s="89" t="str">
        <f t="shared" si="16"/>
        <v/>
      </c>
      <c r="X64" s="89" t="str">
        <f t="shared" si="17"/>
        <v/>
      </c>
      <c r="Y64" s="113" t="str">
        <f t="shared" si="18"/>
        <v/>
      </c>
      <c r="Z64" s="16"/>
      <c r="AA64" s="15" t="str">
        <f t="shared" si="19"/>
        <v/>
      </c>
      <c r="AB64" s="15" t="str">
        <f t="shared" si="20"/>
        <v/>
      </c>
      <c r="AC64" s="14" t="str">
        <f t="shared" si="3"/>
        <v/>
      </c>
      <c r="AD64" s="6" t="e">
        <f t="shared" si="21"/>
        <v>#N/A</v>
      </c>
      <c r="AE64" s="6" t="e">
        <f t="shared" si="22"/>
        <v>#N/A</v>
      </c>
      <c r="AF64" s="6" t="e">
        <f t="shared" si="23"/>
        <v>#N/A</v>
      </c>
      <c r="AG64" s="6" t="str">
        <f t="shared" si="4"/>
        <v/>
      </c>
      <c r="AH64" s="6">
        <f t="shared" si="5"/>
        <v>1</v>
      </c>
      <c r="AI64" s="6" t="e">
        <f t="shared" si="24"/>
        <v>#N/A</v>
      </c>
      <c r="AJ64" s="6" t="e">
        <f t="shared" si="25"/>
        <v>#N/A</v>
      </c>
      <c r="AK64" s="6" t="e">
        <f t="shared" si="26"/>
        <v>#N/A</v>
      </c>
      <c r="AL64" s="6" t="e">
        <f t="shared" si="27"/>
        <v>#N/A</v>
      </c>
      <c r="AM64" s="7" t="str">
        <f t="shared" si="28"/>
        <v xml:space="preserve"> </v>
      </c>
      <c r="AN64" s="6" t="e">
        <f t="shared" si="29"/>
        <v>#N/A</v>
      </c>
      <c r="AO64" s="6" t="e">
        <f t="shared" si="30"/>
        <v>#N/A</v>
      </c>
      <c r="AP64" s="6" t="e">
        <f t="shared" si="31"/>
        <v>#N/A</v>
      </c>
      <c r="AQ64" s="6" t="e">
        <f t="shared" si="6"/>
        <v>#N/A</v>
      </c>
      <c r="AR64" s="6" t="e">
        <f t="shared" si="32"/>
        <v>#N/A</v>
      </c>
      <c r="AS64" s="6" t="e">
        <f t="shared" si="33"/>
        <v>#N/A</v>
      </c>
      <c r="AT64" s="6" t="e">
        <f t="shared" si="7"/>
        <v>#N/A</v>
      </c>
      <c r="AU64" s="6" t="e">
        <f t="shared" si="8"/>
        <v>#N/A</v>
      </c>
      <c r="AV64" s="6" t="e">
        <f t="shared" si="34"/>
        <v>#N/A</v>
      </c>
      <c r="AW64" s="6">
        <f t="shared" si="35"/>
        <v>0</v>
      </c>
      <c r="AX64" s="6" t="e">
        <f t="shared" si="36"/>
        <v>#N/A</v>
      </c>
      <c r="AY64" s="6" t="str">
        <f t="shared" si="9"/>
        <v/>
      </c>
      <c r="AZ64" s="6" t="str">
        <f t="shared" si="10"/>
        <v/>
      </c>
      <c r="BA64" s="6" t="str">
        <f t="shared" si="11"/>
        <v/>
      </c>
      <c r="BB64" s="6" t="str">
        <f t="shared" si="12"/>
        <v/>
      </c>
      <c r="BC64" s="41"/>
      <c r="BI64" t="s">
        <v>857</v>
      </c>
      <c r="CS64" s="256" t="str">
        <f t="shared" si="39"/>
        <v/>
      </c>
      <c r="CT64" s="1" t="str">
        <f t="shared" si="37"/>
        <v/>
      </c>
      <c r="CU64" s="1" t="str">
        <f t="shared" si="38"/>
        <v/>
      </c>
      <c r="CV64" s="395"/>
    </row>
    <row r="65" spans="1:100" s="1" customFormat="1" ht="13.5" customHeight="1" x14ac:dyDescent="0.15">
      <c r="A65" s="62">
        <v>50</v>
      </c>
      <c r="B65" s="315"/>
      <c r="C65" s="315"/>
      <c r="D65" s="315"/>
      <c r="E65" s="315"/>
      <c r="F65" s="315"/>
      <c r="G65" s="315"/>
      <c r="H65" s="315"/>
      <c r="I65" s="315"/>
      <c r="J65" s="315"/>
      <c r="K65" s="315"/>
      <c r="L65" s="316"/>
      <c r="M65" s="315"/>
      <c r="N65" s="367"/>
      <c r="O65" s="368"/>
      <c r="P65" s="385" t="str">
        <f>IF(G65="R",IF(OR(AND(実績排出量!H65=SUM(実績事業所!$B$2-1),3&lt;実績排出量!I65),AND(実績排出量!H65=実績事業所!$B$2,4&gt;実績排出量!I65)),"新規",""),"")</f>
        <v/>
      </c>
      <c r="Q65" s="375" t="str">
        <f t="shared" si="40"/>
        <v/>
      </c>
      <c r="R65" s="376" t="str">
        <f t="shared" si="14"/>
        <v/>
      </c>
      <c r="S65" s="299" t="str">
        <f t="shared" si="0"/>
        <v/>
      </c>
      <c r="T65" s="86" t="str">
        <f t="shared" si="1"/>
        <v/>
      </c>
      <c r="U65" s="87" t="str">
        <f t="shared" si="2"/>
        <v/>
      </c>
      <c r="V65" s="88" t="str">
        <f t="shared" si="15"/>
        <v/>
      </c>
      <c r="W65" s="89" t="str">
        <f t="shared" si="16"/>
        <v/>
      </c>
      <c r="X65" s="89" t="str">
        <f t="shared" si="17"/>
        <v/>
      </c>
      <c r="Y65" s="113" t="str">
        <f t="shared" si="18"/>
        <v/>
      </c>
      <c r="Z65" s="16"/>
      <c r="AA65" s="15" t="str">
        <f t="shared" si="19"/>
        <v/>
      </c>
      <c r="AB65" s="15" t="str">
        <f t="shared" si="20"/>
        <v/>
      </c>
      <c r="AC65" s="14" t="str">
        <f t="shared" si="3"/>
        <v/>
      </c>
      <c r="AD65" s="6" t="e">
        <f t="shared" si="21"/>
        <v>#N/A</v>
      </c>
      <c r="AE65" s="6" t="e">
        <f t="shared" si="22"/>
        <v>#N/A</v>
      </c>
      <c r="AF65" s="6" t="e">
        <f t="shared" si="23"/>
        <v>#N/A</v>
      </c>
      <c r="AG65" s="6" t="str">
        <f t="shared" si="4"/>
        <v/>
      </c>
      <c r="AH65" s="6">
        <f t="shared" si="5"/>
        <v>1</v>
      </c>
      <c r="AI65" s="6" t="e">
        <f t="shared" si="24"/>
        <v>#N/A</v>
      </c>
      <c r="AJ65" s="6" t="e">
        <f t="shared" si="25"/>
        <v>#N/A</v>
      </c>
      <c r="AK65" s="6" t="e">
        <f t="shared" si="26"/>
        <v>#N/A</v>
      </c>
      <c r="AL65" s="6" t="e">
        <f t="shared" si="27"/>
        <v>#N/A</v>
      </c>
      <c r="AM65" s="7" t="str">
        <f t="shared" si="28"/>
        <v xml:space="preserve"> </v>
      </c>
      <c r="AN65" s="6" t="e">
        <f t="shared" si="29"/>
        <v>#N/A</v>
      </c>
      <c r="AO65" s="6" t="e">
        <f t="shared" si="30"/>
        <v>#N/A</v>
      </c>
      <c r="AP65" s="6" t="e">
        <f t="shared" si="31"/>
        <v>#N/A</v>
      </c>
      <c r="AQ65" s="6" t="e">
        <f t="shared" si="6"/>
        <v>#N/A</v>
      </c>
      <c r="AR65" s="6" t="e">
        <f t="shared" si="32"/>
        <v>#N/A</v>
      </c>
      <c r="AS65" s="6" t="e">
        <f t="shared" si="33"/>
        <v>#N/A</v>
      </c>
      <c r="AT65" s="6" t="e">
        <f t="shared" si="7"/>
        <v>#N/A</v>
      </c>
      <c r="AU65" s="6" t="e">
        <f t="shared" si="8"/>
        <v>#N/A</v>
      </c>
      <c r="AV65" s="6" t="e">
        <f t="shared" si="34"/>
        <v>#N/A</v>
      </c>
      <c r="AW65" s="6">
        <f t="shared" si="35"/>
        <v>0</v>
      </c>
      <c r="AX65" s="6" t="e">
        <f t="shared" si="36"/>
        <v>#N/A</v>
      </c>
      <c r="AY65" s="6" t="str">
        <f t="shared" si="9"/>
        <v/>
      </c>
      <c r="AZ65" s="6" t="str">
        <f t="shared" si="10"/>
        <v/>
      </c>
      <c r="BA65" s="6" t="str">
        <f t="shared" si="11"/>
        <v/>
      </c>
      <c r="BB65" s="6" t="str">
        <f t="shared" si="12"/>
        <v/>
      </c>
      <c r="BC65" s="41"/>
      <c r="BI65" t="s">
        <v>858</v>
      </c>
      <c r="CS65" s="256" t="str">
        <f t="shared" si="39"/>
        <v/>
      </c>
      <c r="CT65" s="1" t="str">
        <f t="shared" si="37"/>
        <v/>
      </c>
      <c r="CU65" s="1" t="str">
        <f t="shared" si="38"/>
        <v/>
      </c>
      <c r="CV65" s="395"/>
    </row>
    <row r="66" spans="1:100" s="1" customFormat="1" ht="13.5" customHeight="1" x14ac:dyDescent="0.15">
      <c r="A66" s="62">
        <v>51</v>
      </c>
      <c r="B66" s="315"/>
      <c r="C66" s="315"/>
      <c r="D66" s="315"/>
      <c r="E66" s="315"/>
      <c r="F66" s="315"/>
      <c r="G66" s="315"/>
      <c r="H66" s="315"/>
      <c r="I66" s="315"/>
      <c r="J66" s="315"/>
      <c r="K66" s="315"/>
      <c r="L66" s="316"/>
      <c r="M66" s="315"/>
      <c r="N66" s="367"/>
      <c r="O66" s="368"/>
      <c r="P66" s="385" t="str">
        <f>IF(G66="R",IF(OR(AND(実績排出量!H66=SUM(実績事業所!$B$2-1),3&lt;実績排出量!I66),AND(実績排出量!H66=実績事業所!$B$2,4&gt;実績排出量!I66)),"新規",""),"")</f>
        <v/>
      </c>
      <c r="Q66" s="375" t="str">
        <f t="shared" si="40"/>
        <v/>
      </c>
      <c r="R66" s="376" t="str">
        <f t="shared" si="14"/>
        <v/>
      </c>
      <c r="S66" s="299" t="str">
        <f t="shared" si="0"/>
        <v/>
      </c>
      <c r="T66" s="86" t="str">
        <f t="shared" si="1"/>
        <v/>
      </c>
      <c r="U66" s="87" t="str">
        <f t="shared" si="2"/>
        <v/>
      </c>
      <c r="V66" s="88" t="str">
        <f t="shared" si="15"/>
        <v/>
      </c>
      <c r="W66" s="89" t="str">
        <f t="shared" si="16"/>
        <v/>
      </c>
      <c r="X66" s="89" t="str">
        <f t="shared" si="17"/>
        <v/>
      </c>
      <c r="Y66" s="113" t="str">
        <f t="shared" si="18"/>
        <v/>
      </c>
      <c r="Z66" s="16"/>
      <c r="AA66" s="15" t="str">
        <f t="shared" si="19"/>
        <v/>
      </c>
      <c r="AB66" s="15" t="str">
        <f t="shared" si="20"/>
        <v/>
      </c>
      <c r="AC66" s="14" t="str">
        <f t="shared" si="3"/>
        <v/>
      </c>
      <c r="AD66" s="6" t="e">
        <f t="shared" si="21"/>
        <v>#N/A</v>
      </c>
      <c r="AE66" s="6" t="e">
        <f t="shared" si="22"/>
        <v>#N/A</v>
      </c>
      <c r="AF66" s="6" t="e">
        <f t="shared" si="23"/>
        <v>#N/A</v>
      </c>
      <c r="AG66" s="6" t="str">
        <f t="shared" si="4"/>
        <v/>
      </c>
      <c r="AH66" s="6">
        <f t="shared" si="5"/>
        <v>1</v>
      </c>
      <c r="AI66" s="6" t="e">
        <f t="shared" si="24"/>
        <v>#N/A</v>
      </c>
      <c r="AJ66" s="6" t="e">
        <f t="shared" si="25"/>
        <v>#N/A</v>
      </c>
      <c r="AK66" s="6" t="e">
        <f t="shared" si="26"/>
        <v>#N/A</v>
      </c>
      <c r="AL66" s="6" t="e">
        <f t="shared" si="27"/>
        <v>#N/A</v>
      </c>
      <c r="AM66" s="7" t="str">
        <f t="shared" si="28"/>
        <v xml:space="preserve"> </v>
      </c>
      <c r="AN66" s="6" t="e">
        <f t="shared" si="29"/>
        <v>#N/A</v>
      </c>
      <c r="AO66" s="6" t="e">
        <f t="shared" si="30"/>
        <v>#N/A</v>
      </c>
      <c r="AP66" s="6" t="e">
        <f t="shared" si="31"/>
        <v>#N/A</v>
      </c>
      <c r="AQ66" s="6" t="e">
        <f t="shared" si="6"/>
        <v>#N/A</v>
      </c>
      <c r="AR66" s="6" t="e">
        <f t="shared" si="32"/>
        <v>#N/A</v>
      </c>
      <c r="AS66" s="6" t="e">
        <f t="shared" si="33"/>
        <v>#N/A</v>
      </c>
      <c r="AT66" s="6" t="e">
        <f t="shared" si="7"/>
        <v>#N/A</v>
      </c>
      <c r="AU66" s="6" t="e">
        <f t="shared" si="8"/>
        <v>#N/A</v>
      </c>
      <c r="AV66" s="6" t="e">
        <f t="shared" si="34"/>
        <v>#N/A</v>
      </c>
      <c r="AW66" s="6">
        <f t="shared" si="35"/>
        <v>0</v>
      </c>
      <c r="AX66" s="6" t="e">
        <f t="shared" si="36"/>
        <v>#N/A</v>
      </c>
      <c r="AY66" s="6" t="str">
        <f t="shared" si="9"/>
        <v/>
      </c>
      <c r="AZ66" s="6" t="str">
        <f t="shared" si="10"/>
        <v/>
      </c>
      <c r="BA66" s="6" t="str">
        <f t="shared" si="11"/>
        <v/>
      </c>
      <c r="BB66" s="6" t="str">
        <f t="shared" si="12"/>
        <v/>
      </c>
      <c r="BC66" s="41"/>
      <c r="BI66" t="s">
        <v>859</v>
      </c>
      <c r="CS66" s="256" t="str">
        <f t="shared" si="39"/>
        <v/>
      </c>
      <c r="CT66" s="1" t="str">
        <f t="shared" si="37"/>
        <v/>
      </c>
      <c r="CU66" s="1" t="str">
        <f t="shared" si="38"/>
        <v/>
      </c>
      <c r="CV66" s="395"/>
    </row>
    <row r="67" spans="1:100" s="1" customFormat="1" ht="13.5" customHeight="1" x14ac:dyDescent="0.15">
      <c r="A67" s="62">
        <v>52</v>
      </c>
      <c r="B67" s="315"/>
      <c r="C67" s="315"/>
      <c r="D67" s="315"/>
      <c r="E67" s="315"/>
      <c r="F67" s="315"/>
      <c r="G67" s="315"/>
      <c r="H67" s="315"/>
      <c r="I67" s="315"/>
      <c r="J67" s="315"/>
      <c r="K67" s="315"/>
      <c r="L67" s="316"/>
      <c r="M67" s="315"/>
      <c r="N67" s="367"/>
      <c r="O67" s="368"/>
      <c r="P67" s="385" t="str">
        <f>IF(G67="R",IF(OR(AND(実績排出量!H67=SUM(実績事業所!$B$2-1),3&lt;実績排出量!I67),AND(実績排出量!H67=実績事業所!$B$2,4&gt;実績排出量!I67)),"新規",""),"")</f>
        <v/>
      </c>
      <c r="Q67" s="375" t="str">
        <f t="shared" si="40"/>
        <v/>
      </c>
      <c r="R67" s="376" t="str">
        <f t="shared" si="14"/>
        <v/>
      </c>
      <c r="S67" s="299" t="str">
        <f t="shared" si="0"/>
        <v/>
      </c>
      <c r="T67" s="86" t="str">
        <f t="shared" si="1"/>
        <v/>
      </c>
      <c r="U67" s="87" t="str">
        <f t="shared" si="2"/>
        <v/>
      </c>
      <c r="V67" s="88" t="str">
        <f t="shared" si="15"/>
        <v/>
      </c>
      <c r="W67" s="89" t="str">
        <f t="shared" si="16"/>
        <v/>
      </c>
      <c r="X67" s="89" t="str">
        <f t="shared" si="17"/>
        <v/>
      </c>
      <c r="Y67" s="113" t="str">
        <f t="shared" si="18"/>
        <v/>
      </c>
      <c r="Z67" s="16"/>
      <c r="AA67" s="15" t="str">
        <f t="shared" si="19"/>
        <v/>
      </c>
      <c r="AB67" s="15" t="str">
        <f t="shared" si="20"/>
        <v/>
      </c>
      <c r="AC67" s="14" t="str">
        <f t="shared" si="3"/>
        <v/>
      </c>
      <c r="AD67" s="6" t="e">
        <f t="shared" si="21"/>
        <v>#N/A</v>
      </c>
      <c r="AE67" s="6" t="e">
        <f t="shared" si="22"/>
        <v>#N/A</v>
      </c>
      <c r="AF67" s="6" t="e">
        <f t="shared" si="23"/>
        <v>#N/A</v>
      </c>
      <c r="AG67" s="6" t="str">
        <f t="shared" si="4"/>
        <v/>
      </c>
      <c r="AH67" s="6">
        <f t="shared" si="5"/>
        <v>1</v>
      </c>
      <c r="AI67" s="6" t="e">
        <f t="shared" si="24"/>
        <v>#N/A</v>
      </c>
      <c r="AJ67" s="6" t="e">
        <f t="shared" si="25"/>
        <v>#N/A</v>
      </c>
      <c r="AK67" s="6" t="e">
        <f t="shared" si="26"/>
        <v>#N/A</v>
      </c>
      <c r="AL67" s="6" t="e">
        <f t="shared" si="27"/>
        <v>#N/A</v>
      </c>
      <c r="AM67" s="7" t="str">
        <f t="shared" si="28"/>
        <v xml:space="preserve"> </v>
      </c>
      <c r="AN67" s="6" t="e">
        <f t="shared" si="29"/>
        <v>#N/A</v>
      </c>
      <c r="AO67" s="6" t="e">
        <f t="shared" si="30"/>
        <v>#N/A</v>
      </c>
      <c r="AP67" s="6" t="e">
        <f t="shared" si="31"/>
        <v>#N/A</v>
      </c>
      <c r="AQ67" s="6" t="e">
        <f t="shared" si="6"/>
        <v>#N/A</v>
      </c>
      <c r="AR67" s="6" t="e">
        <f t="shared" si="32"/>
        <v>#N/A</v>
      </c>
      <c r="AS67" s="6" t="e">
        <f t="shared" si="33"/>
        <v>#N/A</v>
      </c>
      <c r="AT67" s="6" t="e">
        <f t="shared" si="7"/>
        <v>#N/A</v>
      </c>
      <c r="AU67" s="6" t="e">
        <f t="shared" si="8"/>
        <v>#N/A</v>
      </c>
      <c r="AV67" s="6" t="e">
        <f t="shared" si="34"/>
        <v>#N/A</v>
      </c>
      <c r="AW67" s="6">
        <f t="shared" si="35"/>
        <v>0</v>
      </c>
      <c r="AX67" s="6" t="e">
        <f t="shared" si="36"/>
        <v>#N/A</v>
      </c>
      <c r="AY67" s="6" t="str">
        <f t="shared" si="9"/>
        <v/>
      </c>
      <c r="AZ67" s="6" t="str">
        <f t="shared" si="10"/>
        <v/>
      </c>
      <c r="BA67" s="6" t="str">
        <f t="shared" si="11"/>
        <v/>
      </c>
      <c r="BB67" s="6" t="str">
        <f t="shared" si="12"/>
        <v/>
      </c>
      <c r="BC67" s="41"/>
      <c r="BI67" t="s">
        <v>860</v>
      </c>
      <c r="CS67" s="256" t="str">
        <f t="shared" si="39"/>
        <v/>
      </c>
      <c r="CT67" s="1" t="str">
        <f t="shared" si="37"/>
        <v/>
      </c>
      <c r="CU67" s="1" t="str">
        <f t="shared" si="38"/>
        <v/>
      </c>
      <c r="CV67" s="395"/>
    </row>
    <row r="68" spans="1:100" s="1" customFormat="1" ht="13.5" customHeight="1" x14ac:dyDescent="0.15">
      <c r="A68" s="62">
        <v>53</v>
      </c>
      <c r="B68" s="315"/>
      <c r="C68" s="315"/>
      <c r="D68" s="315"/>
      <c r="E68" s="315"/>
      <c r="F68" s="315"/>
      <c r="G68" s="315"/>
      <c r="H68" s="315"/>
      <c r="I68" s="315"/>
      <c r="J68" s="315"/>
      <c r="K68" s="315"/>
      <c r="L68" s="316"/>
      <c r="M68" s="315"/>
      <c r="N68" s="367"/>
      <c r="O68" s="368"/>
      <c r="P68" s="385" t="str">
        <f>IF(G68="R",IF(OR(AND(実績排出量!H68=SUM(実績事業所!$B$2-1),3&lt;実績排出量!I68),AND(実績排出量!H68=実績事業所!$B$2,4&gt;実績排出量!I68)),"新規",""),"")</f>
        <v/>
      </c>
      <c r="Q68" s="375" t="str">
        <f t="shared" si="40"/>
        <v/>
      </c>
      <c r="R68" s="376" t="str">
        <f t="shared" si="14"/>
        <v/>
      </c>
      <c r="S68" s="299" t="str">
        <f t="shared" si="0"/>
        <v/>
      </c>
      <c r="T68" s="86" t="str">
        <f t="shared" si="1"/>
        <v/>
      </c>
      <c r="U68" s="87" t="str">
        <f t="shared" si="2"/>
        <v/>
      </c>
      <c r="V68" s="88" t="str">
        <f t="shared" si="15"/>
        <v/>
      </c>
      <c r="W68" s="89" t="str">
        <f t="shared" si="16"/>
        <v/>
      </c>
      <c r="X68" s="89" t="str">
        <f t="shared" si="17"/>
        <v/>
      </c>
      <c r="Y68" s="113" t="str">
        <f t="shared" si="18"/>
        <v/>
      </c>
      <c r="Z68" s="16"/>
      <c r="AA68" s="15" t="str">
        <f t="shared" si="19"/>
        <v/>
      </c>
      <c r="AB68" s="15" t="str">
        <f t="shared" si="20"/>
        <v/>
      </c>
      <c r="AC68" s="14" t="str">
        <f t="shared" si="3"/>
        <v/>
      </c>
      <c r="AD68" s="6" t="e">
        <f t="shared" si="21"/>
        <v>#N/A</v>
      </c>
      <c r="AE68" s="6" t="e">
        <f t="shared" si="22"/>
        <v>#N/A</v>
      </c>
      <c r="AF68" s="6" t="e">
        <f t="shared" si="23"/>
        <v>#N/A</v>
      </c>
      <c r="AG68" s="6" t="str">
        <f t="shared" si="4"/>
        <v/>
      </c>
      <c r="AH68" s="6">
        <f t="shared" si="5"/>
        <v>1</v>
      </c>
      <c r="AI68" s="6" t="e">
        <f t="shared" si="24"/>
        <v>#N/A</v>
      </c>
      <c r="AJ68" s="6" t="e">
        <f t="shared" si="25"/>
        <v>#N/A</v>
      </c>
      <c r="AK68" s="6" t="e">
        <f t="shared" si="26"/>
        <v>#N/A</v>
      </c>
      <c r="AL68" s="6" t="e">
        <f t="shared" si="27"/>
        <v>#N/A</v>
      </c>
      <c r="AM68" s="7" t="str">
        <f t="shared" si="28"/>
        <v xml:space="preserve"> </v>
      </c>
      <c r="AN68" s="6" t="e">
        <f t="shared" si="29"/>
        <v>#N/A</v>
      </c>
      <c r="AO68" s="6" t="e">
        <f t="shared" si="30"/>
        <v>#N/A</v>
      </c>
      <c r="AP68" s="6" t="e">
        <f t="shared" si="31"/>
        <v>#N/A</v>
      </c>
      <c r="AQ68" s="6" t="e">
        <f t="shared" si="6"/>
        <v>#N/A</v>
      </c>
      <c r="AR68" s="6" t="e">
        <f t="shared" si="32"/>
        <v>#N/A</v>
      </c>
      <c r="AS68" s="6" t="e">
        <f t="shared" si="33"/>
        <v>#N/A</v>
      </c>
      <c r="AT68" s="6" t="e">
        <f t="shared" si="7"/>
        <v>#N/A</v>
      </c>
      <c r="AU68" s="6" t="e">
        <f t="shared" si="8"/>
        <v>#N/A</v>
      </c>
      <c r="AV68" s="6" t="e">
        <f t="shared" si="34"/>
        <v>#N/A</v>
      </c>
      <c r="AW68" s="6">
        <f t="shared" si="35"/>
        <v>0</v>
      </c>
      <c r="AX68" s="6" t="e">
        <f t="shared" si="36"/>
        <v>#N/A</v>
      </c>
      <c r="AY68" s="6" t="str">
        <f t="shared" si="9"/>
        <v/>
      </c>
      <c r="AZ68" s="6" t="str">
        <f t="shared" si="10"/>
        <v/>
      </c>
      <c r="BA68" s="6" t="str">
        <f t="shared" si="11"/>
        <v/>
      </c>
      <c r="BB68" s="6" t="str">
        <f t="shared" si="12"/>
        <v/>
      </c>
      <c r="BC68" s="41"/>
      <c r="BI68" t="s">
        <v>861</v>
      </c>
      <c r="CS68" s="256" t="str">
        <f t="shared" si="39"/>
        <v/>
      </c>
      <c r="CT68" s="1" t="str">
        <f t="shared" si="37"/>
        <v/>
      </c>
      <c r="CU68" s="1" t="str">
        <f t="shared" si="38"/>
        <v/>
      </c>
      <c r="CV68" s="395"/>
    </row>
    <row r="69" spans="1:100" s="1" customFormat="1" ht="13.5" customHeight="1" x14ac:dyDescent="0.15">
      <c r="A69" s="62">
        <v>54</v>
      </c>
      <c r="B69" s="315"/>
      <c r="C69" s="315"/>
      <c r="D69" s="315"/>
      <c r="E69" s="315"/>
      <c r="F69" s="315"/>
      <c r="G69" s="315"/>
      <c r="H69" s="315"/>
      <c r="I69" s="315"/>
      <c r="J69" s="315"/>
      <c r="K69" s="315"/>
      <c r="L69" s="316"/>
      <c r="M69" s="315"/>
      <c r="N69" s="370"/>
      <c r="O69" s="368"/>
      <c r="P69" s="385" t="str">
        <f>IF(G69="R",IF(OR(AND(実績排出量!H69=SUM(実績事業所!$B$2-1),3&lt;実績排出量!I69),AND(実績排出量!H69=実績事業所!$B$2,4&gt;実績排出量!I69)),"新規",""),"")</f>
        <v/>
      </c>
      <c r="Q69" s="375" t="str">
        <f t="shared" si="40"/>
        <v/>
      </c>
      <c r="R69" s="376" t="str">
        <f t="shared" si="14"/>
        <v/>
      </c>
      <c r="S69" s="299" t="str">
        <f t="shared" si="0"/>
        <v/>
      </c>
      <c r="T69" s="86" t="str">
        <f t="shared" si="1"/>
        <v/>
      </c>
      <c r="U69" s="87" t="str">
        <f t="shared" si="2"/>
        <v/>
      </c>
      <c r="V69" s="88" t="str">
        <f t="shared" si="15"/>
        <v/>
      </c>
      <c r="W69" s="89" t="str">
        <f t="shared" si="16"/>
        <v/>
      </c>
      <c r="X69" s="89" t="str">
        <f t="shared" si="17"/>
        <v/>
      </c>
      <c r="Y69" s="113" t="str">
        <f t="shared" si="18"/>
        <v/>
      </c>
      <c r="Z69" s="16"/>
      <c r="AA69" s="15" t="str">
        <f t="shared" si="19"/>
        <v/>
      </c>
      <c r="AB69" s="15" t="str">
        <f t="shared" si="20"/>
        <v/>
      </c>
      <c r="AC69" s="14" t="str">
        <f t="shared" si="3"/>
        <v/>
      </c>
      <c r="AD69" s="6" t="e">
        <f t="shared" si="21"/>
        <v>#N/A</v>
      </c>
      <c r="AE69" s="6" t="e">
        <f t="shared" si="22"/>
        <v>#N/A</v>
      </c>
      <c r="AF69" s="6" t="e">
        <f t="shared" si="23"/>
        <v>#N/A</v>
      </c>
      <c r="AG69" s="6" t="str">
        <f t="shared" si="4"/>
        <v/>
      </c>
      <c r="AH69" s="6">
        <f t="shared" si="5"/>
        <v>1</v>
      </c>
      <c r="AI69" s="6" t="e">
        <f t="shared" si="24"/>
        <v>#N/A</v>
      </c>
      <c r="AJ69" s="6" t="e">
        <f t="shared" si="25"/>
        <v>#N/A</v>
      </c>
      <c r="AK69" s="6" t="e">
        <f t="shared" si="26"/>
        <v>#N/A</v>
      </c>
      <c r="AL69" s="6" t="e">
        <f t="shared" si="27"/>
        <v>#N/A</v>
      </c>
      <c r="AM69" s="7" t="str">
        <f t="shared" si="28"/>
        <v xml:space="preserve"> </v>
      </c>
      <c r="AN69" s="6" t="e">
        <f t="shared" ref="AN69" si="41">CONCATENATE(AD69,AJ69,AK69,AG69)</f>
        <v>#N/A</v>
      </c>
      <c r="AO69" s="6" t="e">
        <f t="shared" ref="AO69" si="42">IF(AND(N69="あり",AK69="軽"),AQ69,AP69)</f>
        <v>#N/A</v>
      </c>
      <c r="AP69" s="6" t="e">
        <f t="shared" ref="AP69" si="43">VLOOKUP(AN69,排出係数表,6,FALSE)</f>
        <v>#N/A</v>
      </c>
      <c r="AQ69" s="6" t="e">
        <f t="shared" ref="AQ69" si="44">VLOOKUP(AJ69,$BZ$17:$CD$21,2,FALSE)</f>
        <v>#N/A</v>
      </c>
      <c r="AR69" s="6" t="e">
        <f t="shared" si="32"/>
        <v>#N/A</v>
      </c>
      <c r="AS69" s="6" t="e">
        <f t="shared" ref="AS69" si="45">VLOOKUP(AN69,排出係数表,7,FALSE)</f>
        <v>#N/A</v>
      </c>
      <c r="AT69" s="6" t="e">
        <f t="shared" ref="AT69" si="46">VLOOKUP(AJ69,$BZ$17:$CD$21,3,FALSE)</f>
        <v>#N/A</v>
      </c>
      <c r="AU69" s="6" t="e">
        <f t="shared" ref="AU69" si="47">VLOOKUP(AJ69,$BZ$17:$CD$21,4,FALSE)</f>
        <v>#N/A</v>
      </c>
      <c r="AV69" s="6" t="e">
        <f t="shared" ref="AV69" si="48">VLOOKUP(AJ69,$BZ$17:$CD$21,5,FALSE)</f>
        <v>#N/A</v>
      </c>
      <c r="AW69" s="6">
        <f t="shared" si="35"/>
        <v>0</v>
      </c>
      <c r="AX69" s="6" t="e">
        <f t="shared" ref="AX69" si="49">VLOOKUP(AN69,排出係数表,8,FALSE)</f>
        <v>#N/A</v>
      </c>
      <c r="AY69" s="6" t="str">
        <f t="shared" si="9"/>
        <v/>
      </c>
      <c r="AZ69" s="6" t="str">
        <f t="shared" si="10"/>
        <v/>
      </c>
      <c r="BA69" s="6" t="str">
        <f t="shared" si="11"/>
        <v/>
      </c>
      <c r="BB69" s="6" t="str">
        <f t="shared" si="12"/>
        <v/>
      </c>
      <c r="BC69" s="41"/>
      <c r="BI69" t="s">
        <v>862</v>
      </c>
      <c r="CS69" s="256" t="str">
        <f t="shared" si="39"/>
        <v/>
      </c>
      <c r="CT69" s="1" t="str">
        <f t="shared" si="37"/>
        <v/>
      </c>
      <c r="CU69" s="1" t="str">
        <f t="shared" si="38"/>
        <v/>
      </c>
      <c r="CV69" s="395"/>
    </row>
    <row r="70" spans="1:100" s="1" customFormat="1" ht="13.5" customHeight="1" x14ac:dyDescent="0.15">
      <c r="A70" s="62">
        <v>55</v>
      </c>
      <c r="B70" s="315"/>
      <c r="C70" s="315"/>
      <c r="D70" s="315"/>
      <c r="E70" s="315"/>
      <c r="F70" s="315"/>
      <c r="G70" s="315"/>
      <c r="H70" s="315"/>
      <c r="I70" s="315"/>
      <c r="J70" s="315"/>
      <c r="K70" s="315"/>
      <c r="L70" s="316"/>
      <c r="M70" s="315"/>
      <c r="N70" s="367"/>
      <c r="O70" s="368"/>
      <c r="P70" s="385" t="str">
        <f>IF(G70="R",IF(OR(AND(実績排出量!H70=SUM(実績事業所!$B$2-1),3&lt;実績排出量!I70),AND(実績排出量!H70=実績事業所!$B$2,4&gt;実績排出量!I70)),"新規",""),"")</f>
        <v/>
      </c>
      <c r="Q70" s="375" t="str">
        <f t="shared" si="40"/>
        <v/>
      </c>
      <c r="R70" s="376" t="str">
        <f t="shared" si="14"/>
        <v/>
      </c>
      <c r="S70" s="299" t="str">
        <f t="shared" si="0"/>
        <v/>
      </c>
      <c r="T70" s="86" t="str">
        <f t="shared" si="1"/>
        <v/>
      </c>
      <c r="U70" s="87" t="str">
        <f t="shared" si="2"/>
        <v/>
      </c>
      <c r="V70" s="88" t="str">
        <f t="shared" si="15"/>
        <v/>
      </c>
      <c r="W70" s="89" t="str">
        <f t="shared" si="16"/>
        <v/>
      </c>
      <c r="X70" s="89" t="str">
        <f t="shared" si="17"/>
        <v/>
      </c>
      <c r="Y70" s="113" t="str">
        <f t="shared" si="18"/>
        <v/>
      </c>
      <c r="Z70" s="16"/>
      <c r="AA70" s="15" t="str">
        <f t="shared" si="19"/>
        <v/>
      </c>
      <c r="AB70" s="15" t="str">
        <f t="shared" si="20"/>
        <v/>
      </c>
      <c r="AC70" s="14" t="str">
        <f t="shared" si="3"/>
        <v/>
      </c>
      <c r="AD70" s="6" t="e">
        <f t="shared" si="21"/>
        <v>#N/A</v>
      </c>
      <c r="AE70" s="6" t="e">
        <f t="shared" si="22"/>
        <v>#N/A</v>
      </c>
      <c r="AF70" s="6" t="e">
        <f t="shared" si="23"/>
        <v>#N/A</v>
      </c>
      <c r="AG70" s="6" t="str">
        <f t="shared" si="4"/>
        <v/>
      </c>
      <c r="AH70" s="6">
        <f t="shared" si="5"/>
        <v>1</v>
      </c>
      <c r="AI70" s="6" t="e">
        <f t="shared" si="24"/>
        <v>#N/A</v>
      </c>
      <c r="AJ70" s="6" t="e">
        <f t="shared" si="25"/>
        <v>#N/A</v>
      </c>
      <c r="AK70" s="6" t="e">
        <f t="shared" si="26"/>
        <v>#N/A</v>
      </c>
      <c r="AL70" s="6" t="e">
        <f t="shared" si="27"/>
        <v>#N/A</v>
      </c>
      <c r="AM70" s="7" t="str">
        <f t="shared" si="28"/>
        <v xml:space="preserve"> </v>
      </c>
      <c r="AN70" s="6" t="e">
        <f t="shared" si="29"/>
        <v>#N/A</v>
      </c>
      <c r="AO70" s="6" t="e">
        <f t="shared" si="30"/>
        <v>#N/A</v>
      </c>
      <c r="AP70" s="6" t="e">
        <f t="shared" si="31"/>
        <v>#N/A</v>
      </c>
      <c r="AQ70" s="6" t="e">
        <f t="shared" si="6"/>
        <v>#N/A</v>
      </c>
      <c r="AR70" s="6" t="e">
        <f t="shared" si="32"/>
        <v>#N/A</v>
      </c>
      <c r="AS70" s="6" t="e">
        <f t="shared" si="33"/>
        <v>#N/A</v>
      </c>
      <c r="AT70" s="6" t="e">
        <f t="shared" si="7"/>
        <v>#N/A</v>
      </c>
      <c r="AU70" s="6" t="e">
        <f t="shared" si="8"/>
        <v>#N/A</v>
      </c>
      <c r="AV70" s="6" t="e">
        <f t="shared" si="34"/>
        <v>#N/A</v>
      </c>
      <c r="AW70" s="6">
        <f t="shared" si="35"/>
        <v>0</v>
      </c>
      <c r="AX70" s="6" t="e">
        <f t="shared" si="36"/>
        <v>#N/A</v>
      </c>
      <c r="AY70" s="6" t="str">
        <f t="shared" si="9"/>
        <v/>
      </c>
      <c r="AZ70" s="6" t="str">
        <f t="shared" si="10"/>
        <v/>
      </c>
      <c r="BA70" s="6" t="str">
        <f t="shared" si="11"/>
        <v/>
      </c>
      <c r="BB70" s="6" t="str">
        <f t="shared" si="12"/>
        <v/>
      </c>
      <c r="BC70" s="41"/>
      <c r="BI70" t="s">
        <v>863</v>
      </c>
      <c r="CS70" s="256" t="str">
        <f t="shared" si="39"/>
        <v/>
      </c>
      <c r="CT70" s="1" t="str">
        <f t="shared" si="37"/>
        <v/>
      </c>
      <c r="CU70" s="1" t="str">
        <f t="shared" si="38"/>
        <v/>
      </c>
      <c r="CV70" s="395"/>
    </row>
    <row r="71" spans="1:100" s="1" customFormat="1" ht="13.5" customHeight="1" x14ac:dyDescent="0.15">
      <c r="A71" s="62">
        <v>56</v>
      </c>
      <c r="B71" s="315"/>
      <c r="C71" s="315"/>
      <c r="D71" s="315"/>
      <c r="E71" s="315"/>
      <c r="F71" s="315"/>
      <c r="G71" s="315"/>
      <c r="H71" s="315"/>
      <c r="I71" s="315"/>
      <c r="J71" s="315"/>
      <c r="K71" s="315"/>
      <c r="L71" s="316"/>
      <c r="M71" s="315"/>
      <c r="N71" s="367"/>
      <c r="O71" s="368"/>
      <c r="P71" s="385" t="str">
        <f>IF(G71="R",IF(OR(AND(実績排出量!H71=SUM(実績事業所!$B$2-1),3&lt;実績排出量!I71),AND(実績排出量!H71=実績事業所!$B$2,4&gt;実績排出量!I71)),"新規",""),"")</f>
        <v/>
      </c>
      <c r="Q71" s="375" t="str">
        <f t="shared" si="40"/>
        <v/>
      </c>
      <c r="R71" s="376" t="str">
        <f t="shared" si="14"/>
        <v/>
      </c>
      <c r="S71" s="299" t="str">
        <f t="shared" si="0"/>
        <v/>
      </c>
      <c r="T71" s="86" t="str">
        <f t="shared" si="1"/>
        <v/>
      </c>
      <c r="U71" s="87" t="str">
        <f t="shared" si="2"/>
        <v/>
      </c>
      <c r="V71" s="88" t="str">
        <f t="shared" si="15"/>
        <v/>
      </c>
      <c r="W71" s="89" t="str">
        <f t="shared" si="16"/>
        <v/>
      </c>
      <c r="X71" s="89" t="str">
        <f t="shared" si="17"/>
        <v/>
      </c>
      <c r="Y71" s="113" t="str">
        <f t="shared" si="18"/>
        <v/>
      </c>
      <c r="Z71" s="16"/>
      <c r="AA71" s="15" t="str">
        <f t="shared" si="19"/>
        <v/>
      </c>
      <c r="AB71" s="15" t="str">
        <f t="shared" si="20"/>
        <v/>
      </c>
      <c r="AC71" s="14" t="str">
        <f t="shared" si="3"/>
        <v/>
      </c>
      <c r="AD71" s="6" t="e">
        <f t="shared" si="21"/>
        <v>#N/A</v>
      </c>
      <c r="AE71" s="6" t="e">
        <f t="shared" si="22"/>
        <v>#N/A</v>
      </c>
      <c r="AF71" s="6" t="e">
        <f t="shared" si="23"/>
        <v>#N/A</v>
      </c>
      <c r="AG71" s="6" t="str">
        <f t="shared" si="4"/>
        <v/>
      </c>
      <c r="AH71" s="6">
        <f t="shared" si="5"/>
        <v>1</v>
      </c>
      <c r="AI71" s="6" t="e">
        <f t="shared" si="24"/>
        <v>#N/A</v>
      </c>
      <c r="AJ71" s="6" t="e">
        <f t="shared" si="25"/>
        <v>#N/A</v>
      </c>
      <c r="AK71" s="6" t="e">
        <f t="shared" si="26"/>
        <v>#N/A</v>
      </c>
      <c r="AL71" s="6" t="e">
        <f t="shared" si="27"/>
        <v>#N/A</v>
      </c>
      <c r="AM71" s="7" t="str">
        <f t="shared" si="28"/>
        <v xml:space="preserve"> </v>
      </c>
      <c r="AN71" s="6" t="e">
        <f t="shared" si="29"/>
        <v>#N/A</v>
      </c>
      <c r="AO71" s="6" t="e">
        <f t="shared" si="30"/>
        <v>#N/A</v>
      </c>
      <c r="AP71" s="6" t="e">
        <f t="shared" si="31"/>
        <v>#N/A</v>
      </c>
      <c r="AQ71" s="6" t="e">
        <f t="shared" si="6"/>
        <v>#N/A</v>
      </c>
      <c r="AR71" s="6" t="e">
        <f t="shared" si="32"/>
        <v>#N/A</v>
      </c>
      <c r="AS71" s="6" t="e">
        <f t="shared" si="33"/>
        <v>#N/A</v>
      </c>
      <c r="AT71" s="6" t="e">
        <f t="shared" si="7"/>
        <v>#N/A</v>
      </c>
      <c r="AU71" s="6" t="e">
        <f t="shared" si="8"/>
        <v>#N/A</v>
      </c>
      <c r="AV71" s="6" t="e">
        <f t="shared" si="34"/>
        <v>#N/A</v>
      </c>
      <c r="AW71" s="6">
        <f t="shared" si="35"/>
        <v>0</v>
      </c>
      <c r="AX71" s="6" t="e">
        <f t="shared" si="36"/>
        <v>#N/A</v>
      </c>
      <c r="AY71" s="6" t="str">
        <f t="shared" si="9"/>
        <v/>
      </c>
      <c r="AZ71" s="6" t="str">
        <f t="shared" si="10"/>
        <v/>
      </c>
      <c r="BA71" s="6" t="str">
        <f t="shared" si="11"/>
        <v/>
      </c>
      <c r="BB71" s="6" t="str">
        <f t="shared" si="12"/>
        <v/>
      </c>
      <c r="BC71" s="41"/>
      <c r="BI71" t="s">
        <v>864</v>
      </c>
      <c r="CS71" s="256" t="str">
        <f t="shared" si="39"/>
        <v/>
      </c>
      <c r="CT71" s="1" t="str">
        <f t="shared" si="37"/>
        <v/>
      </c>
      <c r="CU71" s="1" t="str">
        <f t="shared" si="38"/>
        <v/>
      </c>
      <c r="CV71" s="395"/>
    </row>
    <row r="72" spans="1:100" s="1" customFormat="1" ht="13.5" customHeight="1" x14ac:dyDescent="0.15">
      <c r="A72" s="62">
        <v>57</v>
      </c>
      <c r="B72" s="315"/>
      <c r="C72" s="315"/>
      <c r="D72" s="315"/>
      <c r="E72" s="315"/>
      <c r="F72" s="315"/>
      <c r="G72" s="315"/>
      <c r="H72" s="315"/>
      <c r="I72" s="315"/>
      <c r="J72" s="315"/>
      <c r="K72" s="315"/>
      <c r="L72" s="316"/>
      <c r="M72" s="315"/>
      <c r="N72" s="367"/>
      <c r="O72" s="368"/>
      <c r="P72" s="385" t="str">
        <f>IF(G72="R",IF(OR(AND(実績排出量!H72=SUM(実績事業所!$B$2-1),3&lt;実績排出量!I72),AND(実績排出量!H72=実績事業所!$B$2,4&gt;実績排出量!I72)),"新規",""),"")</f>
        <v/>
      </c>
      <c r="Q72" s="375" t="str">
        <f t="shared" si="40"/>
        <v/>
      </c>
      <c r="R72" s="376" t="str">
        <f t="shared" si="14"/>
        <v/>
      </c>
      <c r="S72" s="299" t="str">
        <f t="shared" si="0"/>
        <v/>
      </c>
      <c r="T72" s="86" t="str">
        <f t="shared" si="1"/>
        <v/>
      </c>
      <c r="U72" s="87" t="str">
        <f t="shared" si="2"/>
        <v/>
      </c>
      <c r="V72" s="88" t="str">
        <f t="shared" si="15"/>
        <v/>
      </c>
      <c r="W72" s="89" t="str">
        <f t="shared" si="16"/>
        <v/>
      </c>
      <c r="X72" s="89" t="str">
        <f t="shared" si="17"/>
        <v/>
      </c>
      <c r="Y72" s="113" t="str">
        <f t="shared" si="18"/>
        <v/>
      </c>
      <c r="Z72" s="16"/>
      <c r="AA72" s="15" t="str">
        <f t="shared" si="19"/>
        <v/>
      </c>
      <c r="AB72" s="15" t="str">
        <f t="shared" si="20"/>
        <v/>
      </c>
      <c r="AC72" s="14" t="str">
        <f t="shared" si="3"/>
        <v/>
      </c>
      <c r="AD72" s="6" t="e">
        <f t="shared" si="21"/>
        <v>#N/A</v>
      </c>
      <c r="AE72" s="6" t="e">
        <f t="shared" si="22"/>
        <v>#N/A</v>
      </c>
      <c r="AF72" s="6" t="e">
        <f t="shared" si="23"/>
        <v>#N/A</v>
      </c>
      <c r="AG72" s="6" t="str">
        <f t="shared" si="4"/>
        <v/>
      </c>
      <c r="AH72" s="6">
        <f t="shared" si="5"/>
        <v>1</v>
      </c>
      <c r="AI72" s="6" t="e">
        <f t="shared" si="24"/>
        <v>#N/A</v>
      </c>
      <c r="AJ72" s="6" t="e">
        <f t="shared" si="25"/>
        <v>#N/A</v>
      </c>
      <c r="AK72" s="6" t="e">
        <f t="shared" si="26"/>
        <v>#N/A</v>
      </c>
      <c r="AL72" s="6" t="e">
        <f t="shared" si="27"/>
        <v>#N/A</v>
      </c>
      <c r="AM72" s="7" t="str">
        <f t="shared" si="28"/>
        <v xml:space="preserve"> </v>
      </c>
      <c r="AN72" s="6" t="e">
        <f t="shared" si="29"/>
        <v>#N/A</v>
      </c>
      <c r="AO72" s="6" t="e">
        <f t="shared" si="30"/>
        <v>#N/A</v>
      </c>
      <c r="AP72" s="6" t="e">
        <f t="shared" si="31"/>
        <v>#N/A</v>
      </c>
      <c r="AQ72" s="6" t="e">
        <f t="shared" si="6"/>
        <v>#N/A</v>
      </c>
      <c r="AR72" s="6" t="e">
        <f t="shared" si="32"/>
        <v>#N/A</v>
      </c>
      <c r="AS72" s="6" t="e">
        <f t="shared" si="33"/>
        <v>#N/A</v>
      </c>
      <c r="AT72" s="6" t="e">
        <f t="shared" si="7"/>
        <v>#N/A</v>
      </c>
      <c r="AU72" s="6" t="e">
        <f t="shared" si="8"/>
        <v>#N/A</v>
      </c>
      <c r="AV72" s="6" t="e">
        <f t="shared" si="34"/>
        <v>#N/A</v>
      </c>
      <c r="AW72" s="6">
        <f t="shared" si="35"/>
        <v>0</v>
      </c>
      <c r="AX72" s="6" t="e">
        <f t="shared" si="36"/>
        <v>#N/A</v>
      </c>
      <c r="AY72" s="6" t="str">
        <f t="shared" si="9"/>
        <v/>
      </c>
      <c r="AZ72" s="6" t="str">
        <f t="shared" si="10"/>
        <v/>
      </c>
      <c r="BA72" s="6" t="str">
        <f t="shared" si="11"/>
        <v/>
      </c>
      <c r="BB72" s="6" t="str">
        <f t="shared" si="12"/>
        <v/>
      </c>
      <c r="BC72" s="41"/>
      <c r="BI72" t="s">
        <v>865</v>
      </c>
      <c r="CS72" s="256" t="str">
        <f t="shared" si="39"/>
        <v/>
      </c>
      <c r="CT72" s="1" t="str">
        <f t="shared" si="37"/>
        <v/>
      </c>
      <c r="CU72" s="1" t="str">
        <f t="shared" si="38"/>
        <v/>
      </c>
      <c r="CV72" s="395"/>
    </row>
    <row r="73" spans="1:100" s="1" customFormat="1" ht="13.5" customHeight="1" x14ac:dyDescent="0.15">
      <c r="A73" s="62">
        <v>58</v>
      </c>
      <c r="B73" s="315"/>
      <c r="C73" s="315"/>
      <c r="D73" s="315"/>
      <c r="E73" s="315"/>
      <c r="F73" s="315"/>
      <c r="G73" s="315"/>
      <c r="H73" s="315"/>
      <c r="I73" s="315"/>
      <c r="J73" s="315"/>
      <c r="K73" s="315"/>
      <c r="L73" s="316"/>
      <c r="M73" s="315"/>
      <c r="N73" s="367"/>
      <c r="O73" s="368"/>
      <c r="P73" s="385" t="str">
        <f>IF(G73="R",IF(OR(AND(実績排出量!H73=SUM(実績事業所!$B$2-1),3&lt;実績排出量!I73),AND(実績排出量!H73=実績事業所!$B$2,4&gt;実績排出量!I73)),"新規",""),"")</f>
        <v/>
      </c>
      <c r="Q73" s="375" t="str">
        <f t="shared" si="40"/>
        <v/>
      </c>
      <c r="R73" s="376" t="str">
        <f t="shared" si="14"/>
        <v/>
      </c>
      <c r="S73" s="299" t="str">
        <f t="shared" si="0"/>
        <v/>
      </c>
      <c r="T73" s="86" t="str">
        <f t="shared" si="1"/>
        <v/>
      </c>
      <c r="U73" s="87" t="str">
        <f t="shared" si="2"/>
        <v/>
      </c>
      <c r="V73" s="88" t="str">
        <f t="shared" si="15"/>
        <v/>
      </c>
      <c r="W73" s="89" t="str">
        <f t="shared" si="16"/>
        <v/>
      </c>
      <c r="X73" s="89" t="str">
        <f t="shared" si="17"/>
        <v/>
      </c>
      <c r="Y73" s="113" t="str">
        <f t="shared" si="18"/>
        <v/>
      </c>
      <c r="Z73" s="16"/>
      <c r="AA73" s="15" t="str">
        <f t="shared" si="19"/>
        <v/>
      </c>
      <c r="AB73" s="15" t="str">
        <f t="shared" si="20"/>
        <v/>
      </c>
      <c r="AC73" s="14" t="str">
        <f t="shared" si="3"/>
        <v/>
      </c>
      <c r="AD73" s="6" t="e">
        <f t="shared" si="21"/>
        <v>#N/A</v>
      </c>
      <c r="AE73" s="6" t="e">
        <f t="shared" si="22"/>
        <v>#N/A</v>
      </c>
      <c r="AF73" s="6" t="e">
        <f t="shared" si="23"/>
        <v>#N/A</v>
      </c>
      <c r="AG73" s="6" t="str">
        <f t="shared" si="4"/>
        <v/>
      </c>
      <c r="AH73" s="6">
        <f t="shared" si="5"/>
        <v>1</v>
      </c>
      <c r="AI73" s="6" t="e">
        <f t="shared" si="24"/>
        <v>#N/A</v>
      </c>
      <c r="AJ73" s="6" t="e">
        <f t="shared" si="25"/>
        <v>#N/A</v>
      </c>
      <c r="AK73" s="6" t="e">
        <f t="shared" si="26"/>
        <v>#N/A</v>
      </c>
      <c r="AL73" s="6" t="e">
        <f t="shared" si="27"/>
        <v>#N/A</v>
      </c>
      <c r="AM73" s="7" t="str">
        <f t="shared" si="28"/>
        <v xml:space="preserve"> </v>
      </c>
      <c r="AN73" s="6" t="e">
        <f t="shared" si="29"/>
        <v>#N/A</v>
      </c>
      <c r="AO73" s="6" t="e">
        <f t="shared" si="30"/>
        <v>#N/A</v>
      </c>
      <c r="AP73" s="6" t="e">
        <f t="shared" si="31"/>
        <v>#N/A</v>
      </c>
      <c r="AQ73" s="6" t="e">
        <f t="shared" si="6"/>
        <v>#N/A</v>
      </c>
      <c r="AR73" s="6" t="e">
        <f t="shared" si="32"/>
        <v>#N/A</v>
      </c>
      <c r="AS73" s="6" t="e">
        <f t="shared" si="33"/>
        <v>#N/A</v>
      </c>
      <c r="AT73" s="6" t="e">
        <f t="shared" si="7"/>
        <v>#N/A</v>
      </c>
      <c r="AU73" s="6" t="e">
        <f t="shared" si="8"/>
        <v>#N/A</v>
      </c>
      <c r="AV73" s="6" t="e">
        <f t="shared" si="34"/>
        <v>#N/A</v>
      </c>
      <c r="AW73" s="6">
        <f t="shared" si="35"/>
        <v>0</v>
      </c>
      <c r="AX73" s="6" t="e">
        <f t="shared" si="36"/>
        <v>#N/A</v>
      </c>
      <c r="AY73" s="6" t="str">
        <f t="shared" si="9"/>
        <v/>
      </c>
      <c r="AZ73" s="6" t="str">
        <f t="shared" si="10"/>
        <v/>
      </c>
      <c r="BA73" s="6" t="str">
        <f t="shared" si="11"/>
        <v/>
      </c>
      <c r="BB73" s="6" t="str">
        <f t="shared" si="12"/>
        <v/>
      </c>
      <c r="BC73" s="41"/>
      <c r="BI73" t="s">
        <v>910</v>
      </c>
      <c r="CS73" s="256" t="str">
        <f t="shared" si="39"/>
        <v/>
      </c>
      <c r="CT73" s="1" t="str">
        <f t="shared" si="37"/>
        <v/>
      </c>
      <c r="CU73" s="1" t="str">
        <f t="shared" si="38"/>
        <v/>
      </c>
      <c r="CV73" s="395"/>
    </row>
    <row r="74" spans="1:100" s="1" customFormat="1" ht="13.5" customHeight="1" x14ac:dyDescent="0.15">
      <c r="A74" s="62">
        <v>59</v>
      </c>
      <c r="B74" s="315"/>
      <c r="C74" s="315"/>
      <c r="D74" s="315"/>
      <c r="E74" s="315"/>
      <c r="F74" s="315"/>
      <c r="G74" s="315"/>
      <c r="H74" s="315"/>
      <c r="I74" s="315"/>
      <c r="J74" s="315"/>
      <c r="K74" s="315"/>
      <c r="L74" s="316"/>
      <c r="M74" s="315"/>
      <c r="N74" s="367"/>
      <c r="O74" s="368"/>
      <c r="P74" s="385" t="str">
        <f>IF(G74="R",IF(OR(AND(実績排出量!H74=SUM(実績事業所!$B$2-1),3&lt;実績排出量!I74),AND(実績排出量!H74=実績事業所!$B$2,4&gt;実績排出量!I74)),"新規",""),"")</f>
        <v/>
      </c>
      <c r="Q74" s="375" t="str">
        <f t="shared" si="40"/>
        <v/>
      </c>
      <c r="R74" s="376" t="str">
        <f t="shared" si="14"/>
        <v/>
      </c>
      <c r="S74" s="299" t="str">
        <f t="shared" si="0"/>
        <v/>
      </c>
      <c r="T74" s="86" t="str">
        <f t="shared" si="1"/>
        <v/>
      </c>
      <c r="U74" s="87" t="str">
        <f t="shared" si="2"/>
        <v/>
      </c>
      <c r="V74" s="88" t="str">
        <f t="shared" si="15"/>
        <v/>
      </c>
      <c r="W74" s="89" t="str">
        <f t="shared" si="16"/>
        <v/>
      </c>
      <c r="X74" s="89" t="str">
        <f t="shared" si="17"/>
        <v/>
      </c>
      <c r="Y74" s="113" t="str">
        <f t="shared" si="18"/>
        <v/>
      </c>
      <c r="Z74" s="16"/>
      <c r="AA74" s="15" t="str">
        <f t="shared" si="19"/>
        <v/>
      </c>
      <c r="AB74" s="15" t="str">
        <f t="shared" si="20"/>
        <v/>
      </c>
      <c r="AC74" s="14" t="str">
        <f t="shared" si="3"/>
        <v/>
      </c>
      <c r="AD74" s="6" t="e">
        <f t="shared" si="21"/>
        <v>#N/A</v>
      </c>
      <c r="AE74" s="6" t="e">
        <f t="shared" si="22"/>
        <v>#N/A</v>
      </c>
      <c r="AF74" s="6" t="e">
        <f t="shared" si="23"/>
        <v>#N/A</v>
      </c>
      <c r="AG74" s="6" t="str">
        <f t="shared" si="4"/>
        <v/>
      </c>
      <c r="AH74" s="6">
        <f t="shared" si="5"/>
        <v>1</v>
      </c>
      <c r="AI74" s="6" t="e">
        <f t="shared" si="24"/>
        <v>#N/A</v>
      </c>
      <c r="AJ74" s="6" t="e">
        <f t="shared" si="25"/>
        <v>#N/A</v>
      </c>
      <c r="AK74" s="6" t="e">
        <f t="shared" si="26"/>
        <v>#N/A</v>
      </c>
      <c r="AL74" s="6" t="e">
        <f t="shared" si="27"/>
        <v>#N/A</v>
      </c>
      <c r="AM74" s="7" t="str">
        <f t="shared" si="28"/>
        <v xml:space="preserve"> </v>
      </c>
      <c r="AN74" s="6" t="e">
        <f t="shared" si="29"/>
        <v>#N/A</v>
      </c>
      <c r="AO74" s="6" t="e">
        <f t="shared" si="30"/>
        <v>#N/A</v>
      </c>
      <c r="AP74" s="6" t="e">
        <f t="shared" si="31"/>
        <v>#N/A</v>
      </c>
      <c r="AQ74" s="6" t="e">
        <f t="shared" si="6"/>
        <v>#N/A</v>
      </c>
      <c r="AR74" s="6" t="e">
        <f t="shared" si="32"/>
        <v>#N/A</v>
      </c>
      <c r="AS74" s="6" t="e">
        <f t="shared" si="33"/>
        <v>#N/A</v>
      </c>
      <c r="AT74" s="6" t="e">
        <f t="shared" si="7"/>
        <v>#N/A</v>
      </c>
      <c r="AU74" s="6" t="e">
        <f t="shared" si="8"/>
        <v>#N/A</v>
      </c>
      <c r="AV74" s="6" t="e">
        <f t="shared" si="34"/>
        <v>#N/A</v>
      </c>
      <c r="AW74" s="6">
        <f t="shared" si="35"/>
        <v>0</v>
      </c>
      <c r="AX74" s="6" t="e">
        <f t="shared" si="36"/>
        <v>#N/A</v>
      </c>
      <c r="AY74" s="6" t="str">
        <f t="shared" si="9"/>
        <v/>
      </c>
      <c r="AZ74" s="6" t="str">
        <f t="shared" si="10"/>
        <v/>
      </c>
      <c r="BA74" s="6" t="str">
        <f t="shared" si="11"/>
        <v/>
      </c>
      <c r="BB74" s="6" t="str">
        <f t="shared" si="12"/>
        <v/>
      </c>
      <c r="BC74" s="41"/>
      <c r="BI74" t="s">
        <v>911</v>
      </c>
      <c r="CS74" s="256" t="str">
        <f t="shared" si="39"/>
        <v/>
      </c>
      <c r="CT74" s="1" t="str">
        <f t="shared" si="37"/>
        <v/>
      </c>
      <c r="CU74" s="1" t="str">
        <f t="shared" si="38"/>
        <v/>
      </c>
      <c r="CV74" s="395"/>
    </row>
    <row r="75" spans="1:100" s="1" customFormat="1" ht="13.5" customHeight="1" x14ac:dyDescent="0.15">
      <c r="A75" s="62">
        <v>60</v>
      </c>
      <c r="B75" s="315"/>
      <c r="C75" s="315"/>
      <c r="D75" s="315"/>
      <c r="E75" s="315"/>
      <c r="F75" s="315"/>
      <c r="G75" s="315"/>
      <c r="H75" s="315"/>
      <c r="I75" s="315"/>
      <c r="J75" s="315"/>
      <c r="K75" s="315"/>
      <c r="L75" s="316"/>
      <c r="M75" s="315"/>
      <c r="N75" s="367"/>
      <c r="O75" s="368"/>
      <c r="P75" s="385" t="str">
        <f>IF(G75="R",IF(OR(AND(実績排出量!H75=SUM(実績事業所!$B$2-1),3&lt;実績排出量!I75),AND(実績排出量!H75=実績事業所!$B$2,4&gt;実績排出量!I75)),"新規",""),"")</f>
        <v/>
      </c>
      <c r="Q75" s="375" t="str">
        <f t="shared" si="40"/>
        <v/>
      </c>
      <c r="R75" s="376" t="str">
        <f t="shared" si="14"/>
        <v/>
      </c>
      <c r="S75" s="299" t="str">
        <f t="shared" si="0"/>
        <v/>
      </c>
      <c r="T75" s="86" t="str">
        <f t="shared" si="1"/>
        <v/>
      </c>
      <c r="U75" s="87" t="str">
        <f t="shared" si="2"/>
        <v/>
      </c>
      <c r="V75" s="88" t="str">
        <f t="shared" si="15"/>
        <v/>
      </c>
      <c r="W75" s="89" t="str">
        <f t="shared" si="16"/>
        <v/>
      </c>
      <c r="X75" s="89" t="str">
        <f t="shared" si="17"/>
        <v/>
      </c>
      <c r="Y75" s="113" t="str">
        <f t="shared" si="18"/>
        <v/>
      </c>
      <c r="Z75" s="16"/>
      <c r="AA75" s="15" t="str">
        <f t="shared" si="19"/>
        <v/>
      </c>
      <c r="AB75" s="15" t="str">
        <f t="shared" si="20"/>
        <v/>
      </c>
      <c r="AC75" s="14" t="str">
        <f t="shared" si="3"/>
        <v/>
      </c>
      <c r="AD75" s="6" t="e">
        <f t="shared" si="21"/>
        <v>#N/A</v>
      </c>
      <c r="AE75" s="6" t="e">
        <f t="shared" si="22"/>
        <v>#N/A</v>
      </c>
      <c r="AF75" s="6" t="e">
        <f t="shared" si="23"/>
        <v>#N/A</v>
      </c>
      <c r="AG75" s="6" t="str">
        <f t="shared" si="4"/>
        <v/>
      </c>
      <c r="AH75" s="6">
        <f t="shared" si="5"/>
        <v>1</v>
      </c>
      <c r="AI75" s="6" t="e">
        <f t="shared" si="24"/>
        <v>#N/A</v>
      </c>
      <c r="AJ75" s="6" t="e">
        <f t="shared" si="25"/>
        <v>#N/A</v>
      </c>
      <c r="AK75" s="6" t="e">
        <f t="shared" si="26"/>
        <v>#N/A</v>
      </c>
      <c r="AL75" s="6" t="e">
        <f t="shared" si="27"/>
        <v>#N/A</v>
      </c>
      <c r="AM75" s="7" t="str">
        <f t="shared" si="28"/>
        <v xml:space="preserve"> </v>
      </c>
      <c r="AN75" s="6" t="e">
        <f t="shared" si="29"/>
        <v>#N/A</v>
      </c>
      <c r="AO75" s="6" t="e">
        <f t="shared" si="30"/>
        <v>#N/A</v>
      </c>
      <c r="AP75" s="6" t="e">
        <f t="shared" si="31"/>
        <v>#N/A</v>
      </c>
      <c r="AQ75" s="6" t="e">
        <f t="shared" si="6"/>
        <v>#N/A</v>
      </c>
      <c r="AR75" s="6" t="e">
        <f t="shared" si="32"/>
        <v>#N/A</v>
      </c>
      <c r="AS75" s="6" t="e">
        <f t="shared" si="33"/>
        <v>#N/A</v>
      </c>
      <c r="AT75" s="6" t="e">
        <f t="shared" si="7"/>
        <v>#N/A</v>
      </c>
      <c r="AU75" s="6" t="e">
        <f t="shared" si="8"/>
        <v>#N/A</v>
      </c>
      <c r="AV75" s="6" t="e">
        <f t="shared" si="34"/>
        <v>#N/A</v>
      </c>
      <c r="AW75" s="6">
        <f t="shared" si="35"/>
        <v>0</v>
      </c>
      <c r="AX75" s="6" t="e">
        <f t="shared" si="36"/>
        <v>#N/A</v>
      </c>
      <c r="AY75" s="6" t="str">
        <f t="shared" si="9"/>
        <v/>
      </c>
      <c r="AZ75" s="6" t="str">
        <f t="shared" si="10"/>
        <v/>
      </c>
      <c r="BA75" s="6" t="str">
        <f t="shared" si="11"/>
        <v/>
      </c>
      <c r="BB75" s="6" t="str">
        <f t="shared" si="12"/>
        <v/>
      </c>
      <c r="BC75" s="41"/>
      <c r="BI75" t="s">
        <v>912</v>
      </c>
      <c r="CS75" s="256" t="str">
        <f t="shared" si="39"/>
        <v/>
      </c>
      <c r="CT75" s="1" t="str">
        <f t="shared" si="37"/>
        <v/>
      </c>
      <c r="CU75" s="1" t="str">
        <f t="shared" si="38"/>
        <v/>
      </c>
      <c r="CV75" s="395"/>
    </row>
    <row r="76" spans="1:100" s="1" customFormat="1" ht="13.5" customHeight="1" x14ac:dyDescent="0.15">
      <c r="A76" s="62">
        <v>61</v>
      </c>
      <c r="B76" s="315"/>
      <c r="C76" s="315"/>
      <c r="D76" s="315"/>
      <c r="E76" s="315"/>
      <c r="F76" s="315"/>
      <c r="G76" s="315"/>
      <c r="H76" s="315"/>
      <c r="I76" s="315"/>
      <c r="J76" s="315"/>
      <c r="K76" s="315"/>
      <c r="L76" s="316"/>
      <c r="M76" s="315"/>
      <c r="N76" s="367"/>
      <c r="O76" s="368"/>
      <c r="P76" s="385" t="str">
        <f>IF(G76="R",IF(OR(AND(実績排出量!H76=SUM(実績事業所!$B$2-1),3&lt;実績排出量!I76),AND(実績排出量!H76=実績事業所!$B$2,4&gt;実績排出量!I76)),"新規",""),"")</f>
        <v/>
      </c>
      <c r="Q76" s="375" t="str">
        <f t="shared" si="40"/>
        <v/>
      </c>
      <c r="R76" s="376" t="str">
        <f t="shared" si="14"/>
        <v/>
      </c>
      <c r="S76" s="299" t="str">
        <f t="shared" si="0"/>
        <v/>
      </c>
      <c r="T76" s="86" t="str">
        <f t="shared" si="1"/>
        <v/>
      </c>
      <c r="U76" s="87" t="str">
        <f t="shared" si="2"/>
        <v/>
      </c>
      <c r="V76" s="88" t="str">
        <f t="shared" si="15"/>
        <v/>
      </c>
      <c r="W76" s="89" t="str">
        <f t="shared" si="16"/>
        <v/>
      </c>
      <c r="X76" s="89" t="str">
        <f t="shared" si="17"/>
        <v/>
      </c>
      <c r="Y76" s="113" t="str">
        <f t="shared" si="18"/>
        <v/>
      </c>
      <c r="Z76" s="16"/>
      <c r="AA76" s="15" t="str">
        <f t="shared" si="19"/>
        <v/>
      </c>
      <c r="AB76" s="15" t="str">
        <f t="shared" si="20"/>
        <v/>
      </c>
      <c r="AC76" s="14" t="str">
        <f t="shared" si="3"/>
        <v/>
      </c>
      <c r="AD76" s="6" t="e">
        <f t="shared" si="21"/>
        <v>#N/A</v>
      </c>
      <c r="AE76" s="6" t="e">
        <f t="shared" si="22"/>
        <v>#N/A</v>
      </c>
      <c r="AF76" s="6" t="e">
        <f t="shared" si="23"/>
        <v>#N/A</v>
      </c>
      <c r="AG76" s="6" t="str">
        <f t="shared" si="4"/>
        <v/>
      </c>
      <c r="AH76" s="6">
        <f t="shared" si="5"/>
        <v>1</v>
      </c>
      <c r="AI76" s="6" t="e">
        <f t="shared" si="24"/>
        <v>#N/A</v>
      </c>
      <c r="AJ76" s="6" t="e">
        <f t="shared" si="25"/>
        <v>#N/A</v>
      </c>
      <c r="AK76" s="6" t="e">
        <f t="shared" si="26"/>
        <v>#N/A</v>
      </c>
      <c r="AL76" s="6" t="e">
        <f t="shared" si="27"/>
        <v>#N/A</v>
      </c>
      <c r="AM76" s="7" t="str">
        <f t="shared" si="28"/>
        <v xml:space="preserve"> </v>
      </c>
      <c r="AN76" s="6" t="e">
        <f t="shared" si="29"/>
        <v>#N/A</v>
      </c>
      <c r="AO76" s="6" t="e">
        <f t="shared" si="30"/>
        <v>#N/A</v>
      </c>
      <c r="AP76" s="6" t="e">
        <f t="shared" si="31"/>
        <v>#N/A</v>
      </c>
      <c r="AQ76" s="6" t="e">
        <f t="shared" si="6"/>
        <v>#N/A</v>
      </c>
      <c r="AR76" s="6" t="e">
        <f t="shared" si="32"/>
        <v>#N/A</v>
      </c>
      <c r="AS76" s="6" t="e">
        <f t="shared" si="33"/>
        <v>#N/A</v>
      </c>
      <c r="AT76" s="6" t="e">
        <f t="shared" si="7"/>
        <v>#N/A</v>
      </c>
      <c r="AU76" s="6" t="e">
        <f t="shared" si="8"/>
        <v>#N/A</v>
      </c>
      <c r="AV76" s="6" t="e">
        <f t="shared" si="34"/>
        <v>#N/A</v>
      </c>
      <c r="AW76" s="6">
        <f t="shared" si="35"/>
        <v>0</v>
      </c>
      <c r="AX76" s="6" t="e">
        <f t="shared" si="36"/>
        <v>#N/A</v>
      </c>
      <c r="AY76" s="6" t="str">
        <f t="shared" si="9"/>
        <v/>
      </c>
      <c r="AZ76" s="6" t="str">
        <f t="shared" si="10"/>
        <v/>
      </c>
      <c r="BA76" s="6" t="str">
        <f t="shared" si="11"/>
        <v/>
      </c>
      <c r="BB76" s="6" t="str">
        <f t="shared" si="12"/>
        <v/>
      </c>
      <c r="BC76" s="41"/>
      <c r="BI76" t="s">
        <v>913</v>
      </c>
      <c r="CS76" s="256" t="str">
        <f t="shared" si="39"/>
        <v/>
      </c>
      <c r="CT76" s="1" t="str">
        <f t="shared" si="37"/>
        <v/>
      </c>
      <c r="CU76" s="1" t="str">
        <f t="shared" si="38"/>
        <v/>
      </c>
      <c r="CV76" s="395"/>
    </row>
    <row r="77" spans="1:100" s="1" customFormat="1" ht="13.5" customHeight="1" x14ac:dyDescent="0.15">
      <c r="A77" s="62">
        <v>62</v>
      </c>
      <c r="B77" s="315"/>
      <c r="C77" s="315"/>
      <c r="D77" s="315"/>
      <c r="E77" s="315"/>
      <c r="F77" s="315"/>
      <c r="G77" s="315"/>
      <c r="H77" s="315"/>
      <c r="I77" s="315"/>
      <c r="J77" s="315"/>
      <c r="K77" s="315"/>
      <c r="L77" s="316"/>
      <c r="M77" s="315"/>
      <c r="N77" s="367"/>
      <c r="O77" s="368"/>
      <c r="P77" s="385" t="str">
        <f>IF(G77="R",IF(OR(AND(実績排出量!H77=SUM(実績事業所!$B$2-1),3&lt;実績排出量!I77),AND(実績排出量!H77=実績事業所!$B$2,4&gt;実績排出量!I77)),"新規",""),"")</f>
        <v/>
      </c>
      <c r="Q77" s="375" t="str">
        <f t="shared" si="40"/>
        <v/>
      </c>
      <c r="R77" s="376" t="str">
        <f t="shared" si="14"/>
        <v/>
      </c>
      <c r="S77" s="299" t="str">
        <f t="shared" si="0"/>
        <v/>
      </c>
      <c r="T77" s="86" t="str">
        <f t="shared" si="1"/>
        <v/>
      </c>
      <c r="U77" s="87" t="str">
        <f t="shared" si="2"/>
        <v/>
      </c>
      <c r="V77" s="88" t="str">
        <f t="shared" si="15"/>
        <v/>
      </c>
      <c r="W77" s="89" t="str">
        <f t="shared" si="16"/>
        <v/>
      </c>
      <c r="X77" s="89" t="str">
        <f t="shared" si="17"/>
        <v/>
      </c>
      <c r="Y77" s="113" t="str">
        <f t="shared" si="18"/>
        <v/>
      </c>
      <c r="Z77" s="16"/>
      <c r="AA77" s="15" t="str">
        <f t="shared" si="19"/>
        <v/>
      </c>
      <c r="AB77" s="15" t="str">
        <f t="shared" si="20"/>
        <v/>
      </c>
      <c r="AC77" s="14" t="str">
        <f t="shared" si="3"/>
        <v/>
      </c>
      <c r="AD77" s="6" t="e">
        <f t="shared" si="21"/>
        <v>#N/A</v>
      </c>
      <c r="AE77" s="6" t="e">
        <f t="shared" si="22"/>
        <v>#N/A</v>
      </c>
      <c r="AF77" s="6" t="e">
        <f t="shared" si="23"/>
        <v>#N/A</v>
      </c>
      <c r="AG77" s="6" t="str">
        <f t="shared" si="4"/>
        <v/>
      </c>
      <c r="AH77" s="6">
        <f t="shared" si="5"/>
        <v>1</v>
      </c>
      <c r="AI77" s="6" t="e">
        <f t="shared" si="24"/>
        <v>#N/A</v>
      </c>
      <c r="AJ77" s="6" t="e">
        <f t="shared" si="25"/>
        <v>#N/A</v>
      </c>
      <c r="AK77" s="6" t="e">
        <f t="shared" si="26"/>
        <v>#N/A</v>
      </c>
      <c r="AL77" s="6" t="e">
        <f t="shared" si="27"/>
        <v>#N/A</v>
      </c>
      <c r="AM77" s="7" t="str">
        <f t="shared" si="28"/>
        <v xml:space="preserve"> </v>
      </c>
      <c r="AN77" s="6" t="e">
        <f t="shared" si="29"/>
        <v>#N/A</v>
      </c>
      <c r="AO77" s="6" t="e">
        <f t="shared" si="30"/>
        <v>#N/A</v>
      </c>
      <c r="AP77" s="6" t="e">
        <f t="shared" si="31"/>
        <v>#N/A</v>
      </c>
      <c r="AQ77" s="6" t="e">
        <f t="shared" si="6"/>
        <v>#N/A</v>
      </c>
      <c r="AR77" s="6" t="e">
        <f t="shared" si="32"/>
        <v>#N/A</v>
      </c>
      <c r="AS77" s="6" t="e">
        <f t="shared" si="33"/>
        <v>#N/A</v>
      </c>
      <c r="AT77" s="6" t="e">
        <f t="shared" si="7"/>
        <v>#N/A</v>
      </c>
      <c r="AU77" s="6" t="e">
        <f t="shared" si="8"/>
        <v>#N/A</v>
      </c>
      <c r="AV77" s="6" t="e">
        <f t="shared" si="34"/>
        <v>#N/A</v>
      </c>
      <c r="AW77" s="6">
        <f t="shared" si="35"/>
        <v>0</v>
      </c>
      <c r="AX77" s="6" t="e">
        <f t="shared" si="36"/>
        <v>#N/A</v>
      </c>
      <c r="AY77" s="6" t="str">
        <f t="shared" si="9"/>
        <v/>
      </c>
      <c r="AZ77" s="6" t="str">
        <f t="shared" si="10"/>
        <v/>
      </c>
      <c r="BA77" s="6" t="str">
        <f t="shared" si="11"/>
        <v/>
      </c>
      <c r="BB77" s="6" t="str">
        <f t="shared" si="12"/>
        <v/>
      </c>
      <c r="BC77" s="41"/>
      <c r="BI77" t="s">
        <v>914</v>
      </c>
      <c r="CS77" s="256" t="str">
        <f t="shared" si="39"/>
        <v/>
      </c>
      <c r="CT77" s="1" t="str">
        <f t="shared" si="37"/>
        <v/>
      </c>
      <c r="CU77" s="1" t="str">
        <f t="shared" si="38"/>
        <v/>
      </c>
      <c r="CV77" s="395"/>
    </row>
    <row r="78" spans="1:100" s="1" customFormat="1" ht="13.5" customHeight="1" x14ac:dyDescent="0.15">
      <c r="A78" s="62">
        <v>63</v>
      </c>
      <c r="B78" s="315"/>
      <c r="C78" s="315"/>
      <c r="D78" s="315"/>
      <c r="E78" s="315"/>
      <c r="F78" s="315"/>
      <c r="G78" s="315"/>
      <c r="H78" s="315"/>
      <c r="I78" s="315"/>
      <c r="J78" s="315"/>
      <c r="K78" s="315"/>
      <c r="L78" s="316"/>
      <c r="M78" s="315"/>
      <c r="N78" s="367"/>
      <c r="O78" s="368"/>
      <c r="P78" s="385" t="str">
        <f>IF(G78="R",IF(OR(AND(実績排出量!H78=SUM(実績事業所!$B$2-1),3&lt;実績排出量!I78),AND(実績排出量!H78=実績事業所!$B$2,4&gt;実績排出量!I78)),"新規",""),"")</f>
        <v/>
      </c>
      <c r="Q78" s="375" t="str">
        <f t="shared" si="40"/>
        <v/>
      </c>
      <c r="R78" s="376" t="str">
        <f t="shared" si="14"/>
        <v/>
      </c>
      <c r="S78" s="299" t="str">
        <f t="shared" si="0"/>
        <v/>
      </c>
      <c r="T78" s="86" t="str">
        <f t="shared" si="1"/>
        <v/>
      </c>
      <c r="U78" s="87" t="str">
        <f t="shared" si="2"/>
        <v/>
      </c>
      <c r="V78" s="88" t="str">
        <f t="shared" si="15"/>
        <v/>
      </c>
      <c r="W78" s="89" t="str">
        <f t="shared" si="16"/>
        <v/>
      </c>
      <c r="X78" s="89" t="str">
        <f t="shared" si="17"/>
        <v/>
      </c>
      <c r="Y78" s="113" t="str">
        <f t="shared" si="18"/>
        <v/>
      </c>
      <c r="Z78" s="16"/>
      <c r="AA78" s="15" t="str">
        <f t="shared" si="19"/>
        <v/>
      </c>
      <c r="AB78" s="15" t="str">
        <f t="shared" si="20"/>
        <v/>
      </c>
      <c r="AC78" s="14" t="str">
        <f t="shared" si="3"/>
        <v/>
      </c>
      <c r="AD78" s="6" t="e">
        <f t="shared" si="21"/>
        <v>#N/A</v>
      </c>
      <c r="AE78" s="6" t="e">
        <f t="shared" si="22"/>
        <v>#N/A</v>
      </c>
      <c r="AF78" s="6" t="e">
        <f t="shared" si="23"/>
        <v>#N/A</v>
      </c>
      <c r="AG78" s="6" t="str">
        <f t="shared" si="4"/>
        <v/>
      </c>
      <c r="AH78" s="6">
        <f t="shared" si="5"/>
        <v>1</v>
      </c>
      <c r="AI78" s="6" t="e">
        <f t="shared" si="24"/>
        <v>#N/A</v>
      </c>
      <c r="AJ78" s="6" t="e">
        <f t="shared" si="25"/>
        <v>#N/A</v>
      </c>
      <c r="AK78" s="6" t="e">
        <f t="shared" si="26"/>
        <v>#N/A</v>
      </c>
      <c r="AL78" s="6" t="e">
        <f t="shared" si="27"/>
        <v>#N/A</v>
      </c>
      <c r="AM78" s="7" t="str">
        <f t="shared" si="28"/>
        <v xml:space="preserve"> </v>
      </c>
      <c r="AN78" s="6" t="e">
        <f t="shared" si="29"/>
        <v>#N/A</v>
      </c>
      <c r="AO78" s="6" t="e">
        <f t="shared" si="30"/>
        <v>#N/A</v>
      </c>
      <c r="AP78" s="6" t="e">
        <f t="shared" si="31"/>
        <v>#N/A</v>
      </c>
      <c r="AQ78" s="6" t="e">
        <f t="shared" si="6"/>
        <v>#N/A</v>
      </c>
      <c r="AR78" s="6" t="e">
        <f t="shared" si="32"/>
        <v>#N/A</v>
      </c>
      <c r="AS78" s="6" t="e">
        <f t="shared" si="33"/>
        <v>#N/A</v>
      </c>
      <c r="AT78" s="6" t="e">
        <f t="shared" si="7"/>
        <v>#N/A</v>
      </c>
      <c r="AU78" s="6" t="e">
        <f t="shared" si="8"/>
        <v>#N/A</v>
      </c>
      <c r="AV78" s="6" t="e">
        <f t="shared" si="34"/>
        <v>#N/A</v>
      </c>
      <c r="AW78" s="6">
        <f t="shared" si="35"/>
        <v>0</v>
      </c>
      <c r="AX78" s="6" t="e">
        <f t="shared" si="36"/>
        <v>#N/A</v>
      </c>
      <c r="AY78" s="6" t="str">
        <f t="shared" si="9"/>
        <v/>
      </c>
      <c r="AZ78" s="6" t="str">
        <f t="shared" si="10"/>
        <v/>
      </c>
      <c r="BA78" s="6" t="str">
        <f t="shared" si="11"/>
        <v/>
      </c>
      <c r="BB78" s="6" t="str">
        <f t="shared" si="12"/>
        <v/>
      </c>
      <c r="BC78" s="41"/>
      <c r="BI78" t="s">
        <v>915</v>
      </c>
      <c r="CS78" s="256" t="str">
        <f t="shared" si="39"/>
        <v/>
      </c>
      <c r="CT78" s="1" t="str">
        <f t="shared" si="37"/>
        <v/>
      </c>
      <c r="CU78" s="1" t="str">
        <f t="shared" si="38"/>
        <v/>
      </c>
      <c r="CV78" s="395"/>
    </row>
    <row r="79" spans="1:100" s="1" customFormat="1" ht="13.5" customHeight="1" x14ac:dyDescent="0.15">
      <c r="A79" s="62">
        <v>64</v>
      </c>
      <c r="B79" s="315"/>
      <c r="C79" s="315"/>
      <c r="D79" s="315"/>
      <c r="E79" s="315"/>
      <c r="F79" s="315"/>
      <c r="G79" s="315"/>
      <c r="H79" s="315"/>
      <c r="I79" s="315"/>
      <c r="J79" s="315"/>
      <c r="K79" s="315"/>
      <c r="L79" s="316"/>
      <c r="M79" s="315"/>
      <c r="N79" s="367"/>
      <c r="O79" s="368"/>
      <c r="P79" s="385" t="str">
        <f>IF(G79="R",IF(OR(AND(実績排出量!H79=SUM(実績事業所!$B$2-1),3&lt;実績排出量!I79),AND(実績排出量!H79=実績事業所!$B$2,4&gt;実績排出量!I79)),"新規",""),"")</f>
        <v/>
      </c>
      <c r="Q79" s="375" t="str">
        <f t="shared" si="40"/>
        <v/>
      </c>
      <c r="R79" s="376" t="str">
        <f t="shared" si="14"/>
        <v/>
      </c>
      <c r="S79" s="299" t="str">
        <f t="shared" si="0"/>
        <v/>
      </c>
      <c r="T79" s="86" t="str">
        <f t="shared" si="1"/>
        <v/>
      </c>
      <c r="U79" s="87" t="str">
        <f t="shared" si="2"/>
        <v/>
      </c>
      <c r="V79" s="88" t="str">
        <f t="shared" si="15"/>
        <v/>
      </c>
      <c r="W79" s="89" t="str">
        <f t="shared" si="16"/>
        <v/>
      </c>
      <c r="X79" s="89" t="str">
        <f t="shared" si="17"/>
        <v/>
      </c>
      <c r="Y79" s="113" t="str">
        <f t="shared" si="18"/>
        <v/>
      </c>
      <c r="Z79" s="16"/>
      <c r="AA79" s="15" t="str">
        <f t="shared" si="19"/>
        <v/>
      </c>
      <c r="AB79" s="15" t="str">
        <f t="shared" si="20"/>
        <v/>
      </c>
      <c r="AC79" s="14" t="str">
        <f t="shared" si="3"/>
        <v/>
      </c>
      <c r="AD79" s="6" t="e">
        <f t="shared" si="21"/>
        <v>#N/A</v>
      </c>
      <c r="AE79" s="6" t="e">
        <f t="shared" si="22"/>
        <v>#N/A</v>
      </c>
      <c r="AF79" s="6" t="e">
        <f t="shared" si="23"/>
        <v>#N/A</v>
      </c>
      <c r="AG79" s="6" t="str">
        <f t="shared" si="4"/>
        <v/>
      </c>
      <c r="AH79" s="6">
        <f t="shared" si="5"/>
        <v>1</v>
      </c>
      <c r="AI79" s="6" t="e">
        <f t="shared" si="24"/>
        <v>#N/A</v>
      </c>
      <c r="AJ79" s="6" t="e">
        <f t="shared" si="25"/>
        <v>#N/A</v>
      </c>
      <c r="AK79" s="6" t="e">
        <f t="shared" si="26"/>
        <v>#N/A</v>
      </c>
      <c r="AL79" s="6" t="e">
        <f t="shared" si="27"/>
        <v>#N/A</v>
      </c>
      <c r="AM79" s="7" t="str">
        <f t="shared" si="28"/>
        <v xml:space="preserve"> </v>
      </c>
      <c r="AN79" s="6" t="e">
        <f t="shared" si="29"/>
        <v>#N/A</v>
      </c>
      <c r="AO79" s="6" t="e">
        <f t="shared" si="30"/>
        <v>#N/A</v>
      </c>
      <c r="AP79" s="6" t="e">
        <f t="shared" si="31"/>
        <v>#N/A</v>
      </c>
      <c r="AQ79" s="6" t="e">
        <f t="shared" si="6"/>
        <v>#N/A</v>
      </c>
      <c r="AR79" s="6" t="e">
        <f t="shared" si="32"/>
        <v>#N/A</v>
      </c>
      <c r="AS79" s="6" t="e">
        <f t="shared" si="33"/>
        <v>#N/A</v>
      </c>
      <c r="AT79" s="6" t="e">
        <f t="shared" si="7"/>
        <v>#N/A</v>
      </c>
      <c r="AU79" s="6" t="e">
        <f t="shared" si="8"/>
        <v>#N/A</v>
      </c>
      <c r="AV79" s="6" t="e">
        <f t="shared" si="34"/>
        <v>#N/A</v>
      </c>
      <c r="AW79" s="6">
        <f t="shared" si="35"/>
        <v>0</v>
      </c>
      <c r="AX79" s="6" t="e">
        <f t="shared" si="36"/>
        <v>#N/A</v>
      </c>
      <c r="AY79" s="6" t="str">
        <f t="shared" si="9"/>
        <v/>
      </c>
      <c r="AZ79" s="6" t="str">
        <f t="shared" si="10"/>
        <v/>
      </c>
      <c r="BA79" s="6" t="str">
        <f t="shared" si="11"/>
        <v/>
      </c>
      <c r="BB79" s="6" t="str">
        <f t="shared" si="12"/>
        <v/>
      </c>
      <c r="BC79" s="41"/>
      <c r="BI79" t="s">
        <v>866</v>
      </c>
      <c r="CS79" s="256" t="str">
        <f t="shared" si="39"/>
        <v/>
      </c>
      <c r="CT79" s="1" t="str">
        <f t="shared" si="37"/>
        <v/>
      </c>
      <c r="CU79" s="1" t="str">
        <f t="shared" si="38"/>
        <v/>
      </c>
      <c r="CV79" s="395"/>
    </row>
    <row r="80" spans="1:100" s="1" customFormat="1" ht="13.5" customHeight="1" x14ac:dyDescent="0.15">
      <c r="A80" s="62">
        <v>65</v>
      </c>
      <c r="B80" s="315"/>
      <c r="C80" s="315"/>
      <c r="D80" s="315"/>
      <c r="E80" s="315"/>
      <c r="F80" s="315"/>
      <c r="G80" s="315"/>
      <c r="H80" s="315"/>
      <c r="I80" s="315"/>
      <c r="J80" s="315"/>
      <c r="K80" s="315"/>
      <c r="L80" s="316"/>
      <c r="M80" s="315"/>
      <c r="N80" s="367"/>
      <c r="O80" s="368"/>
      <c r="P80" s="385" t="str">
        <f>IF(G80="R",IF(OR(AND(実績排出量!H80=SUM(実績事業所!$B$2-1),3&lt;実績排出量!I80),AND(実績排出量!H80=実績事業所!$B$2,4&gt;実績排出量!I80)),"新規",""),"")</f>
        <v/>
      </c>
      <c r="Q80" s="375" t="str">
        <f t="shared" si="40"/>
        <v/>
      </c>
      <c r="R80" s="376" t="str">
        <f t="shared" si="14"/>
        <v/>
      </c>
      <c r="S80" s="299" t="str">
        <f t="shared" ref="S80:S143" si="50">IF(ISBLANK(M80)=TRUE,"",IF(ISNUMBER(AO80)=TRUE,AO80,"エラー"))</f>
        <v/>
      </c>
      <c r="T80" s="86" t="str">
        <f t="shared" ref="T80:T143" si="51">IF(ISBLANK(M80)=TRUE,"",IF(ISNUMBER(AR80)=TRUE,AR80,"エラー"))</f>
        <v/>
      </c>
      <c r="U80" s="87" t="str">
        <f t="shared" ref="U80:U143" si="52">IF(ISBLANK(M80)=TRUE,"",IF(ISNUMBER(AX80)=TRUE,AX80,"エラー"))</f>
        <v/>
      </c>
      <c r="V80" s="88" t="str">
        <f t="shared" si="15"/>
        <v/>
      </c>
      <c r="W80" s="89" t="str">
        <f t="shared" si="16"/>
        <v/>
      </c>
      <c r="X80" s="89" t="str">
        <f t="shared" si="17"/>
        <v/>
      </c>
      <c r="Y80" s="113" t="str">
        <f t="shared" si="18"/>
        <v/>
      </c>
      <c r="Z80" s="16"/>
      <c r="AA80" s="15" t="str">
        <f t="shared" si="19"/>
        <v/>
      </c>
      <c r="AB80" s="15" t="str">
        <f t="shared" si="20"/>
        <v/>
      </c>
      <c r="AC80" s="14" t="str">
        <f t="shared" ref="AC80:AC143" si="53">IF(ISBLANK(J80)=TRUE,"",IF(OR(ISBLANK(B80)=TRUE),1,""))</f>
        <v/>
      </c>
      <c r="AD80" s="6" t="e">
        <f t="shared" si="21"/>
        <v>#N/A</v>
      </c>
      <c r="AE80" s="6" t="e">
        <f t="shared" si="22"/>
        <v>#N/A</v>
      </c>
      <c r="AF80" s="6" t="e">
        <f t="shared" si="23"/>
        <v>#N/A</v>
      </c>
      <c r="AG80" s="6" t="str">
        <f t="shared" ref="AG80:AG143" si="54">IF(ISERROR(SEARCH("-",K80,1))=TRUE,ASC(UPPER(K80)),ASC(UPPER(LEFT(K80,SEARCH("-",K80,1)-1))))</f>
        <v/>
      </c>
      <c r="AH80" s="6">
        <f t="shared" ref="AH80:AH143" si="55">IF(L80&gt;3500,L80/1000,1)</f>
        <v>1</v>
      </c>
      <c r="AI80" s="6" t="e">
        <f t="shared" si="24"/>
        <v>#N/A</v>
      </c>
      <c r="AJ80" s="6" t="e">
        <f t="shared" si="25"/>
        <v>#N/A</v>
      </c>
      <c r="AK80" s="6" t="e">
        <f t="shared" si="26"/>
        <v>#N/A</v>
      </c>
      <c r="AL80" s="6" t="e">
        <f t="shared" si="27"/>
        <v>#N/A</v>
      </c>
      <c r="AM80" s="7" t="str">
        <f t="shared" si="28"/>
        <v xml:space="preserve"> </v>
      </c>
      <c r="AN80" s="6" t="e">
        <f t="shared" si="29"/>
        <v>#N/A</v>
      </c>
      <c r="AO80" s="6" t="e">
        <f t="shared" si="30"/>
        <v>#N/A</v>
      </c>
      <c r="AP80" s="6" t="e">
        <f t="shared" si="31"/>
        <v>#N/A</v>
      </c>
      <c r="AQ80" s="6" t="e">
        <f t="shared" ref="AQ80:AQ143" si="56">VLOOKUP(AJ80,$BZ$17:$CD$21,2,FALSE)</f>
        <v>#N/A</v>
      </c>
      <c r="AR80" s="6" t="e">
        <f t="shared" si="32"/>
        <v>#N/A</v>
      </c>
      <c r="AS80" s="6" t="e">
        <f t="shared" si="33"/>
        <v>#N/A</v>
      </c>
      <c r="AT80" s="6" t="e">
        <f t="shared" ref="AT80:AT143" si="57">VLOOKUP(AJ80,$BZ$17:$CD$21,3,FALSE)</f>
        <v>#N/A</v>
      </c>
      <c r="AU80" s="6" t="e">
        <f t="shared" ref="AU80:AU143" si="58">VLOOKUP(AJ80,$BZ$17:$CD$21,4,FALSE)</f>
        <v>#N/A</v>
      </c>
      <c r="AV80" s="6" t="e">
        <f t="shared" ref="AV80:AV143" si="59">VLOOKUP(AJ80,$BZ$17:$CD$21,5,FALSE)</f>
        <v>#N/A</v>
      </c>
      <c r="AW80" s="6">
        <f t="shared" si="35"/>
        <v>0</v>
      </c>
      <c r="AX80" s="6" t="e">
        <f t="shared" si="36"/>
        <v>#N/A</v>
      </c>
      <c r="AY80" s="6" t="str">
        <f t="shared" ref="AY80:AY143" si="60">IF(J80="","",VLOOKUP(J80,$BD$17:$BH$25,5,FALSE))</f>
        <v/>
      </c>
      <c r="AZ80" s="6" t="str">
        <f t="shared" ref="AZ80:AZ143" si="61">IF(D80="","",VLOOKUP(CONCATENATE("A",LEFT(D80)),$BW$17:$BX$26,2,FALSE))</f>
        <v/>
      </c>
      <c r="BA80" s="6" t="str">
        <f t="shared" ref="BA80:BA143" si="62">IF(AY80=AZ80,"",1)</f>
        <v/>
      </c>
      <c r="BB80" s="6" t="str">
        <f t="shared" ref="BB80:BB143" si="63">CONCATENATE(C80,D80,E80,F80)</f>
        <v/>
      </c>
      <c r="BC80" s="41"/>
      <c r="BI80" t="s">
        <v>867</v>
      </c>
      <c r="CS80" s="256" t="str">
        <f t="shared" si="39"/>
        <v/>
      </c>
      <c r="CT80" s="1" t="str">
        <f t="shared" si="37"/>
        <v/>
      </c>
      <c r="CU80" s="1" t="str">
        <f t="shared" si="38"/>
        <v/>
      </c>
      <c r="CV80" s="395"/>
    </row>
    <row r="81" spans="1:100" s="1" customFormat="1" ht="13.5" customHeight="1" x14ac:dyDescent="0.15">
      <c r="A81" s="62">
        <v>66</v>
      </c>
      <c r="B81" s="315"/>
      <c r="C81" s="315"/>
      <c r="D81" s="315"/>
      <c r="E81" s="315"/>
      <c r="F81" s="315"/>
      <c r="G81" s="315"/>
      <c r="H81" s="315"/>
      <c r="I81" s="315"/>
      <c r="J81" s="315"/>
      <c r="K81" s="315"/>
      <c r="L81" s="316"/>
      <c r="M81" s="315"/>
      <c r="N81" s="367"/>
      <c r="O81" s="368"/>
      <c r="P81" s="385" t="str">
        <f>IF(G81="R",IF(OR(AND(実績排出量!H81=SUM(実績事業所!$B$2-1),3&lt;実績排出量!I81),AND(実績排出量!H81=実績事業所!$B$2,4&gt;実績排出量!I81)),"新規",""),"")</f>
        <v/>
      </c>
      <c r="Q81" s="375" t="str">
        <f t="shared" si="40"/>
        <v/>
      </c>
      <c r="R81" s="376" t="str">
        <f t="shared" ref="R81:R144" si="64">IF(P81="減車","－","")</f>
        <v/>
      </c>
      <c r="S81" s="299" t="str">
        <f t="shared" si="50"/>
        <v/>
      </c>
      <c r="T81" s="86" t="str">
        <f t="shared" si="51"/>
        <v/>
      </c>
      <c r="U81" s="87" t="str">
        <f t="shared" si="52"/>
        <v/>
      </c>
      <c r="V81" s="88" t="str">
        <f t="shared" ref="V81:V144" si="65">IF(P81="減車",0,IF(OR(AA81="",AB81=""),"",AA81/AB81))</f>
        <v/>
      </c>
      <c r="W81" s="89" t="str">
        <f t="shared" ref="W81:W144" si="66">IF(P81="減車","-",IF(S81="","",IF(ISERROR(S81*AA81*AH81),"エラー",IF(ISBLANK(AA81)=TRUE,"エラー",IF(ISBLANK(S81)=TRUE,"エラー",IF(BA81=1,"エラー",S81*AH81*AA81/1000))))))</f>
        <v/>
      </c>
      <c r="X81" s="89" t="str">
        <f t="shared" ref="X81:X144" si="67">IF(P81="減車","-",IF(T81="","",IF(ISERROR(T81*AA81*AH81),"エラー",IF(ISBLANK(AA81)=TRUE,"エラー",IF(ISBLANK(T81)=TRUE,"エラー",IF(BA81=1,"エラー",T81*AH81*AA81/1000))))))</f>
        <v/>
      </c>
      <c r="Y81" s="113" t="str">
        <f t="shared" ref="Y81:Y144" si="68">IF(P81="減車","-",IF(U81="","",IF(ISERROR(U81*AB81),"エラー",IF(ISBLANK(AB81)=TRUE,"エラー",IF(ISBLANK(U81)=TRUE,"エラー",IF(BA81=1,"エラー",U81*AB81/1000))))))</f>
        <v/>
      </c>
      <c r="Z81" s="16"/>
      <c r="AA81" s="15" t="str">
        <f t="shared" ref="AA81:AA144" si="69">IF(Q81="","",Q81)</f>
        <v/>
      </c>
      <c r="AB81" s="15" t="str">
        <f t="shared" ref="AB81:AB144" si="70">IF(R81="","",R81)</f>
        <v/>
      </c>
      <c r="AC81" s="14" t="str">
        <f t="shared" si="53"/>
        <v/>
      </c>
      <c r="AD81" s="6" t="e">
        <f t="shared" ref="AD81:AD144" si="71">VLOOKUP(J81,$BD$17:$BG$23,2,FALSE)</f>
        <v>#N/A</v>
      </c>
      <c r="AE81" s="6" t="e">
        <f t="shared" ref="AE81:AE144" si="72">VLOOKUP(J81,$BD$17:$BG$23,3,FALSE)</f>
        <v>#N/A</v>
      </c>
      <c r="AF81" s="6" t="e">
        <f t="shared" ref="AF81:AF144" si="73">VLOOKUP(J81,$BD$17:$BG$23,4,FALSE)</f>
        <v>#N/A</v>
      </c>
      <c r="AG81" s="6" t="str">
        <f t="shared" si="54"/>
        <v/>
      </c>
      <c r="AH81" s="6">
        <f t="shared" si="55"/>
        <v>1</v>
      </c>
      <c r="AI81" s="6" t="e">
        <f t="shared" ref="AI81:AI144" si="74">IF(AF81=9,0,IF(L81&lt;=1700,1,IF(L81&lt;=2500,2,IF(L81&lt;=3500,3,4))))</f>
        <v>#N/A</v>
      </c>
      <c r="AJ81" s="6" t="e">
        <f t="shared" ref="AJ81:AJ144" si="75">IF(AF81=5,0,IF(AF81=9,0,IF(L81&lt;=1700,1,IF(L81&lt;=2500,2,IF(L81&lt;=3500,3,4)))))</f>
        <v>#N/A</v>
      </c>
      <c r="AK81" s="6" t="e">
        <f t="shared" ref="AK81:AK144" si="76">VLOOKUP(M81,$BL$17:$BM$27,2,FALSE)</f>
        <v>#N/A</v>
      </c>
      <c r="AL81" s="6" t="e">
        <f t="shared" ref="AL81:AL144" si="77">VLOOKUP(AN81,排出係数表,9,FALSE)</f>
        <v>#N/A</v>
      </c>
      <c r="AM81" s="7" t="str">
        <f t="shared" ref="AM81:AM144" si="78">IF(OR(ISBLANK(M81)=TRUE,ISBLANK(B81)=TRUE)," ",P81&amp;CONCATENATE(B81,AF81,AI81))</f>
        <v xml:space="preserve"> </v>
      </c>
      <c r="AN81" s="6" t="e">
        <f t="shared" ref="AN81:AN144" si="79">CONCATENATE(AD81,AJ81,AK81,AG81)</f>
        <v>#N/A</v>
      </c>
      <c r="AO81" s="6" t="e">
        <f t="shared" ref="AO81:AO144" si="80">IF(AND(N81="あり",AK81="軽"),AQ81,AP81)</f>
        <v>#N/A</v>
      </c>
      <c r="AP81" s="6" t="e">
        <f t="shared" ref="AP81:AP144" si="81">VLOOKUP(AN81,排出係数表,6,FALSE)</f>
        <v>#N/A</v>
      </c>
      <c r="AQ81" s="6" t="e">
        <f t="shared" si="56"/>
        <v>#N/A</v>
      </c>
      <c r="AR81" s="6" t="e">
        <f t="shared" ref="AR81:AR144" si="82">IF(AND(N81="あり",O81="なし",AK81="軽"),AT81,IF(AND(N81="あり",O81="あり(H17なし)",AK81="軽"),AT81,IF(AND(N81="あり",O81="",AK81="軽"),AT81,IF(AND(N81="なし",O81="あり(H17なし)",AK81="軽"),AU81,IF(AND(N81="",O81="あり(H17なし)",AK81="軽"),AU81,IF(AND(O81="あり(H17あり)",AK81="軽"),AV81,AS81))))))</f>
        <v>#N/A</v>
      </c>
      <c r="AS81" s="6" t="e">
        <f t="shared" ref="AS81:AS144" si="83">VLOOKUP(AN81,排出係数表,7,FALSE)</f>
        <v>#N/A</v>
      </c>
      <c r="AT81" s="6" t="e">
        <f t="shared" si="57"/>
        <v>#N/A</v>
      </c>
      <c r="AU81" s="6" t="e">
        <f t="shared" si="58"/>
        <v>#N/A</v>
      </c>
      <c r="AV81" s="6" t="e">
        <f t="shared" si="59"/>
        <v>#N/A</v>
      </c>
      <c r="AW81" s="6">
        <f t="shared" ref="AW81:AW144" si="84">IF(AND(N81="なし",O81="なし"),0,IF(AND(N81="",O81=""),0,IF(AND(N81="",O81="なし"),0,IF(AND(N81="なし",O81=""),0,1))))</f>
        <v>0</v>
      </c>
      <c r="AX81" s="6" t="e">
        <f t="shared" ref="AX81:AX144" si="85">VLOOKUP(AN81,排出係数表,8,FALSE)</f>
        <v>#N/A</v>
      </c>
      <c r="AY81" s="6" t="str">
        <f t="shared" si="60"/>
        <v/>
      </c>
      <c r="AZ81" s="6" t="str">
        <f t="shared" si="61"/>
        <v/>
      </c>
      <c r="BA81" s="6" t="str">
        <f t="shared" si="62"/>
        <v/>
      </c>
      <c r="BB81" s="6" t="str">
        <f t="shared" si="63"/>
        <v/>
      </c>
      <c r="BC81" s="41"/>
      <c r="BI81" t="s">
        <v>868</v>
      </c>
      <c r="CS81" s="256" t="str">
        <f t="shared" si="39"/>
        <v/>
      </c>
      <c r="CT81" s="1" t="str">
        <f t="shared" ref="CT81:CT144" si="86">IF(P81="","",IF(P81="新規",P81&amp;CS81,IF(P81="減車",P81&amp;CS81,"")))</f>
        <v/>
      </c>
      <c r="CU81" s="1" t="str">
        <f t="shared" ref="CU81:CU144" si="87">IF("新規"=P81,IF(OR(N81="あり",O81="あり(H17あり)",O81="あり(H17なし)"),"新規後付",""),IF("減車"=P81,IF(OR(N81="あり",O81="あり(H17あり)",O81="あり(H17なし)"),"減車後付",""),""))</f>
        <v/>
      </c>
      <c r="CV81" s="395"/>
    </row>
    <row r="82" spans="1:100" s="1" customFormat="1" ht="13.5" customHeight="1" x14ac:dyDescent="0.15">
      <c r="A82" s="62">
        <v>67</v>
      </c>
      <c r="B82" s="315"/>
      <c r="C82" s="315"/>
      <c r="D82" s="315"/>
      <c r="E82" s="315"/>
      <c r="F82" s="315"/>
      <c r="G82" s="315"/>
      <c r="H82" s="315"/>
      <c r="I82" s="315"/>
      <c r="J82" s="315"/>
      <c r="K82" s="315"/>
      <c r="L82" s="316"/>
      <c r="M82" s="315"/>
      <c r="N82" s="367"/>
      <c r="O82" s="368"/>
      <c r="P82" s="385" t="str">
        <f>IF(G82="R",IF(OR(AND(実績排出量!H82=SUM(実績事業所!$B$2-1),3&lt;実績排出量!I82),AND(実績排出量!H82=実績事業所!$B$2,4&gt;実績排出量!I82)),"新規",""),"")</f>
        <v/>
      </c>
      <c r="Q82" s="375" t="str">
        <f t="shared" ref="Q82:Q145" si="88">IF(P82="減車","－","")</f>
        <v/>
      </c>
      <c r="R82" s="376" t="str">
        <f t="shared" si="64"/>
        <v/>
      </c>
      <c r="S82" s="299" t="str">
        <f t="shared" si="50"/>
        <v/>
      </c>
      <c r="T82" s="86" t="str">
        <f t="shared" si="51"/>
        <v/>
      </c>
      <c r="U82" s="87" t="str">
        <f t="shared" si="52"/>
        <v/>
      </c>
      <c r="V82" s="88" t="str">
        <f t="shared" si="65"/>
        <v/>
      </c>
      <c r="W82" s="89" t="str">
        <f t="shared" si="66"/>
        <v/>
      </c>
      <c r="X82" s="89" t="str">
        <f t="shared" si="67"/>
        <v/>
      </c>
      <c r="Y82" s="113" t="str">
        <f t="shared" si="68"/>
        <v/>
      </c>
      <c r="Z82" s="16"/>
      <c r="AA82" s="15" t="str">
        <f t="shared" si="69"/>
        <v/>
      </c>
      <c r="AB82" s="15" t="str">
        <f t="shared" si="70"/>
        <v/>
      </c>
      <c r="AC82" s="14" t="str">
        <f t="shared" si="53"/>
        <v/>
      </c>
      <c r="AD82" s="6" t="e">
        <f t="shared" si="71"/>
        <v>#N/A</v>
      </c>
      <c r="AE82" s="6" t="e">
        <f t="shared" si="72"/>
        <v>#N/A</v>
      </c>
      <c r="AF82" s="6" t="e">
        <f t="shared" si="73"/>
        <v>#N/A</v>
      </c>
      <c r="AG82" s="6" t="str">
        <f t="shared" si="54"/>
        <v/>
      </c>
      <c r="AH82" s="6">
        <f t="shared" si="55"/>
        <v>1</v>
      </c>
      <c r="AI82" s="6" t="e">
        <f t="shared" si="74"/>
        <v>#N/A</v>
      </c>
      <c r="AJ82" s="6" t="e">
        <f t="shared" si="75"/>
        <v>#N/A</v>
      </c>
      <c r="AK82" s="6" t="e">
        <f t="shared" si="76"/>
        <v>#N/A</v>
      </c>
      <c r="AL82" s="6" t="e">
        <f t="shared" si="77"/>
        <v>#N/A</v>
      </c>
      <c r="AM82" s="7" t="str">
        <f t="shared" si="78"/>
        <v xml:space="preserve"> </v>
      </c>
      <c r="AN82" s="6" t="e">
        <f t="shared" si="79"/>
        <v>#N/A</v>
      </c>
      <c r="AO82" s="6" t="e">
        <f t="shared" si="80"/>
        <v>#N/A</v>
      </c>
      <c r="AP82" s="6" t="e">
        <f t="shared" si="81"/>
        <v>#N/A</v>
      </c>
      <c r="AQ82" s="6" t="e">
        <f t="shared" si="56"/>
        <v>#N/A</v>
      </c>
      <c r="AR82" s="6" t="e">
        <f t="shared" si="82"/>
        <v>#N/A</v>
      </c>
      <c r="AS82" s="6" t="e">
        <f t="shared" si="83"/>
        <v>#N/A</v>
      </c>
      <c r="AT82" s="6" t="e">
        <f t="shared" si="57"/>
        <v>#N/A</v>
      </c>
      <c r="AU82" s="6" t="e">
        <f t="shared" si="58"/>
        <v>#N/A</v>
      </c>
      <c r="AV82" s="6" t="e">
        <f t="shared" si="59"/>
        <v>#N/A</v>
      </c>
      <c r="AW82" s="6">
        <f t="shared" si="84"/>
        <v>0</v>
      </c>
      <c r="AX82" s="6" t="e">
        <f t="shared" si="85"/>
        <v>#N/A</v>
      </c>
      <c r="AY82" s="6" t="str">
        <f t="shared" si="60"/>
        <v/>
      </c>
      <c r="AZ82" s="6" t="str">
        <f t="shared" si="61"/>
        <v/>
      </c>
      <c r="BA82" s="6" t="str">
        <f t="shared" si="62"/>
        <v/>
      </c>
      <c r="BB82" s="6" t="str">
        <f t="shared" si="63"/>
        <v/>
      </c>
      <c r="BC82" s="41"/>
      <c r="BI82" t="s">
        <v>869</v>
      </c>
      <c r="CS82" s="256" t="str">
        <f t="shared" ref="CS82:CS145" si="89">IFERROR(VLOOKUP(AL82,$CQ$17:$CR$33,2,0),"")</f>
        <v/>
      </c>
      <c r="CT82" s="1" t="str">
        <f t="shared" si="86"/>
        <v/>
      </c>
      <c r="CU82" s="1" t="str">
        <f t="shared" si="87"/>
        <v/>
      </c>
      <c r="CV82" s="395"/>
    </row>
    <row r="83" spans="1:100" s="1" customFormat="1" ht="13.5" customHeight="1" x14ac:dyDescent="0.15">
      <c r="A83" s="62">
        <v>68</v>
      </c>
      <c r="B83" s="315"/>
      <c r="C83" s="315"/>
      <c r="D83" s="315"/>
      <c r="E83" s="315"/>
      <c r="F83" s="315"/>
      <c r="G83" s="315"/>
      <c r="H83" s="315"/>
      <c r="I83" s="315"/>
      <c r="J83" s="315"/>
      <c r="K83" s="315"/>
      <c r="L83" s="316"/>
      <c r="M83" s="315"/>
      <c r="N83" s="367"/>
      <c r="O83" s="368"/>
      <c r="P83" s="385" t="str">
        <f>IF(G83="R",IF(OR(AND(実績排出量!H83=SUM(実績事業所!$B$2-1),3&lt;実績排出量!I83),AND(実績排出量!H83=実績事業所!$B$2,4&gt;実績排出量!I83)),"新規",""),"")</f>
        <v/>
      </c>
      <c r="Q83" s="375" t="str">
        <f t="shared" si="88"/>
        <v/>
      </c>
      <c r="R83" s="376" t="str">
        <f t="shared" si="64"/>
        <v/>
      </c>
      <c r="S83" s="299" t="str">
        <f t="shared" si="50"/>
        <v/>
      </c>
      <c r="T83" s="86" t="str">
        <f t="shared" si="51"/>
        <v/>
      </c>
      <c r="U83" s="87" t="str">
        <f t="shared" si="52"/>
        <v/>
      </c>
      <c r="V83" s="88" t="str">
        <f t="shared" si="65"/>
        <v/>
      </c>
      <c r="W83" s="89" t="str">
        <f t="shared" si="66"/>
        <v/>
      </c>
      <c r="X83" s="89" t="str">
        <f t="shared" si="67"/>
        <v/>
      </c>
      <c r="Y83" s="113" t="str">
        <f t="shared" si="68"/>
        <v/>
      </c>
      <c r="Z83" s="16"/>
      <c r="AA83" s="15" t="str">
        <f t="shared" si="69"/>
        <v/>
      </c>
      <c r="AB83" s="15" t="str">
        <f t="shared" si="70"/>
        <v/>
      </c>
      <c r="AC83" s="14" t="str">
        <f t="shared" si="53"/>
        <v/>
      </c>
      <c r="AD83" s="6" t="e">
        <f t="shared" si="71"/>
        <v>#N/A</v>
      </c>
      <c r="AE83" s="6" t="e">
        <f t="shared" si="72"/>
        <v>#N/A</v>
      </c>
      <c r="AF83" s="6" t="e">
        <f t="shared" si="73"/>
        <v>#N/A</v>
      </c>
      <c r="AG83" s="6" t="str">
        <f t="shared" si="54"/>
        <v/>
      </c>
      <c r="AH83" s="6">
        <f t="shared" si="55"/>
        <v>1</v>
      </c>
      <c r="AI83" s="6" t="e">
        <f t="shared" si="74"/>
        <v>#N/A</v>
      </c>
      <c r="AJ83" s="6" t="e">
        <f t="shared" si="75"/>
        <v>#N/A</v>
      </c>
      <c r="AK83" s="6" t="e">
        <f t="shared" si="76"/>
        <v>#N/A</v>
      </c>
      <c r="AL83" s="6" t="e">
        <f t="shared" si="77"/>
        <v>#N/A</v>
      </c>
      <c r="AM83" s="7" t="str">
        <f t="shared" si="78"/>
        <v xml:space="preserve"> </v>
      </c>
      <c r="AN83" s="6" t="e">
        <f t="shared" si="79"/>
        <v>#N/A</v>
      </c>
      <c r="AO83" s="6" t="e">
        <f t="shared" si="80"/>
        <v>#N/A</v>
      </c>
      <c r="AP83" s="6" t="e">
        <f t="shared" si="81"/>
        <v>#N/A</v>
      </c>
      <c r="AQ83" s="6" t="e">
        <f t="shared" si="56"/>
        <v>#N/A</v>
      </c>
      <c r="AR83" s="6" t="e">
        <f t="shared" si="82"/>
        <v>#N/A</v>
      </c>
      <c r="AS83" s="6" t="e">
        <f t="shared" si="83"/>
        <v>#N/A</v>
      </c>
      <c r="AT83" s="6" t="e">
        <f t="shared" si="57"/>
        <v>#N/A</v>
      </c>
      <c r="AU83" s="6" t="e">
        <f t="shared" si="58"/>
        <v>#N/A</v>
      </c>
      <c r="AV83" s="6" t="e">
        <f t="shared" si="59"/>
        <v>#N/A</v>
      </c>
      <c r="AW83" s="6">
        <f t="shared" si="84"/>
        <v>0</v>
      </c>
      <c r="AX83" s="6" t="e">
        <f t="shared" si="85"/>
        <v>#N/A</v>
      </c>
      <c r="AY83" s="6" t="str">
        <f t="shared" si="60"/>
        <v/>
      </c>
      <c r="AZ83" s="6" t="str">
        <f t="shared" si="61"/>
        <v/>
      </c>
      <c r="BA83" s="6" t="str">
        <f t="shared" si="62"/>
        <v/>
      </c>
      <c r="BB83" s="6" t="str">
        <f t="shared" si="63"/>
        <v/>
      </c>
      <c r="BC83" s="41"/>
      <c r="BI83" t="s">
        <v>916</v>
      </c>
      <c r="CS83" s="256" t="str">
        <f t="shared" si="89"/>
        <v/>
      </c>
      <c r="CT83" s="1" t="str">
        <f t="shared" si="86"/>
        <v/>
      </c>
      <c r="CU83" s="1" t="str">
        <f t="shared" si="87"/>
        <v/>
      </c>
      <c r="CV83" s="395"/>
    </row>
    <row r="84" spans="1:100" s="1" customFormat="1" ht="13.5" customHeight="1" x14ac:dyDescent="0.15">
      <c r="A84" s="62">
        <v>69</v>
      </c>
      <c r="B84" s="315"/>
      <c r="C84" s="315"/>
      <c r="D84" s="315"/>
      <c r="E84" s="315"/>
      <c r="F84" s="315"/>
      <c r="G84" s="315"/>
      <c r="H84" s="315"/>
      <c r="I84" s="315"/>
      <c r="J84" s="315"/>
      <c r="K84" s="315"/>
      <c r="L84" s="316"/>
      <c r="M84" s="315"/>
      <c r="N84" s="367"/>
      <c r="O84" s="368"/>
      <c r="P84" s="385" t="str">
        <f>IF(G84="R",IF(OR(AND(実績排出量!H84=SUM(実績事業所!$B$2-1),3&lt;実績排出量!I84),AND(実績排出量!H84=実績事業所!$B$2,4&gt;実績排出量!I84)),"新規",""),"")</f>
        <v/>
      </c>
      <c r="Q84" s="375" t="str">
        <f t="shared" si="88"/>
        <v/>
      </c>
      <c r="R84" s="376" t="str">
        <f t="shared" si="64"/>
        <v/>
      </c>
      <c r="S84" s="299" t="str">
        <f t="shared" si="50"/>
        <v/>
      </c>
      <c r="T84" s="86" t="str">
        <f t="shared" si="51"/>
        <v/>
      </c>
      <c r="U84" s="87" t="str">
        <f t="shared" si="52"/>
        <v/>
      </c>
      <c r="V84" s="88" t="str">
        <f t="shared" si="65"/>
        <v/>
      </c>
      <c r="W84" s="89" t="str">
        <f t="shared" si="66"/>
        <v/>
      </c>
      <c r="X84" s="89" t="str">
        <f t="shared" si="67"/>
        <v/>
      </c>
      <c r="Y84" s="113" t="str">
        <f t="shared" si="68"/>
        <v/>
      </c>
      <c r="Z84" s="16"/>
      <c r="AA84" s="15" t="str">
        <f t="shared" si="69"/>
        <v/>
      </c>
      <c r="AB84" s="15" t="str">
        <f t="shared" si="70"/>
        <v/>
      </c>
      <c r="AC84" s="14" t="str">
        <f t="shared" si="53"/>
        <v/>
      </c>
      <c r="AD84" s="6" t="e">
        <f t="shared" si="71"/>
        <v>#N/A</v>
      </c>
      <c r="AE84" s="6" t="e">
        <f t="shared" si="72"/>
        <v>#N/A</v>
      </c>
      <c r="AF84" s="6" t="e">
        <f t="shared" si="73"/>
        <v>#N/A</v>
      </c>
      <c r="AG84" s="6" t="str">
        <f t="shared" si="54"/>
        <v/>
      </c>
      <c r="AH84" s="6">
        <f t="shared" si="55"/>
        <v>1</v>
      </c>
      <c r="AI84" s="6" t="e">
        <f t="shared" si="74"/>
        <v>#N/A</v>
      </c>
      <c r="AJ84" s="6" t="e">
        <f t="shared" si="75"/>
        <v>#N/A</v>
      </c>
      <c r="AK84" s="6" t="e">
        <f t="shared" si="76"/>
        <v>#N/A</v>
      </c>
      <c r="AL84" s="6" t="e">
        <f t="shared" si="77"/>
        <v>#N/A</v>
      </c>
      <c r="AM84" s="7" t="str">
        <f t="shared" si="78"/>
        <v xml:space="preserve"> </v>
      </c>
      <c r="AN84" s="6" t="e">
        <f t="shared" si="79"/>
        <v>#N/A</v>
      </c>
      <c r="AO84" s="6" t="e">
        <f t="shared" si="80"/>
        <v>#N/A</v>
      </c>
      <c r="AP84" s="6" t="e">
        <f t="shared" si="81"/>
        <v>#N/A</v>
      </c>
      <c r="AQ84" s="6" t="e">
        <f t="shared" si="56"/>
        <v>#N/A</v>
      </c>
      <c r="AR84" s="6" t="e">
        <f t="shared" si="82"/>
        <v>#N/A</v>
      </c>
      <c r="AS84" s="6" t="e">
        <f t="shared" si="83"/>
        <v>#N/A</v>
      </c>
      <c r="AT84" s="6" t="e">
        <f t="shared" si="57"/>
        <v>#N/A</v>
      </c>
      <c r="AU84" s="6" t="e">
        <f t="shared" si="58"/>
        <v>#N/A</v>
      </c>
      <c r="AV84" s="6" t="e">
        <f t="shared" si="59"/>
        <v>#N/A</v>
      </c>
      <c r="AW84" s="6">
        <f t="shared" si="84"/>
        <v>0</v>
      </c>
      <c r="AX84" s="6" t="e">
        <f t="shared" si="85"/>
        <v>#N/A</v>
      </c>
      <c r="AY84" s="6" t="str">
        <f t="shared" si="60"/>
        <v/>
      </c>
      <c r="AZ84" s="6" t="str">
        <f t="shared" si="61"/>
        <v/>
      </c>
      <c r="BA84" s="6" t="str">
        <f t="shared" si="62"/>
        <v/>
      </c>
      <c r="BB84" s="6" t="str">
        <f t="shared" si="63"/>
        <v/>
      </c>
      <c r="BC84" s="41"/>
      <c r="BI84" t="s">
        <v>870</v>
      </c>
      <c r="CS84" s="256" t="str">
        <f t="shared" si="89"/>
        <v/>
      </c>
      <c r="CT84" s="1" t="str">
        <f t="shared" si="86"/>
        <v/>
      </c>
      <c r="CU84" s="1" t="str">
        <f t="shared" si="87"/>
        <v/>
      </c>
      <c r="CV84" s="395"/>
    </row>
    <row r="85" spans="1:100" s="1" customFormat="1" ht="13.5" customHeight="1" x14ac:dyDescent="0.15">
      <c r="A85" s="62">
        <v>70</v>
      </c>
      <c r="B85" s="315"/>
      <c r="C85" s="315"/>
      <c r="D85" s="315"/>
      <c r="E85" s="315"/>
      <c r="F85" s="315"/>
      <c r="G85" s="315"/>
      <c r="H85" s="315"/>
      <c r="I85" s="315"/>
      <c r="J85" s="315"/>
      <c r="K85" s="315"/>
      <c r="L85" s="316"/>
      <c r="M85" s="315"/>
      <c r="N85" s="367"/>
      <c r="O85" s="368"/>
      <c r="P85" s="385" t="str">
        <f>IF(G85="R",IF(OR(AND(実績排出量!H85=SUM(実績事業所!$B$2-1),3&lt;実績排出量!I85),AND(実績排出量!H85=実績事業所!$B$2,4&gt;実績排出量!I85)),"新規",""),"")</f>
        <v/>
      </c>
      <c r="Q85" s="375" t="str">
        <f t="shared" si="88"/>
        <v/>
      </c>
      <c r="R85" s="376" t="str">
        <f t="shared" si="64"/>
        <v/>
      </c>
      <c r="S85" s="299" t="str">
        <f t="shared" si="50"/>
        <v/>
      </c>
      <c r="T85" s="86" t="str">
        <f t="shared" si="51"/>
        <v/>
      </c>
      <c r="U85" s="87" t="str">
        <f t="shared" si="52"/>
        <v/>
      </c>
      <c r="V85" s="88" t="str">
        <f t="shared" si="65"/>
        <v/>
      </c>
      <c r="W85" s="89" t="str">
        <f t="shared" si="66"/>
        <v/>
      </c>
      <c r="X85" s="89" t="str">
        <f t="shared" si="67"/>
        <v/>
      </c>
      <c r="Y85" s="113" t="str">
        <f t="shared" si="68"/>
        <v/>
      </c>
      <c r="Z85" s="16"/>
      <c r="AA85" s="15" t="str">
        <f t="shared" si="69"/>
        <v/>
      </c>
      <c r="AB85" s="15" t="str">
        <f t="shared" si="70"/>
        <v/>
      </c>
      <c r="AC85" s="14" t="str">
        <f t="shared" si="53"/>
        <v/>
      </c>
      <c r="AD85" s="6" t="e">
        <f t="shared" si="71"/>
        <v>#N/A</v>
      </c>
      <c r="AE85" s="6" t="e">
        <f t="shared" si="72"/>
        <v>#N/A</v>
      </c>
      <c r="AF85" s="6" t="e">
        <f t="shared" si="73"/>
        <v>#N/A</v>
      </c>
      <c r="AG85" s="6" t="str">
        <f t="shared" si="54"/>
        <v/>
      </c>
      <c r="AH85" s="6">
        <f t="shared" si="55"/>
        <v>1</v>
      </c>
      <c r="AI85" s="6" t="e">
        <f t="shared" si="74"/>
        <v>#N/A</v>
      </c>
      <c r="AJ85" s="6" t="e">
        <f t="shared" si="75"/>
        <v>#N/A</v>
      </c>
      <c r="AK85" s="6" t="e">
        <f t="shared" si="76"/>
        <v>#N/A</v>
      </c>
      <c r="AL85" s="6" t="e">
        <f t="shared" si="77"/>
        <v>#N/A</v>
      </c>
      <c r="AM85" s="7" t="str">
        <f t="shared" si="78"/>
        <v xml:space="preserve"> </v>
      </c>
      <c r="AN85" s="6" t="e">
        <f t="shared" si="79"/>
        <v>#N/A</v>
      </c>
      <c r="AO85" s="6" t="e">
        <f t="shared" si="80"/>
        <v>#N/A</v>
      </c>
      <c r="AP85" s="6" t="e">
        <f t="shared" si="81"/>
        <v>#N/A</v>
      </c>
      <c r="AQ85" s="6" t="e">
        <f t="shared" si="56"/>
        <v>#N/A</v>
      </c>
      <c r="AR85" s="6" t="e">
        <f t="shared" si="82"/>
        <v>#N/A</v>
      </c>
      <c r="AS85" s="6" t="e">
        <f t="shared" si="83"/>
        <v>#N/A</v>
      </c>
      <c r="AT85" s="6" t="e">
        <f t="shared" si="57"/>
        <v>#N/A</v>
      </c>
      <c r="AU85" s="6" t="e">
        <f t="shared" si="58"/>
        <v>#N/A</v>
      </c>
      <c r="AV85" s="6" t="e">
        <f t="shared" si="59"/>
        <v>#N/A</v>
      </c>
      <c r="AW85" s="6">
        <f t="shared" si="84"/>
        <v>0</v>
      </c>
      <c r="AX85" s="6" t="e">
        <f t="shared" si="85"/>
        <v>#N/A</v>
      </c>
      <c r="AY85" s="6" t="str">
        <f t="shared" si="60"/>
        <v/>
      </c>
      <c r="AZ85" s="6" t="str">
        <f t="shared" si="61"/>
        <v/>
      </c>
      <c r="BA85" s="6" t="str">
        <f t="shared" si="62"/>
        <v/>
      </c>
      <c r="BB85" s="6" t="str">
        <f t="shared" si="63"/>
        <v/>
      </c>
      <c r="BC85" s="41"/>
      <c r="BI85" t="s">
        <v>871</v>
      </c>
      <c r="CS85" s="256" t="str">
        <f t="shared" si="89"/>
        <v/>
      </c>
      <c r="CT85" s="1" t="str">
        <f t="shared" si="86"/>
        <v/>
      </c>
      <c r="CU85" s="1" t="str">
        <f t="shared" si="87"/>
        <v/>
      </c>
      <c r="CV85" s="395"/>
    </row>
    <row r="86" spans="1:100" s="1" customFormat="1" ht="13.5" customHeight="1" x14ac:dyDescent="0.15">
      <c r="A86" s="62">
        <v>71</v>
      </c>
      <c r="B86" s="315"/>
      <c r="C86" s="315"/>
      <c r="D86" s="315"/>
      <c r="E86" s="315"/>
      <c r="F86" s="315"/>
      <c r="G86" s="315"/>
      <c r="H86" s="315"/>
      <c r="I86" s="315"/>
      <c r="J86" s="315"/>
      <c r="K86" s="315"/>
      <c r="L86" s="316"/>
      <c r="M86" s="315"/>
      <c r="N86" s="367"/>
      <c r="O86" s="368"/>
      <c r="P86" s="385" t="str">
        <f>IF(G86="R",IF(OR(AND(実績排出量!H86=SUM(実績事業所!$B$2-1),3&lt;実績排出量!I86),AND(実績排出量!H86=実績事業所!$B$2,4&gt;実績排出量!I86)),"新規",""),"")</f>
        <v/>
      </c>
      <c r="Q86" s="375" t="str">
        <f t="shared" si="88"/>
        <v/>
      </c>
      <c r="R86" s="376" t="str">
        <f t="shared" si="64"/>
        <v/>
      </c>
      <c r="S86" s="299" t="str">
        <f t="shared" si="50"/>
        <v/>
      </c>
      <c r="T86" s="86" t="str">
        <f t="shared" si="51"/>
        <v/>
      </c>
      <c r="U86" s="87" t="str">
        <f t="shared" si="52"/>
        <v/>
      </c>
      <c r="V86" s="88" t="str">
        <f t="shared" si="65"/>
        <v/>
      </c>
      <c r="W86" s="89" t="str">
        <f t="shared" si="66"/>
        <v/>
      </c>
      <c r="X86" s="89" t="str">
        <f t="shared" si="67"/>
        <v/>
      </c>
      <c r="Y86" s="113" t="str">
        <f t="shared" si="68"/>
        <v/>
      </c>
      <c r="Z86" s="16"/>
      <c r="AA86" s="15" t="str">
        <f t="shared" si="69"/>
        <v/>
      </c>
      <c r="AB86" s="15" t="str">
        <f t="shared" si="70"/>
        <v/>
      </c>
      <c r="AC86" s="14" t="str">
        <f t="shared" si="53"/>
        <v/>
      </c>
      <c r="AD86" s="6" t="e">
        <f t="shared" si="71"/>
        <v>#N/A</v>
      </c>
      <c r="AE86" s="6" t="e">
        <f t="shared" si="72"/>
        <v>#N/A</v>
      </c>
      <c r="AF86" s="6" t="e">
        <f t="shared" si="73"/>
        <v>#N/A</v>
      </c>
      <c r="AG86" s="6" t="str">
        <f t="shared" si="54"/>
        <v/>
      </c>
      <c r="AH86" s="6">
        <f t="shared" si="55"/>
        <v>1</v>
      </c>
      <c r="AI86" s="6" t="e">
        <f t="shared" si="74"/>
        <v>#N/A</v>
      </c>
      <c r="AJ86" s="6" t="e">
        <f t="shared" si="75"/>
        <v>#N/A</v>
      </c>
      <c r="AK86" s="6" t="e">
        <f t="shared" si="76"/>
        <v>#N/A</v>
      </c>
      <c r="AL86" s="6" t="e">
        <f t="shared" si="77"/>
        <v>#N/A</v>
      </c>
      <c r="AM86" s="7" t="str">
        <f t="shared" si="78"/>
        <v xml:space="preserve"> </v>
      </c>
      <c r="AN86" s="6" t="e">
        <f t="shared" si="79"/>
        <v>#N/A</v>
      </c>
      <c r="AO86" s="6" t="e">
        <f t="shared" si="80"/>
        <v>#N/A</v>
      </c>
      <c r="AP86" s="6" t="e">
        <f t="shared" si="81"/>
        <v>#N/A</v>
      </c>
      <c r="AQ86" s="6" t="e">
        <f t="shared" si="56"/>
        <v>#N/A</v>
      </c>
      <c r="AR86" s="6" t="e">
        <f t="shared" si="82"/>
        <v>#N/A</v>
      </c>
      <c r="AS86" s="6" t="e">
        <f t="shared" si="83"/>
        <v>#N/A</v>
      </c>
      <c r="AT86" s="6" t="e">
        <f t="shared" si="57"/>
        <v>#N/A</v>
      </c>
      <c r="AU86" s="6" t="e">
        <f t="shared" si="58"/>
        <v>#N/A</v>
      </c>
      <c r="AV86" s="6" t="e">
        <f t="shared" si="59"/>
        <v>#N/A</v>
      </c>
      <c r="AW86" s="6">
        <f t="shared" si="84"/>
        <v>0</v>
      </c>
      <c r="AX86" s="6" t="e">
        <f t="shared" si="85"/>
        <v>#N/A</v>
      </c>
      <c r="AY86" s="6" t="str">
        <f t="shared" si="60"/>
        <v/>
      </c>
      <c r="AZ86" s="6" t="str">
        <f t="shared" si="61"/>
        <v/>
      </c>
      <c r="BA86" s="6" t="str">
        <f t="shared" si="62"/>
        <v/>
      </c>
      <c r="BB86" s="6" t="str">
        <f t="shared" si="63"/>
        <v/>
      </c>
      <c r="BC86" s="41"/>
      <c r="BI86" t="s">
        <v>873</v>
      </c>
      <c r="CS86" s="256" t="str">
        <f t="shared" si="89"/>
        <v/>
      </c>
      <c r="CT86" s="1" t="str">
        <f t="shared" si="86"/>
        <v/>
      </c>
      <c r="CU86" s="1" t="str">
        <f t="shared" si="87"/>
        <v/>
      </c>
      <c r="CV86" s="395"/>
    </row>
    <row r="87" spans="1:100" s="1" customFormat="1" ht="13.5" customHeight="1" x14ac:dyDescent="0.15">
      <c r="A87" s="62">
        <v>72</v>
      </c>
      <c r="B87" s="315"/>
      <c r="C87" s="315"/>
      <c r="D87" s="315"/>
      <c r="E87" s="315"/>
      <c r="F87" s="315"/>
      <c r="G87" s="315"/>
      <c r="H87" s="315"/>
      <c r="I87" s="315"/>
      <c r="J87" s="315"/>
      <c r="K87" s="315"/>
      <c r="L87" s="316"/>
      <c r="M87" s="315"/>
      <c r="N87" s="367"/>
      <c r="O87" s="368"/>
      <c r="P87" s="385" t="str">
        <f>IF(G87="R",IF(OR(AND(実績排出量!H87=SUM(実績事業所!$B$2-1),3&lt;実績排出量!I87),AND(実績排出量!H87=実績事業所!$B$2,4&gt;実績排出量!I87)),"新規",""),"")</f>
        <v/>
      </c>
      <c r="Q87" s="375" t="str">
        <f t="shared" si="88"/>
        <v/>
      </c>
      <c r="R87" s="376" t="str">
        <f t="shared" si="64"/>
        <v/>
      </c>
      <c r="S87" s="299" t="str">
        <f t="shared" si="50"/>
        <v/>
      </c>
      <c r="T87" s="86" t="str">
        <f t="shared" si="51"/>
        <v/>
      </c>
      <c r="U87" s="87" t="str">
        <f t="shared" si="52"/>
        <v/>
      </c>
      <c r="V87" s="88" t="str">
        <f t="shared" si="65"/>
        <v/>
      </c>
      <c r="W87" s="89" t="str">
        <f t="shared" si="66"/>
        <v/>
      </c>
      <c r="X87" s="89" t="str">
        <f t="shared" si="67"/>
        <v/>
      </c>
      <c r="Y87" s="113" t="str">
        <f t="shared" si="68"/>
        <v/>
      </c>
      <c r="Z87" s="16"/>
      <c r="AA87" s="15" t="str">
        <f t="shared" si="69"/>
        <v/>
      </c>
      <c r="AB87" s="15" t="str">
        <f t="shared" si="70"/>
        <v/>
      </c>
      <c r="AC87" s="14" t="str">
        <f t="shared" si="53"/>
        <v/>
      </c>
      <c r="AD87" s="6" t="e">
        <f t="shared" si="71"/>
        <v>#N/A</v>
      </c>
      <c r="AE87" s="6" t="e">
        <f t="shared" si="72"/>
        <v>#N/A</v>
      </c>
      <c r="AF87" s="6" t="e">
        <f t="shared" si="73"/>
        <v>#N/A</v>
      </c>
      <c r="AG87" s="6" t="str">
        <f t="shared" si="54"/>
        <v/>
      </c>
      <c r="AH87" s="6">
        <f t="shared" si="55"/>
        <v>1</v>
      </c>
      <c r="AI87" s="6" t="e">
        <f t="shared" si="74"/>
        <v>#N/A</v>
      </c>
      <c r="AJ87" s="6" t="e">
        <f t="shared" si="75"/>
        <v>#N/A</v>
      </c>
      <c r="AK87" s="6" t="e">
        <f t="shared" si="76"/>
        <v>#N/A</v>
      </c>
      <c r="AL87" s="6" t="e">
        <f t="shared" si="77"/>
        <v>#N/A</v>
      </c>
      <c r="AM87" s="7" t="str">
        <f t="shared" si="78"/>
        <v xml:space="preserve"> </v>
      </c>
      <c r="AN87" s="6" t="e">
        <f t="shared" si="79"/>
        <v>#N/A</v>
      </c>
      <c r="AO87" s="6" t="e">
        <f t="shared" si="80"/>
        <v>#N/A</v>
      </c>
      <c r="AP87" s="6" t="e">
        <f t="shared" si="81"/>
        <v>#N/A</v>
      </c>
      <c r="AQ87" s="6" t="e">
        <f t="shared" si="56"/>
        <v>#N/A</v>
      </c>
      <c r="AR87" s="6" t="e">
        <f t="shared" si="82"/>
        <v>#N/A</v>
      </c>
      <c r="AS87" s="6" t="e">
        <f t="shared" si="83"/>
        <v>#N/A</v>
      </c>
      <c r="AT87" s="6" t="e">
        <f t="shared" si="57"/>
        <v>#N/A</v>
      </c>
      <c r="AU87" s="6" t="e">
        <f t="shared" si="58"/>
        <v>#N/A</v>
      </c>
      <c r="AV87" s="6" t="e">
        <f t="shared" si="59"/>
        <v>#N/A</v>
      </c>
      <c r="AW87" s="6">
        <f t="shared" si="84"/>
        <v>0</v>
      </c>
      <c r="AX87" s="6" t="e">
        <f t="shared" si="85"/>
        <v>#N/A</v>
      </c>
      <c r="AY87" s="6" t="str">
        <f t="shared" si="60"/>
        <v/>
      </c>
      <c r="AZ87" s="6" t="str">
        <f t="shared" si="61"/>
        <v/>
      </c>
      <c r="BA87" s="6" t="str">
        <f t="shared" si="62"/>
        <v/>
      </c>
      <c r="BB87" s="6" t="str">
        <f t="shared" si="63"/>
        <v/>
      </c>
      <c r="BC87" s="41"/>
      <c r="BI87" t="s">
        <v>874</v>
      </c>
      <c r="CS87" s="256" t="str">
        <f t="shared" si="89"/>
        <v/>
      </c>
      <c r="CT87" s="1" t="str">
        <f t="shared" si="86"/>
        <v/>
      </c>
      <c r="CU87" s="1" t="str">
        <f t="shared" si="87"/>
        <v/>
      </c>
      <c r="CV87" s="395"/>
    </row>
    <row r="88" spans="1:100" s="1" customFormat="1" ht="13.5" customHeight="1" x14ac:dyDescent="0.15">
      <c r="A88" s="62">
        <v>73</v>
      </c>
      <c r="B88" s="315"/>
      <c r="C88" s="315"/>
      <c r="D88" s="315"/>
      <c r="E88" s="315"/>
      <c r="F88" s="315"/>
      <c r="G88" s="315"/>
      <c r="H88" s="315"/>
      <c r="I88" s="315"/>
      <c r="J88" s="315"/>
      <c r="K88" s="315"/>
      <c r="L88" s="316"/>
      <c r="M88" s="315"/>
      <c r="N88" s="367"/>
      <c r="O88" s="368"/>
      <c r="P88" s="385" t="str">
        <f>IF(G88="R",IF(OR(AND(実績排出量!H88=SUM(実績事業所!$B$2-1),3&lt;実績排出量!I88),AND(実績排出量!H88=実績事業所!$B$2,4&gt;実績排出量!I88)),"新規",""),"")</f>
        <v/>
      </c>
      <c r="Q88" s="375" t="str">
        <f t="shared" si="88"/>
        <v/>
      </c>
      <c r="R88" s="376" t="str">
        <f t="shared" si="64"/>
        <v/>
      </c>
      <c r="S88" s="299" t="str">
        <f t="shared" si="50"/>
        <v/>
      </c>
      <c r="T88" s="86" t="str">
        <f t="shared" si="51"/>
        <v/>
      </c>
      <c r="U88" s="87" t="str">
        <f t="shared" si="52"/>
        <v/>
      </c>
      <c r="V88" s="88" t="str">
        <f t="shared" si="65"/>
        <v/>
      </c>
      <c r="W88" s="89" t="str">
        <f t="shared" si="66"/>
        <v/>
      </c>
      <c r="X88" s="89" t="str">
        <f t="shared" si="67"/>
        <v/>
      </c>
      <c r="Y88" s="113" t="str">
        <f t="shared" si="68"/>
        <v/>
      </c>
      <c r="Z88" s="16"/>
      <c r="AA88" s="15" t="str">
        <f t="shared" si="69"/>
        <v/>
      </c>
      <c r="AB88" s="15" t="str">
        <f t="shared" si="70"/>
        <v/>
      </c>
      <c r="AC88" s="14" t="str">
        <f t="shared" si="53"/>
        <v/>
      </c>
      <c r="AD88" s="6" t="e">
        <f t="shared" si="71"/>
        <v>#N/A</v>
      </c>
      <c r="AE88" s="6" t="e">
        <f t="shared" si="72"/>
        <v>#N/A</v>
      </c>
      <c r="AF88" s="6" t="e">
        <f t="shared" si="73"/>
        <v>#N/A</v>
      </c>
      <c r="AG88" s="6" t="str">
        <f t="shared" si="54"/>
        <v/>
      </c>
      <c r="AH88" s="6">
        <f t="shared" si="55"/>
        <v>1</v>
      </c>
      <c r="AI88" s="6" t="e">
        <f t="shared" si="74"/>
        <v>#N/A</v>
      </c>
      <c r="AJ88" s="6" t="e">
        <f t="shared" si="75"/>
        <v>#N/A</v>
      </c>
      <c r="AK88" s="6" t="e">
        <f t="shared" si="76"/>
        <v>#N/A</v>
      </c>
      <c r="AL88" s="6" t="e">
        <f t="shared" si="77"/>
        <v>#N/A</v>
      </c>
      <c r="AM88" s="7" t="str">
        <f t="shared" si="78"/>
        <v xml:space="preserve"> </v>
      </c>
      <c r="AN88" s="6" t="e">
        <f t="shared" si="79"/>
        <v>#N/A</v>
      </c>
      <c r="AO88" s="6" t="e">
        <f t="shared" si="80"/>
        <v>#N/A</v>
      </c>
      <c r="AP88" s="6" t="e">
        <f t="shared" si="81"/>
        <v>#N/A</v>
      </c>
      <c r="AQ88" s="6" t="e">
        <f t="shared" si="56"/>
        <v>#N/A</v>
      </c>
      <c r="AR88" s="6" t="e">
        <f t="shared" si="82"/>
        <v>#N/A</v>
      </c>
      <c r="AS88" s="6" t="e">
        <f t="shared" si="83"/>
        <v>#N/A</v>
      </c>
      <c r="AT88" s="6" t="e">
        <f t="shared" si="57"/>
        <v>#N/A</v>
      </c>
      <c r="AU88" s="6" t="e">
        <f t="shared" si="58"/>
        <v>#N/A</v>
      </c>
      <c r="AV88" s="6" t="e">
        <f t="shared" si="59"/>
        <v>#N/A</v>
      </c>
      <c r="AW88" s="6">
        <f t="shared" si="84"/>
        <v>0</v>
      </c>
      <c r="AX88" s="6" t="e">
        <f t="shared" si="85"/>
        <v>#N/A</v>
      </c>
      <c r="AY88" s="6" t="str">
        <f t="shared" si="60"/>
        <v/>
      </c>
      <c r="AZ88" s="6" t="str">
        <f t="shared" si="61"/>
        <v/>
      </c>
      <c r="BA88" s="6" t="str">
        <f t="shared" si="62"/>
        <v/>
      </c>
      <c r="BB88" s="6" t="str">
        <f t="shared" si="63"/>
        <v/>
      </c>
      <c r="BC88" s="41"/>
      <c r="BI88" t="s">
        <v>917</v>
      </c>
      <c r="CS88" s="256" t="str">
        <f t="shared" si="89"/>
        <v/>
      </c>
      <c r="CT88" s="1" t="str">
        <f t="shared" si="86"/>
        <v/>
      </c>
      <c r="CU88" s="1" t="str">
        <f t="shared" si="87"/>
        <v/>
      </c>
      <c r="CV88" s="395"/>
    </row>
    <row r="89" spans="1:100" s="1" customFormat="1" ht="13.5" customHeight="1" x14ac:dyDescent="0.15">
      <c r="A89" s="62">
        <v>74</v>
      </c>
      <c r="B89" s="315"/>
      <c r="C89" s="315"/>
      <c r="D89" s="315"/>
      <c r="E89" s="315"/>
      <c r="F89" s="315"/>
      <c r="G89" s="315"/>
      <c r="H89" s="315"/>
      <c r="I89" s="315"/>
      <c r="J89" s="315"/>
      <c r="K89" s="315"/>
      <c r="L89" s="316"/>
      <c r="M89" s="315"/>
      <c r="N89" s="367"/>
      <c r="O89" s="368"/>
      <c r="P89" s="385" t="str">
        <f>IF(G89="R",IF(OR(AND(実績排出量!H89=SUM(実績事業所!$B$2-1),3&lt;実績排出量!I89),AND(実績排出量!H89=実績事業所!$B$2,4&gt;実績排出量!I89)),"新規",""),"")</f>
        <v/>
      </c>
      <c r="Q89" s="375" t="str">
        <f t="shared" si="88"/>
        <v/>
      </c>
      <c r="R89" s="376" t="str">
        <f t="shared" si="64"/>
        <v/>
      </c>
      <c r="S89" s="299" t="str">
        <f t="shared" si="50"/>
        <v/>
      </c>
      <c r="T89" s="86" t="str">
        <f t="shared" si="51"/>
        <v/>
      </c>
      <c r="U89" s="87" t="str">
        <f t="shared" si="52"/>
        <v/>
      </c>
      <c r="V89" s="88" t="str">
        <f t="shared" si="65"/>
        <v/>
      </c>
      <c r="W89" s="89" t="str">
        <f t="shared" si="66"/>
        <v/>
      </c>
      <c r="X89" s="89" t="str">
        <f t="shared" si="67"/>
        <v/>
      </c>
      <c r="Y89" s="113" t="str">
        <f t="shared" si="68"/>
        <v/>
      </c>
      <c r="Z89" s="16"/>
      <c r="AA89" s="15" t="str">
        <f t="shared" si="69"/>
        <v/>
      </c>
      <c r="AB89" s="15" t="str">
        <f t="shared" si="70"/>
        <v/>
      </c>
      <c r="AC89" s="14" t="str">
        <f t="shared" si="53"/>
        <v/>
      </c>
      <c r="AD89" s="6" t="e">
        <f t="shared" si="71"/>
        <v>#N/A</v>
      </c>
      <c r="AE89" s="6" t="e">
        <f t="shared" si="72"/>
        <v>#N/A</v>
      </c>
      <c r="AF89" s="6" t="e">
        <f t="shared" si="73"/>
        <v>#N/A</v>
      </c>
      <c r="AG89" s="6" t="str">
        <f t="shared" si="54"/>
        <v/>
      </c>
      <c r="AH89" s="6">
        <f t="shared" si="55"/>
        <v>1</v>
      </c>
      <c r="AI89" s="6" t="e">
        <f t="shared" si="74"/>
        <v>#N/A</v>
      </c>
      <c r="AJ89" s="6" t="e">
        <f t="shared" si="75"/>
        <v>#N/A</v>
      </c>
      <c r="AK89" s="6" t="e">
        <f t="shared" si="76"/>
        <v>#N/A</v>
      </c>
      <c r="AL89" s="6" t="e">
        <f t="shared" si="77"/>
        <v>#N/A</v>
      </c>
      <c r="AM89" s="7" t="str">
        <f t="shared" si="78"/>
        <v xml:space="preserve"> </v>
      </c>
      <c r="AN89" s="6" t="e">
        <f t="shared" si="79"/>
        <v>#N/A</v>
      </c>
      <c r="AO89" s="6" t="e">
        <f t="shared" si="80"/>
        <v>#N/A</v>
      </c>
      <c r="AP89" s="6" t="e">
        <f t="shared" si="81"/>
        <v>#N/A</v>
      </c>
      <c r="AQ89" s="6" t="e">
        <f t="shared" si="56"/>
        <v>#N/A</v>
      </c>
      <c r="AR89" s="6" t="e">
        <f t="shared" si="82"/>
        <v>#N/A</v>
      </c>
      <c r="AS89" s="6" t="e">
        <f t="shared" si="83"/>
        <v>#N/A</v>
      </c>
      <c r="AT89" s="6" t="e">
        <f t="shared" si="57"/>
        <v>#N/A</v>
      </c>
      <c r="AU89" s="6" t="e">
        <f t="shared" si="58"/>
        <v>#N/A</v>
      </c>
      <c r="AV89" s="6" t="e">
        <f t="shared" si="59"/>
        <v>#N/A</v>
      </c>
      <c r="AW89" s="6">
        <f t="shared" si="84"/>
        <v>0</v>
      </c>
      <c r="AX89" s="6" t="e">
        <f t="shared" si="85"/>
        <v>#N/A</v>
      </c>
      <c r="AY89" s="6" t="str">
        <f t="shared" si="60"/>
        <v/>
      </c>
      <c r="AZ89" s="6" t="str">
        <f t="shared" si="61"/>
        <v/>
      </c>
      <c r="BA89" s="6" t="str">
        <f t="shared" si="62"/>
        <v/>
      </c>
      <c r="BB89" s="6" t="str">
        <f t="shared" si="63"/>
        <v/>
      </c>
      <c r="BC89" s="41"/>
      <c r="BI89" t="s">
        <v>918</v>
      </c>
      <c r="CS89" s="256" t="str">
        <f t="shared" si="89"/>
        <v/>
      </c>
      <c r="CT89" s="1" t="str">
        <f t="shared" si="86"/>
        <v/>
      </c>
      <c r="CU89" s="1" t="str">
        <f t="shared" si="87"/>
        <v/>
      </c>
      <c r="CV89" s="395"/>
    </row>
    <row r="90" spans="1:100" s="1" customFormat="1" ht="13.5" customHeight="1" x14ac:dyDescent="0.15">
      <c r="A90" s="62">
        <v>75</v>
      </c>
      <c r="B90" s="315"/>
      <c r="C90" s="315"/>
      <c r="D90" s="315"/>
      <c r="E90" s="315"/>
      <c r="F90" s="315"/>
      <c r="G90" s="315"/>
      <c r="H90" s="315"/>
      <c r="I90" s="315"/>
      <c r="J90" s="315"/>
      <c r="K90" s="315"/>
      <c r="L90" s="316"/>
      <c r="M90" s="315"/>
      <c r="N90" s="367"/>
      <c r="O90" s="368"/>
      <c r="P90" s="385" t="str">
        <f>IF(G90="R",IF(OR(AND(実績排出量!H90=SUM(実績事業所!$B$2-1),3&lt;実績排出量!I90),AND(実績排出量!H90=実績事業所!$B$2,4&gt;実績排出量!I90)),"新規",""),"")</f>
        <v/>
      </c>
      <c r="Q90" s="375" t="str">
        <f t="shared" si="88"/>
        <v/>
      </c>
      <c r="R90" s="376" t="str">
        <f t="shared" si="64"/>
        <v/>
      </c>
      <c r="S90" s="299" t="str">
        <f t="shared" si="50"/>
        <v/>
      </c>
      <c r="T90" s="86" t="str">
        <f t="shared" si="51"/>
        <v/>
      </c>
      <c r="U90" s="87" t="str">
        <f t="shared" si="52"/>
        <v/>
      </c>
      <c r="V90" s="88" t="str">
        <f t="shared" si="65"/>
        <v/>
      </c>
      <c r="W90" s="89" t="str">
        <f t="shared" si="66"/>
        <v/>
      </c>
      <c r="X90" s="89" t="str">
        <f t="shared" si="67"/>
        <v/>
      </c>
      <c r="Y90" s="113" t="str">
        <f t="shared" si="68"/>
        <v/>
      </c>
      <c r="Z90" s="16"/>
      <c r="AA90" s="15" t="str">
        <f t="shared" si="69"/>
        <v/>
      </c>
      <c r="AB90" s="15" t="str">
        <f t="shared" si="70"/>
        <v/>
      </c>
      <c r="AC90" s="14" t="str">
        <f t="shared" si="53"/>
        <v/>
      </c>
      <c r="AD90" s="6" t="e">
        <f t="shared" si="71"/>
        <v>#N/A</v>
      </c>
      <c r="AE90" s="6" t="e">
        <f t="shared" si="72"/>
        <v>#N/A</v>
      </c>
      <c r="AF90" s="6" t="e">
        <f t="shared" si="73"/>
        <v>#N/A</v>
      </c>
      <c r="AG90" s="6" t="str">
        <f t="shared" si="54"/>
        <v/>
      </c>
      <c r="AH90" s="6">
        <f t="shared" si="55"/>
        <v>1</v>
      </c>
      <c r="AI90" s="6" t="e">
        <f t="shared" si="74"/>
        <v>#N/A</v>
      </c>
      <c r="AJ90" s="6" t="e">
        <f t="shared" si="75"/>
        <v>#N/A</v>
      </c>
      <c r="AK90" s="6" t="e">
        <f t="shared" si="76"/>
        <v>#N/A</v>
      </c>
      <c r="AL90" s="6" t="e">
        <f t="shared" si="77"/>
        <v>#N/A</v>
      </c>
      <c r="AM90" s="7" t="str">
        <f t="shared" si="78"/>
        <v xml:space="preserve"> </v>
      </c>
      <c r="AN90" s="6" t="e">
        <f t="shared" si="79"/>
        <v>#N/A</v>
      </c>
      <c r="AO90" s="6" t="e">
        <f t="shared" si="80"/>
        <v>#N/A</v>
      </c>
      <c r="AP90" s="6" t="e">
        <f t="shared" si="81"/>
        <v>#N/A</v>
      </c>
      <c r="AQ90" s="6" t="e">
        <f t="shared" si="56"/>
        <v>#N/A</v>
      </c>
      <c r="AR90" s="6" t="e">
        <f t="shared" si="82"/>
        <v>#N/A</v>
      </c>
      <c r="AS90" s="6" t="e">
        <f t="shared" si="83"/>
        <v>#N/A</v>
      </c>
      <c r="AT90" s="6" t="e">
        <f t="shared" si="57"/>
        <v>#N/A</v>
      </c>
      <c r="AU90" s="6" t="e">
        <f t="shared" si="58"/>
        <v>#N/A</v>
      </c>
      <c r="AV90" s="6" t="e">
        <f t="shared" si="59"/>
        <v>#N/A</v>
      </c>
      <c r="AW90" s="6">
        <f t="shared" si="84"/>
        <v>0</v>
      </c>
      <c r="AX90" s="6" t="e">
        <f t="shared" si="85"/>
        <v>#N/A</v>
      </c>
      <c r="AY90" s="6" t="str">
        <f t="shared" si="60"/>
        <v/>
      </c>
      <c r="AZ90" s="6" t="str">
        <f t="shared" si="61"/>
        <v/>
      </c>
      <c r="BA90" s="6" t="str">
        <f t="shared" si="62"/>
        <v/>
      </c>
      <c r="BB90" s="6" t="str">
        <f t="shared" si="63"/>
        <v/>
      </c>
      <c r="BC90" s="41"/>
      <c r="BI90" t="s">
        <v>919</v>
      </c>
      <c r="CS90" s="256" t="str">
        <f t="shared" si="89"/>
        <v/>
      </c>
      <c r="CT90" s="1" t="str">
        <f t="shared" si="86"/>
        <v/>
      </c>
      <c r="CU90" s="1" t="str">
        <f t="shared" si="87"/>
        <v/>
      </c>
      <c r="CV90" s="395"/>
    </row>
    <row r="91" spans="1:100" s="1" customFormat="1" ht="13.5" customHeight="1" x14ac:dyDescent="0.15">
      <c r="A91" s="62">
        <v>76</v>
      </c>
      <c r="B91" s="315"/>
      <c r="C91" s="315"/>
      <c r="D91" s="315"/>
      <c r="E91" s="315"/>
      <c r="F91" s="315"/>
      <c r="G91" s="315"/>
      <c r="H91" s="315"/>
      <c r="I91" s="315"/>
      <c r="J91" s="315"/>
      <c r="K91" s="315"/>
      <c r="L91" s="316"/>
      <c r="M91" s="315"/>
      <c r="N91" s="367"/>
      <c r="O91" s="368"/>
      <c r="P91" s="385" t="str">
        <f>IF(G91="R",IF(OR(AND(実績排出量!H91=SUM(実績事業所!$B$2-1),3&lt;実績排出量!I91),AND(実績排出量!H91=実績事業所!$B$2,4&gt;実績排出量!I91)),"新規",""),"")</f>
        <v/>
      </c>
      <c r="Q91" s="375" t="str">
        <f t="shared" si="88"/>
        <v/>
      </c>
      <c r="R91" s="376" t="str">
        <f t="shared" si="64"/>
        <v/>
      </c>
      <c r="S91" s="299" t="str">
        <f t="shared" si="50"/>
        <v/>
      </c>
      <c r="T91" s="86" t="str">
        <f t="shared" si="51"/>
        <v/>
      </c>
      <c r="U91" s="87" t="str">
        <f t="shared" si="52"/>
        <v/>
      </c>
      <c r="V91" s="88" t="str">
        <f t="shared" si="65"/>
        <v/>
      </c>
      <c r="W91" s="89" t="str">
        <f t="shared" si="66"/>
        <v/>
      </c>
      <c r="X91" s="89" t="str">
        <f t="shared" si="67"/>
        <v/>
      </c>
      <c r="Y91" s="113" t="str">
        <f t="shared" si="68"/>
        <v/>
      </c>
      <c r="Z91" s="16"/>
      <c r="AA91" s="15" t="str">
        <f t="shared" si="69"/>
        <v/>
      </c>
      <c r="AB91" s="15" t="str">
        <f t="shared" si="70"/>
        <v/>
      </c>
      <c r="AC91" s="14" t="str">
        <f t="shared" si="53"/>
        <v/>
      </c>
      <c r="AD91" s="6" t="e">
        <f t="shared" si="71"/>
        <v>#N/A</v>
      </c>
      <c r="AE91" s="6" t="e">
        <f t="shared" si="72"/>
        <v>#N/A</v>
      </c>
      <c r="AF91" s="6" t="e">
        <f t="shared" si="73"/>
        <v>#N/A</v>
      </c>
      <c r="AG91" s="6" t="str">
        <f t="shared" si="54"/>
        <v/>
      </c>
      <c r="AH91" s="6">
        <f t="shared" si="55"/>
        <v>1</v>
      </c>
      <c r="AI91" s="6" t="e">
        <f t="shared" si="74"/>
        <v>#N/A</v>
      </c>
      <c r="AJ91" s="6" t="e">
        <f t="shared" si="75"/>
        <v>#N/A</v>
      </c>
      <c r="AK91" s="6" t="e">
        <f t="shared" si="76"/>
        <v>#N/A</v>
      </c>
      <c r="AL91" s="6" t="e">
        <f t="shared" si="77"/>
        <v>#N/A</v>
      </c>
      <c r="AM91" s="7" t="str">
        <f t="shared" si="78"/>
        <v xml:space="preserve"> </v>
      </c>
      <c r="AN91" s="6" t="e">
        <f t="shared" si="79"/>
        <v>#N/A</v>
      </c>
      <c r="AO91" s="6" t="e">
        <f t="shared" si="80"/>
        <v>#N/A</v>
      </c>
      <c r="AP91" s="6" t="e">
        <f t="shared" si="81"/>
        <v>#N/A</v>
      </c>
      <c r="AQ91" s="6" t="e">
        <f t="shared" si="56"/>
        <v>#N/A</v>
      </c>
      <c r="AR91" s="6" t="e">
        <f t="shared" si="82"/>
        <v>#N/A</v>
      </c>
      <c r="AS91" s="6" t="e">
        <f t="shared" si="83"/>
        <v>#N/A</v>
      </c>
      <c r="AT91" s="6" t="e">
        <f t="shared" si="57"/>
        <v>#N/A</v>
      </c>
      <c r="AU91" s="6" t="e">
        <f t="shared" si="58"/>
        <v>#N/A</v>
      </c>
      <c r="AV91" s="6" t="e">
        <f t="shared" si="59"/>
        <v>#N/A</v>
      </c>
      <c r="AW91" s="6">
        <f t="shared" si="84"/>
        <v>0</v>
      </c>
      <c r="AX91" s="6" t="e">
        <f t="shared" si="85"/>
        <v>#N/A</v>
      </c>
      <c r="AY91" s="6" t="str">
        <f t="shared" si="60"/>
        <v/>
      </c>
      <c r="AZ91" s="6" t="str">
        <f t="shared" si="61"/>
        <v/>
      </c>
      <c r="BA91" s="6" t="str">
        <f t="shared" si="62"/>
        <v/>
      </c>
      <c r="BB91" s="6" t="str">
        <f t="shared" si="63"/>
        <v/>
      </c>
      <c r="BC91" s="41"/>
      <c r="BI91" t="s">
        <v>920</v>
      </c>
      <c r="CS91" s="256" t="str">
        <f t="shared" si="89"/>
        <v/>
      </c>
      <c r="CT91" s="1" t="str">
        <f t="shared" si="86"/>
        <v/>
      </c>
      <c r="CU91" s="1" t="str">
        <f t="shared" si="87"/>
        <v/>
      </c>
      <c r="CV91" s="395"/>
    </row>
    <row r="92" spans="1:100" s="1" customFormat="1" ht="13.5" customHeight="1" x14ac:dyDescent="0.15">
      <c r="A92" s="62">
        <v>77</v>
      </c>
      <c r="B92" s="315"/>
      <c r="C92" s="315"/>
      <c r="D92" s="315"/>
      <c r="E92" s="315"/>
      <c r="F92" s="315"/>
      <c r="G92" s="315"/>
      <c r="H92" s="315"/>
      <c r="I92" s="315"/>
      <c r="J92" s="315"/>
      <c r="K92" s="315"/>
      <c r="L92" s="316"/>
      <c r="M92" s="315"/>
      <c r="N92" s="367"/>
      <c r="O92" s="368"/>
      <c r="P92" s="385" t="str">
        <f>IF(G92="R",IF(OR(AND(実績排出量!H92=SUM(実績事業所!$B$2-1),3&lt;実績排出量!I92),AND(実績排出量!H92=実績事業所!$B$2,4&gt;実績排出量!I92)),"新規",""),"")</f>
        <v/>
      </c>
      <c r="Q92" s="375" t="str">
        <f t="shared" si="88"/>
        <v/>
      </c>
      <c r="R92" s="376" t="str">
        <f t="shared" si="64"/>
        <v/>
      </c>
      <c r="S92" s="299" t="str">
        <f t="shared" si="50"/>
        <v/>
      </c>
      <c r="T92" s="86" t="str">
        <f t="shared" si="51"/>
        <v/>
      </c>
      <c r="U92" s="87" t="str">
        <f t="shared" si="52"/>
        <v/>
      </c>
      <c r="V92" s="88" t="str">
        <f t="shared" si="65"/>
        <v/>
      </c>
      <c r="W92" s="89" t="str">
        <f t="shared" si="66"/>
        <v/>
      </c>
      <c r="X92" s="89" t="str">
        <f t="shared" si="67"/>
        <v/>
      </c>
      <c r="Y92" s="113" t="str">
        <f t="shared" si="68"/>
        <v/>
      </c>
      <c r="Z92" s="16"/>
      <c r="AA92" s="15" t="str">
        <f t="shared" si="69"/>
        <v/>
      </c>
      <c r="AB92" s="15" t="str">
        <f t="shared" si="70"/>
        <v/>
      </c>
      <c r="AC92" s="14" t="str">
        <f t="shared" si="53"/>
        <v/>
      </c>
      <c r="AD92" s="6" t="e">
        <f t="shared" si="71"/>
        <v>#N/A</v>
      </c>
      <c r="AE92" s="6" t="e">
        <f t="shared" si="72"/>
        <v>#N/A</v>
      </c>
      <c r="AF92" s="6" t="e">
        <f t="shared" si="73"/>
        <v>#N/A</v>
      </c>
      <c r="AG92" s="6" t="str">
        <f t="shared" si="54"/>
        <v/>
      </c>
      <c r="AH92" s="6">
        <f t="shared" si="55"/>
        <v>1</v>
      </c>
      <c r="AI92" s="6" t="e">
        <f t="shared" si="74"/>
        <v>#N/A</v>
      </c>
      <c r="AJ92" s="6" t="e">
        <f t="shared" si="75"/>
        <v>#N/A</v>
      </c>
      <c r="AK92" s="6" t="e">
        <f t="shared" si="76"/>
        <v>#N/A</v>
      </c>
      <c r="AL92" s="6" t="e">
        <f t="shared" si="77"/>
        <v>#N/A</v>
      </c>
      <c r="AM92" s="7" t="str">
        <f t="shared" si="78"/>
        <v xml:space="preserve"> </v>
      </c>
      <c r="AN92" s="6" t="e">
        <f t="shared" si="79"/>
        <v>#N/A</v>
      </c>
      <c r="AO92" s="6" t="e">
        <f t="shared" si="80"/>
        <v>#N/A</v>
      </c>
      <c r="AP92" s="6" t="e">
        <f t="shared" si="81"/>
        <v>#N/A</v>
      </c>
      <c r="AQ92" s="6" t="e">
        <f t="shared" si="56"/>
        <v>#N/A</v>
      </c>
      <c r="AR92" s="6" t="e">
        <f t="shared" si="82"/>
        <v>#N/A</v>
      </c>
      <c r="AS92" s="6" t="e">
        <f t="shared" si="83"/>
        <v>#N/A</v>
      </c>
      <c r="AT92" s="6" t="e">
        <f t="shared" si="57"/>
        <v>#N/A</v>
      </c>
      <c r="AU92" s="6" t="e">
        <f t="shared" si="58"/>
        <v>#N/A</v>
      </c>
      <c r="AV92" s="6" t="e">
        <f t="shared" si="59"/>
        <v>#N/A</v>
      </c>
      <c r="AW92" s="6">
        <f t="shared" si="84"/>
        <v>0</v>
      </c>
      <c r="AX92" s="6" t="e">
        <f t="shared" si="85"/>
        <v>#N/A</v>
      </c>
      <c r="AY92" s="6" t="str">
        <f t="shared" si="60"/>
        <v/>
      </c>
      <c r="AZ92" s="6" t="str">
        <f t="shared" si="61"/>
        <v/>
      </c>
      <c r="BA92" s="6" t="str">
        <f t="shared" si="62"/>
        <v/>
      </c>
      <c r="BB92" s="6" t="str">
        <f t="shared" si="63"/>
        <v/>
      </c>
      <c r="BC92" s="41"/>
      <c r="BI92" t="s">
        <v>921</v>
      </c>
      <c r="CS92" s="256" t="str">
        <f t="shared" si="89"/>
        <v/>
      </c>
      <c r="CT92" s="1" t="str">
        <f t="shared" si="86"/>
        <v/>
      </c>
      <c r="CU92" s="1" t="str">
        <f t="shared" si="87"/>
        <v/>
      </c>
      <c r="CV92" s="395"/>
    </row>
    <row r="93" spans="1:100" s="1" customFormat="1" ht="13.5" customHeight="1" x14ac:dyDescent="0.15">
      <c r="A93" s="62">
        <v>78</v>
      </c>
      <c r="B93" s="315"/>
      <c r="C93" s="315"/>
      <c r="D93" s="315"/>
      <c r="E93" s="315"/>
      <c r="F93" s="315"/>
      <c r="G93" s="315"/>
      <c r="H93" s="315"/>
      <c r="I93" s="315"/>
      <c r="J93" s="315"/>
      <c r="K93" s="315"/>
      <c r="L93" s="316"/>
      <c r="M93" s="315"/>
      <c r="N93" s="367"/>
      <c r="O93" s="368"/>
      <c r="P93" s="385" t="str">
        <f>IF(G93="R",IF(OR(AND(実績排出量!H93=SUM(実績事業所!$B$2-1),3&lt;実績排出量!I93),AND(実績排出量!H93=実績事業所!$B$2,4&gt;実績排出量!I93)),"新規",""),"")</f>
        <v/>
      </c>
      <c r="Q93" s="375" t="str">
        <f t="shared" si="88"/>
        <v/>
      </c>
      <c r="R93" s="376" t="str">
        <f t="shared" si="64"/>
        <v/>
      </c>
      <c r="S93" s="299" t="str">
        <f t="shared" si="50"/>
        <v/>
      </c>
      <c r="T93" s="86" t="str">
        <f t="shared" si="51"/>
        <v/>
      </c>
      <c r="U93" s="87" t="str">
        <f t="shared" si="52"/>
        <v/>
      </c>
      <c r="V93" s="88" t="str">
        <f t="shared" si="65"/>
        <v/>
      </c>
      <c r="W93" s="89" t="str">
        <f t="shared" si="66"/>
        <v/>
      </c>
      <c r="X93" s="89" t="str">
        <f t="shared" si="67"/>
        <v/>
      </c>
      <c r="Y93" s="113" t="str">
        <f t="shared" si="68"/>
        <v/>
      </c>
      <c r="Z93" s="16"/>
      <c r="AA93" s="15" t="str">
        <f t="shared" si="69"/>
        <v/>
      </c>
      <c r="AB93" s="15" t="str">
        <f t="shared" si="70"/>
        <v/>
      </c>
      <c r="AC93" s="14" t="str">
        <f t="shared" si="53"/>
        <v/>
      </c>
      <c r="AD93" s="6" t="e">
        <f t="shared" si="71"/>
        <v>#N/A</v>
      </c>
      <c r="AE93" s="6" t="e">
        <f t="shared" si="72"/>
        <v>#N/A</v>
      </c>
      <c r="AF93" s="6" t="e">
        <f t="shared" si="73"/>
        <v>#N/A</v>
      </c>
      <c r="AG93" s="6" t="str">
        <f t="shared" si="54"/>
        <v/>
      </c>
      <c r="AH93" s="6">
        <f t="shared" si="55"/>
        <v>1</v>
      </c>
      <c r="AI93" s="6" t="e">
        <f t="shared" si="74"/>
        <v>#N/A</v>
      </c>
      <c r="AJ93" s="6" t="e">
        <f t="shared" si="75"/>
        <v>#N/A</v>
      </c>
      <c r="AK93" s="6" t="e">
        <f t="shared" si="76"/>
        <v>#N/A</v>
      </c>
      <c r="AL93" s="6" t="e">
        <f t="shared" si="77"/>
        <v>#N/A</v>
      </c>
      <c r="AM93" s="7" t="str">
        <f t="shared" si="78"/>
        <v xml:space="preserve"> </v>
      </c>
      <c r="AN93" s="6" t="e">
        <f t="shared" si="79"/>
        <v>#N/A</v>
      </c>
      <c r="AO93" s="6" t="e">
        <f t="shared" si="80"/>
        <v>#N/A</v>
      </c>
      <c r="AP93" s="6" t="e">
        <f t="shared" si="81"/>
        <v>#N/A</v>
      </c>
      <c r="AQ93" s="6" t="e">
        <f t="shared" si="56"/>
        <v>#N/A</v>
      </c>
      <c r="AR93" s="6" t="e">
        <f t="shared" si="82"/>
        <v>#N/A</v>
      </c>
      <c r="AS93" s="6" t="e">
        <f t="shared" si="83"/>
        <v>#N/A</v>
      </c>
      <c r="AT93" s="6" t="e">
        <f t="shared" si="57"/>
        <v>#N/A</v>
      </c>
      <c r="AU93" s="6" t="e">
        <f t="shared" si="58"/>
        <v>#N/A</v>
      </c>
      <c r="AV93" s="6" t="e">
        <f t="shared" si="59"/>
        <v>#N/A</v>
      </c>
      <c r="AW93" s="6">
        <f t="shared" si="84"/>
        <v>0</v>
      </c>
      <c r="AX93" s="6" t="e">
        <f t="shared" si="85"/>
        <v>#N/A</v>
      </c>
      <c r="AY93" s="6" t="str">
        <f t="shared" si="60"/>
        <v/>
      </c>
      <c r="AZ93" s="6" t="str">
        <f t="shared" si="61"/>
        <v/>
      </c>
      <c r="BA93" s="6" t="str">
        <f t="shared" si="62"/>
        <v/>
      </c>
      <c r="BB93" s="6" t="str">
        <f t="shared" si="63"/>
        <v/>
      </c>
      <c r="BC93" s="41"/>
      <c r="BI93" t="s">
        <v>922</v>
      </c>
      <c r="CS93" s="256" t="str">
        <f t="shared" si="89"/>
        <v/>
      </c>
      <c r="CT93" s="1" t="str">
        <f t="shared" si="86"/>
        <v/>
      </c>
      <c r="CU93" s="1" t="str">
        <f t="shared" si="87"/>
        <v/>
      </c>
      <c r="CV93" s="395"/>
    </row>
    <row r="94" spans="1:100" s="1" customFormat="1" ht="13.5" customHeight="1" x14ac:dyDescent="0.15">
      <c r="A94" s="62">
        <v>79</v>
      </c>
      <c r="B94" s="315"/>
      <c r="C94" s="315"/>
      <c r="D94" s="315"/>
      <c r="E94" s="315"/>
      <c r="F94" s="315"/>
      <c r="G94" s="315"/>
      <c r="H94" s="315"/>
      <c r="I94" s="315"/>
      <c r="J94" s="315"/>
      <c r="K94" s="315"/>
      <c r="L94" s="316"/>
      <c r="M94" s="315"/>
      <c r="N94" s="367"/>
      <c r="O94" s="368"/>
      <c r="P94" s="385" t="str">
        <f>IF(G94="R",IF(OR(AND(実績排出量!H94=SUM(実績事業所!$B$2-1),3&lt;実績排出量!I94),AND(実績排出量!H94=実績事業所!$B$2,4&gt;実績排出量!I94)),"新規",""),"")</f>
        <v/>
      </c>
      <c r="Q94" s="375" t="str">
        <f t="shared" si="88"/>
        <v/>
      </c>
      <c r="R94" s="376" t="str">
        <f t="shared" si="64"/>
        <v/>
      </c>
      <c r="S94" s="299" t="str">
        <f t="shared" si="50"/>
        <v/>
      </c>
      <c r="T94" s="86" t="str">
        <f t="shared" si="51"/>
        <v/>
      </c>
      <c r="U94" s="87" t="str">
        <f t="shared" si="52"/>
        <v/>
      </c>
      <c r="V94" s="88" t="str">
        <f t="shared" si="65"/>
        <v/>
      </c>
      <c r="W94" s="89" t="str">
        <f t="shared" si="66"/>
        <v/>
      </c>
      <c r="X94" s="89" t="str">
        <f t="shared" si="67"/>
        <v/>
      </c>
      <c r="Y94" s="113" t="str">
        <f t="shared" si="68"/>
        <v/>
      </c>
      <c r="Z94" s="16"/>
      <c r="AA94" s="15" t="str">
        <f t="shared" si="69"/>
        <v/>
      </c>
      <c r="AB94" s="15" t="str">
        <f t="shared" si="70"/>
        <v/>
      </c>
      <c r="AC94" s="14" t="str">
        <f t="shared" si="53"/>
        <v/>
      </c>
      <c r="AD94" s="6" t="e">
        <f t="shared" si="71"/>
        <v>#N/A</v>
      </c>
      <c r="AE94" s="6" t="e">
        <f t="shared" si="72"/>
        <v>#N/A</v>
      </c>
      <c r="AF94" s="6" t="e">
        <f t="shared" si="73"/>
        <v>#N/A</v>
      </c>
      <c r="AG94" s="6" t="str">
        <f t="shared" si="54"/>
        <v/>
      </c>
      <c r="AH94" s="6">
        <f t="shared" si="55"/>
        <v>1</v>
      </c>
      <c r="AI94" s="6" t="e">
        <f t="shared" si="74"/>
        <v>#N/A</v>
      </c>
      <c r="AJ94" s="6" t="e">
        <f t="shared" si="75"/>
        <v>#N/A</v>
      </c>
      <c r="AK94" s="6" t="e">
        <f t="shared" si="76"/>
        <v>#N/A</v>
      </c>
      <c r="AL94" s="6" t="e">
        <f t="shared" si="77"/>
        <v>#N/A</v>
      </c>
      <c r="AM94" s="7" t="str">
        <f t="shared" si="78"/>
        <v xml:space="preserve"> </v>
      </c>
      <c r="AN94" s="6" t="e">
        <f t="shared" si="79"/>
        <v>#N/A</v>
      </c>
      <c r="AO94" s="6" t="e">
        <f t="shared" si="80"/>
        <v>#N/A</v>
      </c>
      <c r="AP94" s="6" t="e">
        <f t="shared" si="81"/>
        <v>#N/A</v>
      </c>
      <c r="AQ94" s="6" t="e">
        <f t="shared" si="56"/>
        <v>#N/A</v>
      </c>
      <c r="AR94" s="6" t="e">
        <f t="shared" si="82"/>
        <v>#N/A</v>
      </c>
      <c r="AS94" s="6" t="e">
        <f t="shared" si="83"/>
        <v>#N/A</v>
      </c>
      <c r="AT94" s="6" t="e">
        <f t="shared" si="57"/>
        <v>#N/A</v>
      </c>
      <c r="AU94" s="6" t="e">
        <f t="shared" si="58"/>
        <v>#N/A</v>
      </c>
      <c r="AV94" s="6" t="e">
        <f t="shared" si="59"/>
        <v>#N/A</v>
      </c>
      <c r="AW94" s="6">
        <f t="shared" si="84"/>
        <v>0</v>
      </c>
      <c r="AX94" s="6" t="e">
        <f t="shared" si="85"/>
        <v>#N/A</v>
      </c>
      <c r="AY94" s="6" t="str">
        <f t="shared" si="60"/>
        <v/>
      </c>
      <c r="AZ94" s="6" t="str">
        <f t="shared" si="61"/>
        <v/>
      </c>
      <c r="BA94" s="6" t="str">
        <f t="shared" si="62"/>
        <v/>
      </c>
      <c r="BB94" s="6" t="str">
        <f t="shared" si="63"/>
        <v/>
      </c>
      <c r="BC94" s="41"/>
      <c r="BI94" t="s">
        <v>821</v>
      </c>
      <c r="CS94" s="256" t="str">
        <f t="shared" si="89"/>
        <v/>
      </c>
      <c r="CT94" s="1" t="str">
        <f t="shared" si="86"/>
        <v/>
      </c>
      <c r="CU94" s="1" t="str">
        <f t="shared" si="87"/>
        <v/>
      </c>
      <c r="CV94" s="395"/>
    </row>
    <row r="95" spans="1:100" s="1" customFormat="1" ht="13.5" customHeight="1" x14ac:dyDescent="0.15">
      <c r="A95" s="62">
        <v>80</v>
      </c>
      <c r="B95" s="315"/>
      <c r="C95" s="315"/>
      <c r="D95" s="315"/>
      <c r="E95" s="315"/>
      <c r="F95" s="315"/>
      <c r="G95" s="315"/>
      <c r="H95" s="315"/>
      <c r="I95" s="315"/>
      <c r="J95" s="315"/>
      <c r="K95" s="315"/>
      <c r="L95" s="316"/>
      <c r="M95" s="315"/>
      <c r="N95" s="367"/>
      <c r="O95" s="368"/>
      <c r="P95" s="385" t="str">
        <f>IF(G95="R",IF(OR(AND(実績排出量!H95=SUM(実績事業所!$B$2-1),3&lt;実績排出量!I95),AND(実績排出量!H95=実績事業所!$B$2,4&gt;実績排出量!I95)),"新規",""),"")</f>
        <v/>
      </c>
      <c r="Q95" s="375" t="str">
        <f t="shared" si="88"/>
        <v/>
      </c>
      <c r="R95" s="376" t="str">
        <f t="shared" si="64"/>
        <v/>
      </c>
      <c r="S95" s="299" t="str">
        <f t="shared" si="50"/>
        <v/>
      </c>
      <c r="T95" s="86" t="str">
        <f t="shared" si="51"/>
        <v/>
      </c>
      <c r="U95" s="87" t="str">
        <f t="shared" si="52"/>
        <v/>
      </c>
      <c r="V95" s="88" t="str">
        <f t="shared" si="65"/>
        <v/>
      </c>
      <c r="W95" s="89" t="str">
        <f t="shared" si="66"/>
        <v/>
      </c>
      <c r="X95" s="89" t="str">
        <f t="shared" si="67"/>
        <v/>
      </c>
      <c r="Y95" s="113" t="str">
        <f t="shared" si="68"/>
        <v/>
      </c>
      <c r="Z95" s="16"/>
      <c r="AA95" s="15" t="str">
        <f t="shared" si="69"/>
        <v/>
      </c>
      <c r="AB95" s="15" t="str">
        <f t="shared" si="70"/>
        <v/>
      </c>
      <c r="AC95" s="14" t="str">
        <f t="shared" si="53"/>
        <v/>
      </c>
      <c r="AD95" s="6" t="e">
        <f t="shared" si="71"/>
        <v>#N/A</v>
      </c>
      <c r="AE95" s="6" t="e">
        <f t="shared" si="72"/>
        <v>#N/A</v>
      </c>
      <c r="AF95" s="6" t="e">
        <f t="shared" si="73"/>
        <v>#N/A</v>
      </c>
      <c r="AG95" s="6" t="str">
        <f t="shared" si="54"/>
        <v/>
      </c>
      <c r="AH95" s="6">
        <f t="shared" si="55"/>
        <v>1</v>
      </c>
      <c r="AI95" s="6" t="e">
        <f t="shared" si="74"/>
        <v>#N/A</v>
      </c>
      <c r="AJ95" s="6" t="e">
        <f t="shared" si="75"/>
        <v>#N/A</v>
      </c>
      <c r="AK95" s="6" t="e">
        <f t="shared" si="76"/>
        <v>#N/A</v>
      </c>
      <c r="AL95" s="6" t="e">
        <f t="shared" si="77"/>
        <v>#N/A</v>
      </c>
      <c r="AM95" s="7" t="str">
        <f t="shared" si="78"/>
        <v xml:space="preserve"> </v>
      </c>
      <c r="AN95" s="6" t="e">
        <f t="shared" si="79"/>
        <v>#N/A</v>
      </c>
      <c r="AO95" s="6" t="e">
        <f t="shared" si="80"/>
        <v>#N/A</v>
      </c>
      <c r="AP95" s="6" t="e">
        <f t="shared" si="81"/>
        <v>#N/A</v>
      </c>
      <c r="AQ95" s="6" t="e">
        <f t="shared" si="56"/>
        <v>#N/A</v>
      </c>
      <c r="AR95" s="6" t="e">
        <f t="shared" si="82"/>
        <v>#N/A</v>
      </c>
      <c r="AS95" s="6" t="e">
        <f t="shared" si="83"/>
        <v>#N/A</v>
      </c>
      <c r="AT95" s="6" t="e">
        <f t="shared" si="57"/>
        <v>#N/A</v>
      </c>
      <c r="AU95" s="6" t="e">
        <f t="shared" si="58"/>
        <v>#N/A</v>
      </c>
      <c r="AV95" s="6" t="e">
        <f t="shared" si="59"/>
        <v>#N/A</v>
      </c>
      <c r="AW95" s="6">
        <f t="shared" si="84"/>
        <v>0</v>
      </c>
      <c r="AX95" s="6" t="e">
        <f t="shared" si="85"/>
        <v>#N/A</v>
      </c>
      <c r="AY95" s="6" t="str">
        <f t="shared" si="60"/>
        <v/>
      </c>
      <c r="AZ95" s="6" t="str">
        <f t="shared" si="61"/>
        <v/>
      </c>
      <c r="BA95" s="6" t="str">
        <f t="shared" si="62"/>
        <v/>
      </c>
      <c r="BB95" s="6" t="str">
        <f t="shared" si="63"/>
        <v/>
      </c>
      <c r="BC95" s="41"/>
      <c r="BI95" t="s">
        <v>824</v>
      </c>
      <c r="CS95" s="256" t="str">
        <f t="shared" si="89"/>
        <v/>
      </c>
      <c r="CT95" s="1" t="str">
        <f t="shared" si="86"/>
        <v/>
      </c>
      <c r="CU95" s="1" t="str">
        <f t="shared" si="87"/>
        <v/>
      </c>
      <c r="CV95" s="395"/>
    </row>
    <row r="96" spans="1:100" s="1" customFormat="1" ht="13.5" customHeight="1" x14ac:dyDescent="0.15">
      <c r="A96" s="62">
        <v>81</v>
      </c>
      <c r="B96" s="315"/>
      <c r="C96" s="315"/>
      <c r="D96" s="315"/>
      <c r="E96" s="315"/>
      <c r="F96" s="315"/>
      <c r="G96" s="315"/>
      <c r="H96" s="315"/>
      <c r="I96" s="315"/>
      <c r="J96" s="315"/>
      <c r="K96" s="315"/>
      <c r="L96" s="316"/>
      <c r="M96" s="315"/>
      <c r="N96" s="367"/>
      <c r="O96" s="368"/>
      <c r="P96" s="385" t="str">
        <f>IF(G96="R",IF(OR(AND(実績排出量!H96=SUM(実績事業所!$B$2-1),3&lt;実績排出量!I96),AND(実績排出量!H96=実績事業所!$B$2,4&gt;実績排出量!I96)),"新規",""),"")</f>
        <v/>
      </c>
      <c r="Q96" s="375" t="str">
        <f t="shared" si="88"/>
        <v/>
      </c>
      <c r="R96" s="376" t="str">
        <f t="shared" si="64"/>
        <v/>
      </c>
      <c r="S96" s="299" t="str">
        <f t="shared" si="50"/>
        <v/>
      </c>
      <c r="T96" s="86" t="str">
        <f t="shared" si="51"/>
        <v/>
      </c>
      <c r="U96" s="87" t="str">
        <f t="shared" si="52"/>
        <v/>
      </c>
      <c r="V96" s="88" t="str">
        <f t="shared" si="65"/>
        <v/>
      </c>
      <c r="W96" s="89" t="str">
        <f t="shared" si="66"/>
        <v/>
      </c>
      <c r="X96" s="89" t="str">
        <f t="shared" si="67"/>
        <v/>
      </c>
      <c r="Y96" s="113" t="str">
        <f t="shared" si="68"/>
        <v/>
      </c>
      <c r="Z96" s="16"/>
      <c r="AA96" s="15" t="str">
        <f t="shared" si="69"/>
        <v/>
      </c>
      <c r="AB96" s="15" t="str">
        <f t="shared" si="70"/>
        <v/>
      </c>
      <c r="AC96" s="14" t="str">
        <f t="shared" si="53"/>
        <v/>
      </c>
      <c r="AD96" s="6" t="e">
        <f t="shared" si="71"/>
        <v>#N/A</v>
      </c>
      <c r="AE96" s="6" t="e">
        <f t="shared" si="72"/>
        <v>#N/A</v>
      </c>
      <c r="AF96" s="6" t="e">
        <f t="shared" si="73"/>
        <v>#N/A</v>
      </c>
      <c r="AG96" s="6" t="str">
        <f t="shared" si="54"/>
        <v/>
      </c>
      <c r="AH96" s="6">
        <f t="shared" si="55"/>
        <v>1</v>
      </c>
      <c r="AI96" s="6" t="e">
        <f t="shared" si="74"/>
        <v>#N/A</v>
      </c>
      <c r="AJ96" s="6" t="e">
        <f t="shared" si="75"/>
        <v>#N/A</v>
      </c>
      <c r="AK96" s="6" t="e">
        <f t="shared" si="76"/>
        <v>#N/A</v>
      </c>
      <c r="AL96" s="6" t="e">
        <f t="shared" si="77"/>
        <v>#N/A</v>
      </c>
      <c r="AM96" s="7" t="str">
        <f t="shared" si="78"/>
        <v xml:space="preserve"> </v>
      </c>
      <c r="AN96" s="6" t="e">
        <f t="shared" si="79"/>
        <v>#N/A</v>
      </c>
      <c r="AO96" s="6" t="e">
        <f t="shared" si="80"/>
        <v>#N/A</v>
      </c>
      <c r="AP96" s="6" t="e">
        <f t="shared" si="81"/>
        <v>#N/A</v>
      </c>
      <c r="AQ96" s="6" t="e">
        <f t="shared" si="56"/>
        <v>#N/A</v>
      </c>
      <c r="AR96" s="6" t="e">
        <f t="shared" si="82"/>
        <v>#N/A</v>
      </c>
      <c r="AS96" s="6" t="e">
        <f t="shared" si="83"/>
        <v>#N/A</v>
      </c>
      <c r="AT96" s="6" t="e">
        <f t="shared" si="57"/>
        <v>#N/A</v>
      </c>
      <c r="AU96" s="6" t="e">
        <f t="shared" si="58"/>
        <v>#N/A</v>
      </c>
      <c r="AV96" s="6" t="e">
        <f t="shared" si="59"/>
        <v>#N/A</v>
      </c>
      <c r="AW96" s="6">
        <f t="shared" si="84"/>
        <v>0</v>
      </c>
      <c r="AX96" s="6" t="e">
        <f t="shared" si="85"/>
        <v>#N/A</v>
      </c>
      <c r="AY96" s="6" t="str">
        <f t="shared" si="60"/>
        <v/>
      </c>
      <c r="AZ96" s="6" t="str">
        <f t="shared" si="61"/>
        <v/>
      </c>
      <c r="BA96" s="6" t="str">
        <f t="shared" si="62"/>
        <v/>
      </c>
      <c r="BB96" s="6" t="str">
        <f t="shared" si="63"/>
        <v/>
      </c>
      <c r="BC96" s="41"/>
      <c r="BI96" t="s">
        <v>830</v>
      </c>
      <c r="CS96" s="256" t="str">
        <f t="shared" si="89"/>
        <v/>
      </c>
      <c r="CT96" s="1" t="str">
        <f t="shared" si="86"/>
        <v/>
      </c>
      <c r="CU96" s="1" t="str">
        <f t="shared" si="87"/>
        <v/>
      </c>
      <c r="CV96" s="395"/>
    </row>
    <row r="97" spans="1:100" s="1" customFormat="1" ht="13.5" customHeight="1" x14ac:dyDescent="0.15">
      <c r="A97" s="62">
        <v>82</v>
      </c>
      <c r="B97" s="315"/>
      <c r="C97" s="315"/>
      <c r="D97" s="315"/>
      <c r="E97" s="315"/>
      <c r="F97" s="315"/>
      <c r="G97" s="315"/>
      <c r="H97" s="315"/>
      <c r="I97" s="315"/>
      <c r="J97" s="315"/>
      <c r="K97" s="315"/>
      <c r="L97" s="316"/>
      <c r="M97" s="315"/>
      <c r="N97" s="367"/>
      <c r="O97" s="368"/>
      <c r="P97" s="385" t="str">
        <f>IF(G97="R",IF(OR(AND(実績排出量!H97=SUM(実績事業所!$B$2-1),3&lt;実績排出量!I97),AND(実績排出量!H97=実績事業所!$B$2,4&gt;実績排出量!I97)),"新規",""),"")</f>
        <v/>
      </c>
      <c r="Q97" s="375" t="str">
        <f t="shared" si="88"/>
        <v/>
      </c>
      <c r="R97" s="376" t="str">
        <f t="shared" si="64"/>
        <v/>
      </c>
      <c r="S97" s="299" t="str">
        <f t="shared" si="50"/>
        <v/>
      </c>
      <c r="T97" s="86" t="str">
        <f t="shared" si="51"/>
        <v/>
      </c>
      <c r="U97" s="87" t="str">
        <f t="shared" si="52"/>
        <v/>
      </c>
      <c r="V97" s="88" t="str">
        <f t="shared" si="65"/>
        <v/>
      </c>
      <c r="W97" s="89" t="str">
        <f t="shared" si="66"/>
        <v/>
      </c>
      <c r="X97" s="89" t="str">
        <f t="shared" si="67"/>
        <v/>
      </c>
      <c r="Y97" s="113" t="str">
        <f t="shared" si="68"/>
        <v/>
      </c>
      <c r="Z97" s="16"/>
      <c r="AA97" s="15" t="str">
        <f t="shared" si="69"/>
        <v/>
      </c>
      <c r="AB97" s="15" t="str">
        <f t="shared" si="70"/>
        <v/>
      </c>
      <c r="AC97" s="14" t="str">
        <f t="shared" si="53"/>
        <v/>
      </c>
      <c r="AD97" s="6" t="e">
        <f t="shared" si="71"/>
        <v>#N/A</v>
      </c>
      <c r="AE97" s="6" t="e">
        <f t="shared" si="72"/>
        <v>#N/A</v>
      </c>
      <c r="AF97" s="6" t="e">
        <f t="shared" si="73"/>
        <v>#N/A</v>
      </c>
      <c r="AG97" s="6" t="str">
        <f t="shared" si="54"/>
        <v/>
      </c>
      <c r="AH97" s="6">
        <f t="shared" si="55"/>
        <v>1</v>
      </c>
      <c r="AI97" s="6" t="e">
        <f t="shared" si="74"/>
        <v>#N/A</v>
      </c>
      <c r="AJ97" s="6" t="e">
        <f t="shared" si="75"/>
        <v>#N/A</v>
      </c>
      <c r="AK97" s="6" t="e">
        <f t="shared" si="76"/>
        <v>#N/A</v>
      </c>
      <c r="AL97" s="6" t="e">
        <f t="shared" si="77"/>
        <v>#N/A</v>
      </c>
      <c r="AM97" s="7" t="str">
        <f t="shared" si="78"/>
        <v xml:space="preserve"> </v>
      </c>
      <c r="AN97" s="6" t="e">
        <f t="shared" si="79"/>
        <v>#N/A</v>
      </c>
      <c r="AO97" s="6" t="e">
        <f t="shared" si="80"/>
        <v>#N/A</v>
      </c>
      <c r="AP97" s="6" t="e">
        <f t="shared" si="81"/>
        <v>#N/A</v>
      </c>
      <c r="AQ97" s="6" t="e">
        <f t="shared" si="56"/>
        <v>#N/A</v>
      </c>
      <c r="AR97" s="6" t="e">
        <f t="shared" si="82"/>
        <v>#N/A</v>
      </c>
      <c r="AS97" s="6" t="e">
        <f t="shared" si="83"/>
        <v>#N/A</v>
      </c>
      <c r="AT97" s="6" t="e">
        <f t="shared" si="57"/>
        <v>#N/A</v>
      </c>
      <c r="AU97" s="6" t="e">
        <f t="shared" si="58"/>
        <v>#N/A</v>
      </c>
      <c r="AV97" s="6" t="e">
        <f t="shared" si="59"/>
        <v>#N/A</v>
      </c>
      <c r="AW97" s="6">
        <f t="shared" si="84"/>
        <v>0</v>
      </c>
      <c r="AX97" s="6" t="e">
        <f t="shared" si="85"/>
        <v>#N/A</v>
      </c>
      <c r="AY97" s="6" t="str">
        <f t="shared" si="60"/>
        <v/>
      </c>
      <c r="AZ97" s="6" t="str">
        <f t="shared" si="61"/>
        <v/>
      </c>
      <c r="BA97" s="6" t="str">
        <f t="shared" si="62"/>
        <v/>
      </c>
      <c r="BB97" s="6" t="str">
        <f t="shared" si="63"/>
        <v/>
      </c>
      <c r="BC97" s="41"/>
      <c r="BI97" t="s">
        <v>841</v>
      </c>
      <c r="CS97" s="256" t="str">
        <f t="shared" si="89"/>
        <v/>
      </c>
      <c r="CT97" s="1" t="str">
        <f t="shared" si="86"/>
        <v/>
      </c>
      <c r="CU97" s="1" t="str">
        <f t="shared" si="87"/>
        <v/>
      </c>
      <c r="CV97" s="395"/>
    </row>
    <row r="98" spans="1:100" s="1" customFormat="1" ht="13.5" customHeight="1" x14ac:dyDescent="0.15">
      <c r="A98" s="62">
        <v>83</v>
      </c>
      <c r="B98" s="315"/>
      <c r="C98" s="315"/>
      <c r="D98" s="315"/>
      <c r="E98" s="315"/>
      <c r="F98" s="315"/>
      <c r="G98" s="315"/>
      <c r="H98" s="315"/>
      <c r="I98" s="315"/>
      <c r="J98" s="315"/>
      <c r="K98" s="315"/>
      <c r="L98" s="316"/>
      <c r="M98" s="315"/>
      <c r="N98" s="367"/>
      <c r="O98" s="368"/>
      <c r="P98" s="385" t="str">
        <f>IF(G98="R",IF(OR(AND(実績排出量!H98=SUM(実績事業所!$B$2-1),3&lt;実績排出量!I98),AND(実績排出量!H98=実績事業所!$B$2,4&gt;実績排出量!I98)),"新規",""),"")</f>
        <v/>
      </c>
      <c r="Q98" s="375" t="str">
        <f t="shared" si="88"/>
        <v/>
      </c>
      <c r="R98" s="376" t="str">
        <f t="shared" si="64"/>
        <v/>
      </c>
      <c r="S98" s="299" t="str">
        <f t="shared" si="50"/>
        <v/>
      </c>
      <c r="T98" s="86" t="str">
        <f t="shared" si="51"/>
        <v/>
      </c>
      <c r="U98" s="87" t="str">
        <f t="shared" si="52"/>
        <v/>
      </c>
      <c r="V98" s="88" t="str">
        <f t="shared" si="65"/>
        <v/>
      </c>
      <c r="W98" s="89" t="str">
        <f t="shared" si="66"/>
        <v/>
      </c>
      <c r="X98" s="89" t="str">
        <f t="shared" si="67"/>
        <v/>
      </c>
      <c r="Y98" s="113" t="str">
        <f t="shared" si="68"/>
        <v/>
      </c>
      <c r="Z98" s="16"/>
      <c r="AA98" s="15" t="str">
        <f t="shared" si="69"/>
        <v/>
      </c>
      <c r="AB98" s="15" t="str">
        <f t="shared" si="70"/>
        <v/>
      </c>
      <c r="AC98" s="14" t="str">
        <f t="shared" si="53"/>
        <v/>
      </c>
      <c r="AD98" s="6" t="e">
        <f t="shared" si="71"/>
        <v>#N/A</v>
      </c>
      <c r="AE98" s="6" t="e">
        <f t="shared" si="72"/>
        <v>#N/A</v>
      </c>
      <c r="AF98" s="6" t="e">
        <f t="shared" si="73"/>
        <v>#N/A</v>
      </c>
      <c r="AG98" s="6" t="str">
        <f t="shared" si="54"/>
        <v/>
      </c>
      <c r="AH98" s="6">
        <f t="shared" si="55"/>
        <v>1</v>
      </c>
      <c r="AI98" s="6" t="e">
        <f t="shared" si="74"/>
        <v>#N/A</v>
      </c>
      <c r="AJ98" s="6" t="e">
        <f t="shared" si="75"/>
        <v>#N/A</v>
      </c>
      <c r="AK98" s="6" t="e">
        <f t="shared" si="76"/>
        <v>#N/A</v>
      </c>
      <c r="AL98" s="6" t="e">
        <f t="shared" si="77"/>
        <v>#N/A</v>
      </c>
      <c r="AM98" s="7" t="str">
        <f t="shared" si="78"/>
        <v xml:space="preserve"> </v>
      </c>
      <c r="AN98" s="6" t="e">
        <f t="shared" si="79"/>
        <v>#N/A</v>
      </c>
      <c r="AO98" s="6" t="e">
        <f t="shared" si="80"/>
        <v>#N/A</v>
      </c>
      <c r="AP98" s="6" t="e">
        <f t="shared" si="81"/>
        <v>#N/A</v>
      </c>
      <c r="AQ98" s="6" t="e">
        <f t="shared" si="56"/>
        <v>#N/A</v>
      </c>
      <c r="AR98" s="6" t="e">
        <f t="shared" si="82"/>
        <v>#N/A</v>
      </c>
      <c r="AS98" s="6" t="e">
        <f t="shared" si="83"/>
        <v>#N/A</v>
      </c>
      <c r="AT98" s="6" t="e">
        <f t="shared" si="57"/>
        <v>#N/A</v>
      </c>
      <c r="AU98" s="6" t="e">
        <f t="shared" si="58"/>
        <v>#N/A</v>
      </c>
      <c r="AV98" s="6" t="e">
        <f t="shared" si="59"/>
        <v>#N/A</v>
      </c>
      <c r="AW98" s="6">
        <f t="shared" si="84"/>
        <v>0</v>
      </c>
      <c r="AX98" s="6" t="e">
        <f t="shared" si="85"/>
        <v>#N/A</v>
      </c>
      <c r="AY98" s="6" t="str">
        <f t="shared" si="60"/>
        <v/>
      </c>
      <c r="AZ98" s="6" t="str">
        <f t="shared" si="61"/>
        <v/>
      </c>
      <c r="BA98" s="6" t="str">
        <f t="shared" si="62"/>
        <v/>
      </c>
      <c r="BB98" s="6" t="str">
        <f t="shared" si="63"/>
        <v/>
      </c>
      <c r="BC98" s="41"/>
      <c r="BI98" t="s">
        <v>923</v>
      </c>
      <c r="CS98" s="256" t="str">
        <f t="shared" si="89"/>
        <v/>
      </c>
      <c r="CT98" s="1" t="str">
        <f t="shared" si="86"/>
        <v/>
      </c>
      <c r="CU98" s="1" t="str">
        <f t="shared" si="87"/>
        <v/>
      </c>
      <c r="CV98" s="395"/>
    </row>
    <row r="99" spans="1:100" s="1" customFormat="1" ht="13.5" customHeight="1" x14ac:dyDescent="0.15">
      <c r="A99" s="62">
        <v>84</v>
      </c>
      <c r="B99" s="315"/>
      <c r="C99" s="315"/>
      <c r="D99" s="315"/>
      <c r="E99" s="315"/>
      <c r="F99" s="315"/>
      <c r="G99" s="315"/>
      <c r="H99" s="315"/>
      <c r="I99" s="315"/>
      <c r="J99" s="315"/>
      <c r="K99" s="315"/>
      <c r="L99" s="316"/>
      <c r="M99" s="315"/>
      <c r="N99" s="367"/>
      <c r="O99" s="368"/>
      <c r="P99" s="385" t="str">
        <f>IF(G99="R",IF(OR(AND(実績排出量!H99=SUM(実績事業所!$B$2-1),3&lt;実績排出量!I99),AND(実績排出量!H99=実績事業所!$B$2,4&gt;実績排出量!I99)),"新規",""),"")</f>
        <v/>
      </c>
      <c r="Q99" s="375" t="str">
        <f t="shared" si="88"/>
        <v/>
      </c>
      <c r="R99" s="376" t="str">
        <f t="shared" si="64"/>
        <v/>
      </c>
      <c r="S99" s="299" t="str">
        <f t="shared" si="50"/>
        <v/>
      </c>
      <c r="T99" s="86" t="str">
        <f t="shared" si="51"/>
        <v/>
      </c>
      <c r="U99" s="87" t="str">
        <f t="shared" si="52"/>
        <v/>
      </c>
      <c r="V99" s="88" t="str">
        <f t="shared" si="65"/>
        <v/>
      </c>
      <c r="W99" s="89" t="str">
        <f t="shared" si="66"/>
        <v/>
      </c>
      <c r="X99" s="89" t="str">
        <f t="shared" si="67"/>
        <v/>
      </c>
      <c r="Y99" s="113" t="str">
        <f t="shared" si="68"/>
        <v/>
      </c>
      <c r="Z99" s="16"/>
      <c r="AA99" s="15" t="str">
        <f t="shared" si="69"/>
        <v/>
      </c>
      <c r="AB99" s="15" t="str">
        <f t="shared" si="70"/>
        <v/>
      </c>
      <c r="AC99" s="14" t="str">
        <f t="shared" si="53"/>
        <v/>
      </c>
      <c r="AD99" s="6" t="e">
        <f t="shared" si="71"/>
        <v>#N/A</v>
      </c>
      <c r="AE99" s="6" t="e">
        <f t="shared" si="72"/>
        <v>#N/A</v>
      </c>
      <c r="AF99" s="6" t="e">
        <f t="shared" si="73"/>
        <v>#N/A</v>
      </c>
      <c r="AG99" s="6" t="str">
        <f t="shared" si="54"/>
        <v/>
      </c>
      <c r="AH99" s="6">
        <f t="shared" si="55"/>
        <v>1</v>
      </c>
      <c r="AI99" s="6" t="e">
        <f t="shared" si="74"/>
        <v>#N/A</v>
      </c>
      <c r="AJ99" s="6" t="e">
        <f t="shared" si="75"/>
        <v>#N/A</v>
      </c>
      <c r="AK99" s="6" t="e">
        <f t="shared" si="76"/>
        <v>#N/A</v>
      </c>
      <c r="AL99" s="6" t="e">
        <f t="shared" si="77"/>
        <v>#N/A</v>
      </c>
      <c r="AM99" s="7" t="str">
        <f t="shared" si="78"/>
        <v xml:space="preserve"> </v>
      </c>
      <c r="AN99" s="6" t="e">
        <f t="shared" si="79"/>
        <v>#N/A</v>
      </c>
      <c r="AO99" s="6" t="e">
        <f t="shared" si="80"/>
        <v>#N/A</v>
      </c>
      <c r="AP99" s="6" t="e">
        <f t="shared" si="81"/>
        <v>#N/A</v>
      </c>
      <c r="AQ99" s="6" t="e">
        <f t="shared" si="56"/>
        <v>#N/A</v>
      </c>
      <c r="AR99" s="6" t="e">
        <f t="shared" si="82"/>
        <v>#N/A</v>
      </c>
      <c r="AS99" s="6" t="e">
        <f t="shared" si="83"/>
        <v>#N/A</v>
      </c>
      <c r="AT99" s="6" t="e">
        <f t="shared" si="57"/>
        <v>#N/A</v>
      </c>
      <c r="AU99" s="6" t="e">
        <f t="shared" si="58"/>
        <v>#N/A</v>
      </c>
      <c r="AV99" s="6" t="e">
        <f t="shared" si="59"/>
        <v>#N/A</v>
      </c>
      <c r="AW99" s="6">
        <f t="shared" si="84"/>
        <v>0</v>
      </c>
      <c r="AX99" s="6" t="e">
        <f t="shared" si="85"/>
        <v>#N/A</v>
      </c>
      <c r="AY99" s="6" t="str">
        <f t="shared" si="60"/>
        <v/>
      </c>
      <c r="AZ99" s="6" t="str">
        <f t="shared" si="61"/>
        <v/>
      </c>
      <c r="BA99" s="6" t="str">
        <f t="shared" si="62"/>
        <v/>
      </c>
      <c r="BB99" s="6" t="str">
        <f t="shared" si="63"/>
        <v/>
      </c>
      <c r="BC99" s="41"/>
      <c r="BI99" t="s">
        <v>924</v>
      </c>
      <c r="CS99" s="256" t="str">
        <f t="shared" si="89"/>
        <v/>
      </c>
      <c r="CT99" s="1" t="str">
        <f t="shared" si="86"/>
        <v/>
      </c>
      <c r="CU99" s="1" t="str">
        <f t="shared" si="87"/>
        <v/>
      </c>
      <c r="CV99" s="395"/>
    </row>
    <row r="100" spans="1:100" s="1" customFormat="1" ht="13.5" customHeight="1" x14ac:dyDescent="0.15">
      <c r="A100" s="62">
        <v>85</v>
      </c>
      <c r="B100" s="315"/>
      <c r="C100" s="315"/>
      <c r="D100" s="315"/>
      <c r="E100" s="315"/>
      <c r="F100" s="315"/>
      <c r="G100" s="315"/>
      <c r="H100" s="315"/>
      <c r="I100" s="315"/>
      <c r="J100" s="315"/>
      <c r="K100" s="315"/>
      <c r="L100" s="316"/>
      <c r="M100" s="315"/>
      <c r="N100" s="367"/>
      <c r="O100" s="368"/>
      <c r="P100" s="385" t="str">
        <f>IF(G100="R",IF(OR(AND(実績排出量!H100=SUM(実績事業所!$B$2-1),3&lt;実績排出量!I100),AND(実績排出量!H100=実績事業所!$B$2,4&gt;実績排出量!I100)),"新規",""),"")</f>
        <v/>
      </c>
      <c r="Q100" s="375" t="str">
        <f t="shared" si="88"/>
        <v/>
      </c>
      <c r="R100" s="376" t="str">
        <f t="shared" si="64"/>
        <v/>
      </c>
      <c r="S100" s="299" t="str">
        <f t="shared" si="50"/>
        <v/>
      </c>
      <c r="T100" s="86" t="str">
        <f t="shared" si="51"/>
        <v/>
      </c>
      <c r="U100" s="87" t="str">
        <f t="shared" si="52"/>
        <v/>
      </c>
      <c r="V100" s="88" t="str">
        <f t="shared" si="65"/>
        <v/>
      </c>
      <c r="W100" s="89" t="str">
        <f t="shared" si="66"/>
        <v/>
      </c>
      <c r="X100" s="89" t="str">
        <f t="shared" si="67"/>
        <v/>
      </c>
      <c r="Y100" s="113" t="str">
        <f t="shared" si="68"/>
        <v/>
      </c>
      <c r="Z100" s="16"/>
      <c r="AA100" s="15" t="str">
        <f t="shared" si="69"/>
        <v/>
      </c>
      <c r="AB100" s="15" t="str">
        <f t="shared" si="70"/>
        <v/>
      </c>
      <c r="AC100" s="14" t="str">
        <f t="shared" si="53"/>
        <v/>
      </c>
      <c r="AD100" s="6" t="e">
        <f t="shared" si="71"/>
        <v>#N/A</v>
      </c>
      <c r="AE100" s="6" t="e">
        <f t="shared" si="72"/>
        <v>#N/A</v>
      </c>
      <c r="AF100" s="6" t="e">
        <f t="shared" si="73"/>
        <v>#N/A</v>
      </c>
      <c r="AG100" s="6" t="str">
        <f t="shared" si="54"/>
        <v/>
      </c>
      <c r="AH100" s="6">
        <f t="shared" si="55"/>
        <v>1</v>
      </c>
      <c r="AI100" s="6" t="e">
        <f t="shared" si="74"/>
        <v>#N/A</v>
      </c>
      <c r="AJ100" s="6" t="e">
        <f t="shared" si="75"/>
        <v>#N/A</v>
      </c>
      <c r="AK100" s="6" t="e">
        <f t="shared" si="76"/>
        <v>#N/A</v>
      </c>
      <c r="AL100" s="6" t="e">
        <f t="shared" si="77"/>
        <v>#N/A</v>
      </c>
      <c r="AM100" s="7" t="str">
        <f t="shared" si="78"/>
        <v xml:space="preserve"> </v>
      </c>
      <c r="AN100" s="6" t="e">
        <f t="shared" si="79"/>
        <v>#N/A</v>
      </c>
      <c r="AO100" s="6" t="e">
        <f t="shared" si="80"/>
        <v>#N/A</v>
      </c>
      <c r="AP100" s="6" t="e">
        <f t="shared" si="81"/>
        <v>#N/A</v>
      </c>
      <c r="AQ100" s="6" t="e">
        <f t="shared" si="56"/>
        <v>#N/A</v>
      </c>
      <c r="AR100" s="6" t="e">
        <f t="shared" si="82"/>
        <v>#N/A</v>
      </c>
      <c r="AS100" s="6" t="e">
        <f t="shared" si="83"/>
        <v>#N/A</v>
      </c>
      <c r="AT100" s="6" t="e">
        <f t="shared" si="57"/>
        <v>#N/A</v>
      </c>
      <c r="AU100" s="6" t="e">
        <f t="shared" si="58"/>
        <v>#N/A</v>
      </c>
      <c r="AV100" s="6" t="e">
        <f t="shared" si="59"/>
        <v>#N/A</v>
      </c>
      <c r="AW100" s="6">
        <f t="shared" si="84"/>
        <v>0</v>
      </c>
      <c r="AX100" s="6" t="e">
        <f t="shared" si="85"/>
        <v>#N/A</v>
      </c>
      <c r="AY100" s="6" t="str">
        <f t="shared" si="60"/>
        <v/>
      </c>
      <c r="AZ100" s="6" t="str">
        <f t="shared" si="61"/>
        <v/>
      </c>
      <c r="BA100" s="6" t="str">
        <f t="shared" si="62"/>
        <v/>
      </c>
      <c r="BB100" s="6" t="str">
        <f t="shared" si="63"/>
        <v/>
      </c>
      <c r="BC100" s="41"/>
      <c r="BI100" t="s">
        <v>925</v>
      </c>
      <c r="CS100" s="256" t="str">
        <f t="shared" si="89"/>
        <v/>
      </c>
      <c r="CT100" s="1" t="str">
        <f t="shared" si="86"/>
        <v/>
      </c>
      <c r="CU100" s="1" t="str">
        <f t="shared" si="87"/>
        <v/>
      </c>
      <c r="CV100" s="395"/>
    </row>
    <row r="101" spans="1:100" s="1" customFormat="1" ht="13.5" customHeight="1" x14ac:dyDescent="0.15">
      <c r="A101" s="62">
        <v>86</v>
      </c>
      <c r="B101" s="315"/>
      <c r="C101" s="315"/>
      <c r="D101" s="315"/>
      <c r="E101" s="315"/>
      <c r="F101" s="315"/>
      <c r="G101" s="315"/>
      <c r="H101" s="315"/>
      <c r="I101" s="315"/>
      <c r="J101" s="315"/>
      <c r="K101" s="315"/>
      <c r="L101" s="316"/>
      <c r="M101" s="315"/>
      <c r="N101" s="367"/>
      <c r="O101" s="368"/>
      <c r="P101" s="385" t="str">
        <f>IF(G101="R",IF(OR(AND(実績排出量!H101=SUM(実績事業所!$B$2-1),3&lt;実績排出量!I101),AND(実績排出量!H101=実績事業所!$B$2,4&gt;実績排出量!I101)),"新規",""),"")</f>
        <v/>
      </c>
      <c r="Q101" s="375" t="str">
        <f t="shared" si="88"/>
        <v/>
      </c>
      <c r="R101" s="376" t="str">
        <f t="shared" si="64"/>
        <v/>
      </c>
      <c r="S101" s="299" t="str">
        <f t="shared" si="50"/>
        <v/>
      </c>
      <c r="T101" s="86" t="str">
        <f t="shared" si="51"/>
        <v/>
      </c>
      <c r="U101" s="87" t="str">
        <f t="shared" si="52"/>
        <v/>
      </c>
      <c r="V101" s="88" t="str">
        <f t="shared" si="65"/>
        <v/>
      </c>
      <c r="W101" s="89" t="str">
        <f t="shared" si="66"/>
        <v/>
      </c>
      <c r="X101" s="89" t="str">
        <f t="shared" si="67"/>
        <v/>
      </c>
      <c r="Y101" s="113" t="str">
        <f t="shared" si="68"/>
        <v/>
      </c>
      <c r="Z101" s="16"/>
      <c r="AA101" s="15" t="str">
        <f t="shared" si="69"/>
        <v/>
      </c>
      <c r="AB101" s="15" t="str">
        <f t="shared" si="70"/>
        <v/>
      </c>
      <c r="AC101" s="14" t="str">
        <f t="shared" si="53"/>
        <v/>
      </c>
      <c r="AD101" s="6" t="e">
        <f t="shared" si="71"/>
        <v>#N/A</v>
      </c>
      <c r="AE101" s="6" t="e">
        <f t="shared" si="72"/>
        <v>#N/A</v>
      </c>
      <c r="AF101" s="6" t="e">
        <f t="shared" si="73"/>
        <v>#N/A</v>
      </c>
      <c r="AG101" s="6" t="str">
        <f t="shared" si="54"/>
        <v/>
      </c>
      <c r="AH101" s="6">
        <f t="shared" si="55"/>
        <v>1</v>
      </c>
      <c r="AI101" s="6" t="e">
        <f t="shared" si="74"/>
        <v>#N/A</v>
      </c>
      <c r="AJ101" s="6" t="e">
        <f t="shared" si="75"/>
        <v>#N/A</v>
      </c>
      <c r="AK101" s="6" t="e">
        <f t="shared" si="76"/>
        <v>#N/A</v>
      </c>
      <c r="AL101" s="6" t="e">
        <f t="shared" si="77"/>
        <v>#N/A</v>
      </c>
      <c r="AM101" s="7" t="str">
        <f t="shared" si="78"/>
        <v xml:space="preserve"> </v>
      </c>
      <c r="AN101" s="6" t="e">
        <f t="shared" si="79"/>
        <v>#N/A</v>
      </c>
      <c r="AO101" s="6" t="e">
        <f t="shared" si="80"/>
        <v>#N/A</v>
      </c>
      <c r="AP101" s="6" t="e">
        <f t="shared" si="81"/>
        <v>#N/A</v>
      </c>
      <c r="AQ101" s="6" t="e">
        <f t="shared" si="56"/>
        <v>#N/A</v>
      </c>
      <c r="AR101" s="6" t="e">
        <f t="shared" si="82"/>
        <v>#N/A</v>
      </c>
      <c r="AS101" s="6" t="e">
        <f t="shared" si="83"/>
        <v>#N/A</v>
      </c>
      <c r="AT101" s="6" t="e">
        <f t="shared" si="57"/>
        <v>#N/A</v>
      </c>
      <c r="AU101" s="6" t="e">
        <f t="shared" si="58"/>
        <v>#N/A</v>
      </c>
      <c r="AV101" s="6" t="e">
        <f t="shared" si="59"/>
        <v>#N/A</v>
      </c>
      <c r="AW101" s="6">
        <f t="shared" si="84"/>
        <v>0</v>
      </c>
      <c r="AX101" s="6" t="e">
        <f t="shared" si="85"/>
        <v>#N/A</v>
      </c>
      <c r="AY101" s="6" t="str">
        <f t="shared" si="60"/>
        <v/>
      </c>
      <c r="AZ101" s="6" t="str">
        <f t="shared" si="61"/>
        <v/>
      </c>
      <c r="BA101" s="6" t="str">
        <f t="shared" si="62"/>
        <v/>
      </c>
      <c r="BB101" s="6" t="str">
        <f t="shared" si="63"/>
        <v/>
      </c>
      <c r="BC101" s="41"/>
      <c r="BI101" t="s">
        <v>926</v>
      </c>
      <c r="CS101" s="256" t="str">
        <f t="shared" si="89"/>
        <v/>
      </c>
      <c r="CT101" s="1" t="str">
        <f t="shared" si="86"/>
        <v/>
      </c>
      <c r="CU101" s="1" t="str">
        <f t="shared" si="87"/>
        <v/>
      </c>
      <c r="CV101" s="395"/>
    </row>
    <row r="102" spans="1:100" s="1" customFormat="1" ht="13.5" customHeight="1" x14ac:dyDescent="0.15">
      <c r="A102" s="62">
        <v>87</v>
      </c>
      <c r="B102" s="315"/>
      <c r="C102" s="315"/>
      <c r="D102" s="315"/>
      <c r="E102" s="315"/>
      <c r="F102" s="315"/>
      <c r="G102" s="315"/>
      <c r="H102" s="315"/>
      <c r="I102" s="315"/>
      <c r="J102" s="315"/>
      <c r="K102" s="315"/>
      <c r="L102" s="316"/>
      <c r="M102" s="315"/>
      <c r="N102" s="367"/>
      <c r="O102" s="368"/>
      <c r="P102" s="385" t="str">
        <f>IF(G102="R",IF(OR(AND(実績排出量!H102=SUM(実績事業所!$B$2-1),3&lt;実績排出量!I102),AND(実績排出量!H102=実績事業所!$B$2,4&gt;実績排出量!I102)),"新規",""),"")</f>
        <v/>
      </c>
      <c r="Q102" s="375" t="str">
        <f t="shared" si="88"/>
        <v/>
      </c>
      <c r="R102" s="376" t="str">
        <f t="shared" si="64"/>
        <v/>
      </c>
      <c r="S102" s="299" t="str">
        <f t="shared" si="50"/>
        <v/>
      </c>
      <c r="T102" s="86" t="str">
        <f t="shared" si="51"/>
        <v/>
      </c>
      <c r="U102" s="87" t="str">
        <f t="shared" si="52"/>
        <v/>
      </c>
      <c r="V102" s="88" t="str">
        <f t="shared" si="65"/>
        <v/>
      </c>
      <c r="W102" s="89" t="str">
        <f t="shared" si="66"/>
        <v/>
      </c>
      <c r="X102" s="89" t="str">
        <f t="shared" si="67"/>
        <v/>
      </c>
      <c r="Y102" s="113" t="str">
        <f t="shared" si="68"/>
        <v/>
      </c>
      <c r="Z102" s="16"/>
      <c r="AA102" s="15" t="str">
        <f t="shared" si="69"/>
        <v/>
      </c>
      <c r="AB102" s="15" t="str">
        <f t="shared" si="70"/>
        <v/>
      </c>
      <c r="AC102" s="14" t="str">
        <f t="shared" si="53"/>
        <v/>
      </c>
      <c r="AD102" s="6" t="e">
        <f t="shared" si="71"/>
        <v>#N/A</v>
      </c>
      <c r="AE102" s="6" t="e">
        <f t="shared" si="72"/>
        <v>#N/A</v>
      </c>
      <c r="AF102" s="6" t="e">
        <f t="shared" si="73"/>
        <v>#N/A</v>
      </c>
      <c r="AG102" s="6" t="str">
        <f t="shared" si="54"/>
        <v/>
      </c>
      <c r="AH102" s="6">
        <f t="shared" si="55"/>
        <v>1</v>
      </c>
      <c r="AI102" s="6" t="e">
        <f t="shared" si="74"/>
        <v>#N/A</v>
      </c>
      <c r="AJ102" s="6" t="e">
        <f t="shared" si="75"/>
        <v>#N/A</v>
      </c>
      <c r="AK102" s="6" t="e">
        <f t="shared" si="76"/>
        <v>#N/A</v>
      </c>
      <c r="AL102" s="6" t="e">
        <f t="shared" si="77"/>
        <v>#N/A</v>
      </c>
      <c r="AM102" s="7" t="str">
        <f t="shared" si="78"/>
        <v xml:space="preserve"> </v>
      </c>
      <c r="AN102" s="6" t="e">
        <f t="shared" si="79"/>
        <v>#N/A</v>
      </c>
      <c r="AO102" s="6" t="e">
        <f t="shared" si="80"/>
        <v>#N/A</v>
      </c>
      <c r="AP102" s="6" t="e">
        <f t="shared" si="81"/>
        <v>#N/A</v>
      </c>
      <c r="AQ102" s="6" t="e">
        <f t="shared" si="56"/>
        <v>#N/A</v>
      </c>
      <c r="AR102" s="6" t="e">
        <f t="shared" si="82"/>
        <v>#N/A</v>
      </c>
      <c r="AS102" s="6" t="e">
        <f t="shared" si="83"/>
        <v>#N/A</v>
      </c>
      <c r="AT102" s="6" t="e">
        <f t="shared" si="57"/>
        <v>#N/A</v>
      </c>
      <c r="AU102" s="6" t="e">
        <f t="shared" si="58"/>
        <v>#N/A</v>
      </c>
      <c r="AV102" s="6" t="e">
        <f t="shared" si="59"/>
        <v>#N/A</v>
      </c>
      <c r="AW102" s="6">
        <f t="shared" si="84"/>
        <v>0</v>
      </c>
      <c r="AX102" s="6" t="e">
        <f t="shared" si="85"/>
        <v>#N/A</v>
      </c>
      <c r="AY102" s="6" t="str">
        <f t="shared" si="60"/>
        <v/>
      </c>
      <c r="AZ102" s="6" t="str">
        <f t="shared" si="61"/>
        <v/>
      </c>
      <c r="BA102" s="6" t="str">
        <f t="shared" si="62"/>
        <v/>
      </c>
      <c r="BB102" s="6" t="str">
        <f t="shared" si="63"/>
        <v/>
      </c>
      <c r="BC102" s="41"/>
      <c r="BI102" t="s">
        <v>927</v>
      </c>
      <c r="CS102" s="256" t="str">
        <f t="shared" si="89"/>
        <v/>
      </c>
      <c r="CT102" s="1" t="str">
        <f t="shared" si="86"/>
        <v/>
      </c>
      <c r="CU102" s="1" t="str">
        <f t="shared" si="87"/>
        <v/>
      </c>
      <c r="CV102" s="395"/>
    </row>
    <row r="103" spans="1:100" s="1" customFormat="1" ht="13.5" customHeight="1" x14ac:dyDescent="0.15">
      <c r="A103" s="62">
        <v>88</v>
      </c>
      <c r="B103" s="315"/>
      <c r="C103" s="315"/>
      <c r="D103" s="315"/>
      <c r="E103" s="315"/>
      <c r="F103" s="315"/>
      <c r="G103" s="315"/>
      <c r="H103" s="315"/>
      <c r="I103" s="315"/>
      <c r="J103" s="315"/>
      <c r="K103" s="315"/>
      <c r="L103" s="316"/>
      <c r="M103" s="315"/>
      <c r="N103" s="367"/>
      <c r="O103" s="368"/>
      <c r="P103" s="385" t="str">
        <f>IF(G103="R",IF(OR(AND(実績排出量!H103=SUM(実績事業所!$B$2-1),3&lt;実績排出量!I103),AND(実績排出量!H103=実績事業所!$B$2,4&gt;実績排出量!I103)),"新規",""),"")</f>
        <v/>
      </c>
      <c r="Q103" s="375" t="str">
        <f t="shared" si="88"/>
        <v/>
      </c>
      <c r="R103" s="376" t="str">
        <f t="shared" si="64"/>
        <v/>
      </c>
      <c r="S103" s="299" t="str">
        <f t="shared" si="50"/>
        <v/>
      </c>
      <c r="T103" s="86" t="str">
        <f t="shared" si="51"/>
        <v/>
      </c>
      <c r="U103" s="87" t="str">
        <f t="shared" si="52"/>
        <v/>
      </c>
      <c r="V103" s="88" t="str">
        <f t="shared" si="65"/>
        <v/>
      </c>
      <c r="W103" s="89" t="str">
        <f t="shared" si="66"/>
        <v/>
      </c>
      <c r="X103" s="89" t="str">
        <f t="shared" si="67"/>
        <v/>
      </c>
      <c r="Y103" s="113" t="str">
        <f t="shared" si="68"/>
        <v/>
      </c>
      <c r="Z103" s="16"/>
      <c r="AA103" s="15" t="str">
        <f t="shared" si="69"/>
        <v/>
      </c>
      <c r="AB103" s="15" t="str">
        <f t="shared" si="70"/>
        <v/>
      </c>
      <c r="AC103" s="14" t="str">
        <f t="shared" si="53"/>
        <v/>
      </c>
      <c r="AD103" s="6" t="e">
        <f t="shared" si="71"/>
        <v>#N/A</v>
      </c>
      <c r="AE103" s="6" t="e">
        <f t="shared" si="72"/>
        <v>#N/A</v>
      </c>
      <c r="AF103" s="6" t="e">
        <f t="shared" si="73"/>
        <v>#N/A</v>
      </c>
      <c r="AG103" s="6" t="str">
        <f t="shared" si="54"/>
        <v/>
      </c>
      <c r="AH103" s="6">
        <f t="shared" si="55"/>
        <v>1</v>
      </c>
      <c r="AI103" s="6" t="e">
        <f t="shared" si="74"/>
        <v>#N/A</v>
      </c>
      <c r="AJ103" s="6" t="e">
        <f t="shared" si="75"/>
        <v>#N/A</v>
      </c>
      <c r="AK103" s="6" t="e">
        <f t="shared" si="76"/>
        <v>#N/A</v>
      </c>
      <c r="AL103" s="6" t="e">
        <f t="shared" si="77"/>
        <v>#N/A</v>
      </c>
      <c r="AM103" s="7" t="str">
        <f t="shared" si="78"/>
        <v xml:space="preserve"> </v>
      </c>
      <c r="AN103" s="6" t="e">
        <f t="shared" si="79"/>
        <v>#N/A</v>
      </c>
      <c r="AO103" s="6" t="e">
        <f t="shared" si="80"/>
        <v>#N/A</v>
      </c>
      <c r="AP103" s="6" t="e">
        <f t="shared" si="81"/>
        <v>#N/A</v>
      </c>
      <c r="AQ103" s="6" t="e">
        <f t="shared" si="56"/>
        <v>#N/A</v>
      </c>
      <c r="AR103" s="6" t="e">
        <f t="shared" si="82"/>
        <v>#N/A</v>
      </c>
      <c r="AS103" s="6" t="e">
        <f t="shared" si="83"/>
        <v>#N/A</v>
      </c>
      <c r="AT103" s="6" t="e">
        <f t="shared" si="57"/>
        <v>#N/A</v>
      </c>
      <c r="AU103" s="6" t="e">
        <f t="shared" si="58"/>
        <v>#N/A</v>
      </c>
      <c r="AV103" s="6" t="e">
        <f t="shared" si="59"/>
        <v>#N/A</v>
      </c>
      <c r="AW103" s="6">
        <f t="shared" si="84"/>
        <v>0</v>
      </c>
      <c r="AX103" s="6" t="e">
        <f t="shared" si="85"/>
        <v>#N/A</v>
      </c>
      <c r="AY103" s="6" t="str">
        <f t="shared" si="60"/>
        <v/>
      </c>
      <c r="AZ103" s="6" t="str">
        <f t="shared" si="61"/>
        <v/>
      </c>
      <c r="BA103" s="6" t="str">
        <f t="shared" si="62"/>
        <v/>
      </c>
      <c r="BB103" s="6" t="str">
        <f t="shared" si="63"/>
        <v/>
      </c>
      <c r="BC103" s="41"/>
      <c r="BI103" t="s">
        <v>928</v>
      </c>
      <c r="CS103" s="256" t="str">
        <f t="shared" si="89"/>
        <v/>
      </c>
      <c r="CT103" s="1" t="str">
        <f t="shared" si="86"/>
        <v/>
      </c>
      <c r="CU103" s="1" t="str">
        <f t="shared" si="87"/>
        <v/>
      </c>
      <c r="CV103" s="395"/>
    </row>
    <row r="104" spans="1:100" s="1" customFormat="1" ht="13.5" customHeight="1" x14ac:dyDescent="0.15">
      <c r="A104" s="62">
        <v>89</v>
      </c>
      <c r="B104" s="315"/>
      <c r="C104" s="315"/>
      <c r="D104" s="315"/>
      <c r="E104" s="315"/>
      <c r="F104" s="315"/>
      <c r="G104" s="315"/>
      <c r="H104" s="315"/>
      <c r="I104" s="315"/>
      <c r="J104" s="315"/>
      <c r="K104" s="315"/>
      <c r="L104" s="316"/>
      <c r="M104" s="315"/>
      <c r="N104" s="367"/>
      <c r="O104" s="368"/>
      <c r="P104" s="385" t="str">
        <f>IF(G104="R",IF(OR(AND(実績排出量!H104=SUM(実績事業所!$B$2-1),3&lt;実績排出量!I104),AND(実績排出量!H104=実績事業所!$B$2,4&gt;実績排出量!I104)),"新規",""),"")</f>
        <v/>
      </c>
      <c r="Q104" s="375" t="str">
        <f t="shared" si="88"/>
        <v/>
      </c>
      <c r="R104" s="376" t="str">
        <f t="shared" si="64"/>
        <v/>
      </c>
      <c r="S104" s="299" t="str">
        <f t="shared" si="50"/>
        <v/>
      </c>
      <c r="T104" s="86" t="str">
        <f t="shared" si="51"/>
        <v/>
      </c>
      <c r="U104" s="87" t="str">
        <f t="shared" si="52"/>
        <v/>
      </c>
      <c r="V104" s="88" t="str">
        <f t="shared" si="65"/>
        <v/>
      </c>
      <c r="W104" s="89" t="str">
        <f t="shared" si="66"/>
        <v/>
      </c>
      <c r="X104" s="89" t="str">
        <f t="shared" si="67"/>
        <v/>
      </c>
      <c r="Y104" s="113" t="str">
        <f t="shared" si="68"/>
        <v/>
      </c>
      <c r="Z104" s="16"/>
      <c r="AA104" s="15" t="str">
        <f t="shared" si="69"/>
        <v/>
      </c>
      <c r="AB104" s="15" t="str">
        <f t="shared" si="70"/>
        <v/>
      </c>
      <c r="AC104" s="14" t="str">
        <f t="shared" si="53"/>
        <v/>
      </c>
      <c r="AD104" s="6" t="e">
        <f t="shared" si="71"/>
        <v>#N/A</v>
      </c>
      <c r="AE104" s="6" t="e">
        <f t="shared" si="72"/>
        <v>#N/A</v>
      </c>
      <c r="AF104" s="6" t="e">
        <f t="shared" si="73"/>
        <v>#N/A</v>
      </c>
      <c r="AG104" s="6" t="str">
        <f t="shared" si="54"/>
        <v/>
      </c>
      <c r="AH104" s="6">
        <f t="shared" si="55"/>
        <v>1</v>
      </c>
      <c r="AI104" s="6" t="e">
        <f t="shared" si="74"/>
        <v>#N/A</v>
      </c>
      <c r="AJ104" s="6" t="e">
        <f t="shared" si="75"/>
        <v>#N/A</v>
      </c>
      <c r="AK104" s="6" t="e">
        <f t="shared" si="76"/>
        <v>#N/A</v>
      </c>
      <c r="AL104" s="6" t="e">
        <f t="shared" si="77"/>
        <v>#N/A</v>
      </c>
      <c r="AM104" s="7" t="str">
        <f t="shared" si="78"/>
        <v xml:space="preserve"> </v>
      </c>
      <c r="AN104" s="6" t="e">
        <f t="shared" si="79"/>
        <v>#N/A</v>
      </c>
      <c r="AO104" s="6" t="e">
        <f t="shared" si="80"/>
        <v>#N/A</v>
      </c>
      <c r="AP104" s="6" t="e">
        <f t="shared" si="81"/>
        <v>#N/A</v>
      </c>
      <c r="AQ104" s="6" t="e">
        <f t="shared" si="56"/>
        <v>#N/A</v>
      </c>
      <c r="AR104" s="6" t="e">
        <f t="shared" si="82"/>
        <v>#N/A</v>
      </c>
      <c r="AS104" s="6" t="e">
        <f t="shared" si="83"/>
        <v>#N/A</v>
      </c>
      <c r="AT104" s="6" t="e">
        <f t="shared" si="57"/>
        <v>#N/A</v>
      </c>
      <c r="AU104" s="6" t="e">
        <f t="shared" si="58"/>
        <v>#N/A</v>
      </c>
      <c r="AV104" s="6" t="e">
        <f t="shared" si="59"/>
        <v>#N/A</v>
      </c>
      <c r="AW104" s="6">
        <f t="shared" si="84"/>
        <v>0</v>
      </c>
      <c r="AX104" s="6" t="e">
        <f t="shared" si="85"/>
        <v>#N/A</v>
      </c>
      <c r="AY104" s="6" t="str">
        <f t="shared" si="60"/>
        <v/>
      </c>
      <c r="AZ104" s="6" t="str">
        <f t="shared" si="61"/>
        <v/>
      </c>
      <c r="BA104" s="6" t="str">
        <f t="shared" si="62"/>
        <v/>
      </c>
      <c r="BB104" s="6" t="str">
        <f t="shared" si="63"/>
        <v/>
      </c>
      <c r="BC104" s="41"/>
      <c r="BI104" t="s">
        <v>929</v>
      </c>
      <c r="CS104" s="256" t="str">
        <f t="shared" si="89"/>
        <v/>
      </c>
      <c r="CT104" s="1" t="str">
        <f t="shared" si="86"/>
        <v/>
      </c>
      <c r="CU104" s="1" t="str">
        <f t="shared" si="87"/>
        <v/>
      </c>
      <c r="CV104" s="395"/>
    </row>
    <row r="105" spans="1:100" s="1" customFormat="1" ht="13.5" customHeight="1" x14ac:dyDescent="0.15">
      <c r="A105" s="62">
        <v>90</v>
      </c>
      <c r="B105" s="315"/>
      <c r="C105" s="315"/>
      <c r="D105" s="315"/>
      <c r="E105" s="315"/>
      <c r="F105" s="315"/>
      <c r="G105" s="315"/>
      <c r="H105" s="315"/>
      <c r="I105" s="315"/>
      <c r="J105" s="315"/>
      <c r="K105" s="315"/>
      <c r="L105" s="316"/>
      <c r="M105" s="315"/>
      <c r="N105" s="367"/>
      <c r="O105" s="368"/>
      <c r="P105" s="385" t="str">
        <f>IF(G105="R",IF(OR(AND(実績排出量!H105=SUM(実績事業所!$B$2-1),3&lt;実績排出量!I105),AND(実績排出量!H105=実績事業所!$B$2,4&gt;実績排出量!I105)),"新規",""),"")</f>
        <v/>
      </c>
      <c r="Q105" s="375" t="str">
        <f t="shared" si="88"/>
        <v/>
      </c>
      <c r="R105" s="376" t="str">
        <f t="shared" si="64"/>
        <v/>
      </c>
      <c r="S105" s="299" t="str">
        <f t="shared" si="50"/>
        <v/>
      </c>
      <c r="T105" s="86" t="str">
        <f t="shared" si="51"/>
        <v/>
      </c>
      <c r="U105" s="87" t="str">
        <f t="shared" si="52"/>
        <v/>
      </c>
      <c r="V105" s="88" t="str">
        <f t="shared" si="65"/>
        <v/>
      </c>
      <c r="W105" s="89" t="str">
        <f t="shared" si="66"/>
        <v/>
      </c>
      <c r="X105" s="89" t="str">
        <f t="shared" si="67"/>
        <v/>
      </c>
      <c r="Y105" s="113" t="str">
        <f t="shared" si="68"/>
        <v/>
      </c>
      <c r="Z105" s="16"/>
      <c r="AA105" s="15" t="str">
        <f t="shared" si="69"/>
        <v/>
      </c>
      <c r="AB105" s="15" t="str">
        <f t="shared" si="70"/>
        <v/>
      </c>
      <c r="AC105" s="14" t="str">
        <f t="shared" si="53"/>
        <v/>
      </c>
      <c r="AD105" s="6" t="e">
        <f t="shared" si="71"/>
        <v>#N/A</v>
      </c>
      <c r="AE105" s="6" t="e">
        <f t="shared" si="72"/>
        <v>#N/A</v>
      </c>
      <c r="AF105" s="6" t="e">
        <f t="shared" si="73"/>
        <v>#N/A</v>
      </c>
      <c r="AG105" s="6" t="str">
        <f t="shared" si="54"/>
        <v/>
      </c>
      <c r="AH105" s="6">
        <f t="shared" si="55"/>
        <v>1</v>
      </c>
      <c r="AI105" s="6" t="e">
        <f t="shared" si="74"/>
        <v>#N/A</v>
      </c>
      <c r="AJ105" s="6" t="e">
        <f t="shared" si="75"/>
        <v>#N/A</v>
      </c>
      <c r="AK105" s="6" t="e">
        <f t="shared" si="76"/>
        <v>#N/A</v>
      </c>
      <c r="AL105" s="6" t="e">
        <f t="shared" si="77"/>
        <v>#N/A</v>
      </c>
      <c r="AM105" s="7" t="str">
        <f t="shared" si="78"/>
        <v xml:space="preserve"> </v>
      </c>
      <c r="AN105" s="6" t="e">
        <f t="shared" si="79"/>
        <v>#N/A</v>
      </c>
      <c r="AO105" s="6" t="e">
        <f t="shared" si="80"/>
        <v>#N/A</v>
      </c>
      <c r="AP105" s="6" t="e">
        <f t="shared" si="81"/>
        <v>#N/A</v>
      </c>
      <c r="AQ105" s="6" t="e">
        <f t="shared" si="56"/>
        <v>#N/A</v>
      </c>
      <c r="AR105" s="6" t="e">
        <f t="shared" si="82"/>
        <v>#N/A</v>
      </c>
      <c r="AS105" s="6" t="e">
        <f t="shared" si="83"/>
        <v>#N/A</v>
      </c>
      <c r="AT105" s="6" t="e">
        <f t="shared" si="57"/>
        <v>#N/A</v>
      </c>
      <c r="AU105" s="6" t="e">
        <f t="shared" si="58"/>
        <v>#N/A</v>
      </c>
      <c r="AV105" s="6" t="e">
        <f t="shared" si="59"/>
        <v>#N/A</v>
      </c>
      <c r="AW105" s="6">
        <f t="shared" si="84"/>
        <v>0</v>
      </c>
      <c r="AX105" s="6" t="e">
        <f t="shared" si="85"/>
        <v>#N/A</v>
      </c>
      <c r="AY105" s="6" t="str">
        <f t="shared" si="60"/>
        <v/>
      </c>
      <c r="AZ105" s="6" t="str">
        <f t="shared" si="61"/>
        <v/>
      </c>
      <c r="BA105" s="6" t="str">
        <f t="shared" si="62"/>
        <v/>
      </c>
      <c r="BB105" s="6" t="str">
        <f t="shared" si="63"/>
        <v/>
      </c>
      <c r="BC105" s="41"/>
      <c r="BI105" t="s">
        <v>930</v>
      </c>
      <c r="CS105" s="256" t="str">
        <f t="shared" si="89"/>
        <v/>
      </c>
      <c r="CT105" s="1" t="str">
        <f t="shared" si="86"/>
        <v/>
      </c>
      <c r="CU105" s="1" t="str">
        <f t="shared" si="87"/>
        <v/>
      </c>
      <c r="CV105" s="395"/>
    </row>
    <row r="106" spans="1:100" s="1" customFormat="1" ht="13.5" customHeight="1" x14ac:dyDescent="0.15">
      <c r="A106" s="62">
        <v>91</v>
      </c>
      <c r="B106" s="315"/>
      <c r="C106" s="315"/>
      <c r="D106" s="315"/>
      <c r="E106" s="315"/>
      <c r="F106" s="315"/>
      <c r="G106" s="315"/>
      <c r="H106" s="315"/>
      <c r="I106" s="315"/>
      <c r="J106" s="315"/>
      <c r="K106" s="315"/>
      <c r="L106" s="316"/>
      <c r="M106" s="315"/>
      <c r="N106" s="367"/>
      <c r="O106" s="368"/>
      <c r="P106" s="385" t="str">
        <f>IF(G106="R",IF(OR(AND(実績排出量!H106=SUM(実績事業所!$B$2-1),3&lt;実績排出量!I106),AND(実績排出量!H106=実績事業所!$B$2,4&gt;実績排出量!I106)),"新規",""),"")</f>
        <v/>
      </c>
      <c r="Q106" s="375" t="str">
        <f t="shared" si="88"/>
        <v/>
      </c>
      <c r="R106" s="376" t="str">
        <f t="shared" si="64"/>
        <v/>
      </c>
      <c r="S106" s="299" t="str">
        <f t="shared" si="50"/>
        <v/>
      </c>
      <c r="T106" s="86" t="str">
        <f t="shared" si="51"/>
        <v/>
      </c>
      <c r="U106" s="87" t="str">
        <f t="shared" si="52"/>
        <v/>
      </c>
      <c r="V106" s="88" t="str">
        <f t="shared" si="65"/>
        <v/>
      </c>
      <c r="W106" s="89" t="str">
        <f t="shared" si="66"/>
        <v/>
      </c>
      <c r="X106" s="89" t="str">
        <f t="shared" si="67"/>
        <v/>
      </c>
      <c r="Y106" s="113" t="str">
        <f t="shared" si="68"/>
        <v/>
      </c>
      <c r="Z106" s="16"/>
      <c r="AA106" s="15" t="str">
        <f t="shared" si="69"/>
        <v/>
      </c>
      <c r="AB106" s="15" t="str">
        <f t="shared" si="70"/>
        <v/>
      </c>
      <c r="AC106" s="14" t="str">
        <f t="shared" si="53"/>
        <v/>
      </c>
      <c r="AD106" s="6" t="e">
        <f t="shared" si="71"/>
        <v>#N/A</v>
      </c>
      <c r="AE106" s="6" t="e">
        <f t="shared" si="72"/>
        <v>#N/A</v>
      </c>
      <c r="AF106" s="6" t="e">
        <f t="shared" si="73"/>
        <v>#N/A</v>
      </c>
      <c r="AG106" s="6" t="str">
        <f t="shared" si="54"/>
        <v/>
      </c>
      <c r="AH106" s="6">
        <f t="shared" si="55"/>
        <v>1</v>
      </c>
      <c r="AI106" s="6" t="e">
        <f t="shared" si="74"/>
        <v>#N/A</v>
      </c>
      <c r="AJ106" s="6" t="e">
        <f t="shared" si="75"/>
        <v>#N/A</v>
      </c>
      <c r="AK106" s="6" t="e">
        <f t="shared" si="76"/>
        <v>#N/A</v>
      </c>
      <c r="AL106" s="6" t="e">
        <f t="shared" si="77"/>
        <v>#N/A</v>
      </c>
      <c r="AM106" s="7" t="str">
        <f t="shared" si="78"/>
        <v xml:space="preserve"> </v>
      </c>
      <c r="AN106" s="6" t="e">
        <f t="shared" si="79"/>
        <v>#N/A</v>
      </c>
      <c r="AO106" s="6" t="e">
        <f t="shared" si="80"/>
        <v>#N/A</v>
      </c>
      <c r="AP106" s="6" t="e">
        <f t="shared" si="81"/>
        <v>#N/A</v>
      </c>
      <c r="AQ106" s="6" t="e">
        <f t="shared" si="56"/>
        <v>#N/A</v>
      </c>
      <c r="AR106" s="6" t="e">
        <f t="shared" si="82"/>
        <v>#N/A</v>
      </c>
      <c r="AS106" s="6" t="e">
        <f t="shared" si="83"/>
        <v>#N/A</v>
      </c>
      <c r="AT106" s="6" t="e">
        <f t="shared" si="57"/>
        <v>#N/A</v>
      </c>
      <c r="AU106" s="6" t="e">
        <f t="shared" si="58"/>
        <v>#N/A</v>
      </c>
      <c r="AV106" s="6" t="e">
        <f t="shared" si="59"/>
        <v>#N/A</v>
      </c>
      <c r="AW106" s="6">
        <f t="shared" si="84"/>
        <v>0</v>
      </c>
      <c r="AX106" s="6" t="e">
        <f t="shared" si="85"/>
        <v>#N/A</v>
      </c>
      <c r="AY106" s="6" t="str">
        <f t="shared" si="60"/>
        <v/>
      </c>
      <c r="AZ106" s="6" t="str">
        <f t="shared" si="61"/>
        <v/>
      </c>
      <c r="BA106" s="6" t="str">
        <f t="shared" si="62"/>
        <v/>
      </c>
      <c r="BB106" s="6" t="str">
        <f t="shared" si="63"/>
        <v/>
      </c>
      <c r="BC106" s="41"/>
      <c r="BI106" t="s">
        <v>931</v>
      </c>
      <c r="CS106" s="256" t="str">
        <f t="shared" si="89"/>
        <v/>
      </c>
      <c r="CT106" s="1" t="str">
        <f t="shared" si="86"/>
        <v/>
      </c>
      <c r="CU106" s="1" t="str">
        <f t="shared" si="87"/>
        <v/>
      </c>
      <c r="CV106" s="395"/>
    </row>
    <row r="107" spans="1:100" s="1" customFormat="1" ht="13.5" customHeight="1" x14ac:dyDescent="0.15">
      <c r="A107" s="62">
        <v>92</v>
      </c>
      <c r="B107" s="315"/>
      <c r="C107" s="315"/>
      <c r="D107" s="315"/>
      <c r="E107" s="315"/>
      <c r="F107" s="315"/>
      <c r="G107" s="315"/>
      <c r="H107" s="315"/>
      <c r="I107" s="315"/>
      <c r="J107" s="315"/>
      <c r="K107" s="315"/>
      <c r="L107" s="316"/>
      <c r="M107" s="315"/>
      <c r="N107" s="367"/>
      <c r="O107" s="368"/>
      <c r="P107" s="385" t="str">
        <f>IF(G107="R",IF(OR(AND(実績排出量!H107=SUM(実績事業所!$B$2-1),3&lt;実績排出量!I107),AND(実績排出量!H107=実績事業所!$B$2,4&gt;実績排出量!I107)),"新規",""),"")</f>
        <v/>
      </c>
      <c r="Q107" s="375" t="str">
        <f t="shared" si="88"/>
        <v/>
      </c>
      <c r="R107" s="376" t="str">
        <f t="shared" si="64"/>
        <v/>
      </c>
      <c r="S107" s="299" t="str">
        <f t="shared" si="50"/>
        <v/>
      </c>
      <c r="T107" s="86" t="str">
        <f t="shared" si="51"/>
        <v/>
      </c>
      <c r="U107" s="87" t="str">
        <f t="shared" si="52"/>
        <v/>
      </c>
      <c r="V107" s="88" t="str">
        <f t="shared" si="65"/>
        <v/>
      </c>
      <c r="W107" s="89" t="str">
        <f t="shared" si="66"/>
        <v/>
      </c>
      <c r="X107" s="89" t="str">
        <f t="shared" si="67"/>
        <v/>
      </c>
      <c r="Y107" s="113" t="str">
        <f t="shared" si="68"/>
        <v/>
      </c>
      <c r="Z107" s="16"/>
      <c r="AA107" s="15" t="str">
        <f t="shared" si="69"/>
        <v/>
      </c>
      <c r="AB107" s="15" t="str">
        <f t="shared" si="70"/>
        <v/>
      </c>
      <c r="AC107" s="14" t="str">
        <f t="shared" si="53"/>
        <v/>
      </c>
      <c r="AD107" s="6" t="e">
        <f t="shared" si="71"/>
        <v>#N/A</v>
      </c>
      <c r="AE107" s="6" t="e">
        <f t="shared" si="72"/>
        <v>#N/A</v>
      </c>
      <c r="AF107" s="6" t="e">
        <f t="shared" si="73"/>
        <v>#N/A</v>
      </c>
      <c r="AG107" s="6" t="str">
        <f t="shared" si="54"/>
        <v/>
      </c>
      <c r="AH107" s="6">
        <f t="shared" si="55"/>
        <v>1</v>
      </c>
      <c r="AI107" s="6" t="e">
        <f t="shared" si="74"/>
        <v>#N/A</v>
      </c>
      <c r="AJ107" s="6" t="e">
        <f t="shared" si="75"/>
        <v>#N/A</v>
      </c>
      <c r="AK107" s="6" t="e">
        <f t="shared" si="76"/>
        <v>#N/A</v>
      </c>
      <c r="AL107" s="6" t="e">
        <f t="shared" si="77"/>
        <v>#N/A</v>
      </c>
      <c r="AM107" s="7" t="str">
        <f t="shared" si="78"/>
        <v xml:space="preserve"> </v>
      </c>
      <c r="AN107" s="6" t="e">
        <f t="shared" si="79"/>
        <v>#N/A</v>
      </c>
      <c r="AO107" s="6" t="e">
        <f t="shared" si="80"/>
        <v>#N/A</v>
      </c>
      <c r="AP107" s="6" t="e">
        <f t="shared" si="81"/>
        <v>#N/A</v>
      </c>
      <c r="AQ107" s="6" t="e">
        <f t="shared" si="56"/>
        <v>#N/A</v>
      </c>
      <c r="AR107" s="6" t="e">
        <f t="shared" si="82"/>
        <v>#N/A</v>
      </c>
      <c r="AS107" s="6" t="e">
        <f t="shared" si="83"/>
        <v>#N/A</v>
      </c>
      <c r="AT107" s="6" t="e">
        <f t="shared" si="57"/>
        <v>#N/A</v>
      </c>
      <c r="AU107" s="6" t="e">
        <f t="shared" si="58"/>
        <v>#N/A</v>
      </c>
      <c r="AV107" s="6" t="e">
        <f t="shared" si="59"/>
        <v>#N/A</v>
      </c>
      <c r="AW107" s="6">
        <f t="shared" si="84"/>
        <v>0</v>
      </c>
      <c r="AX107" s="6" t="e">
        <f t="shared" si="85"/>
        <v>#N/A</v>
      </c>
      <c r="AY107" s="6" t="str">
        <f t="shared" si="60"/>
        <v/>
      </c>
      <c r="AZ107" s="6" t="str">
        <f t="shared" si="61"/>
        <v/>
      </c>
      <c r="BA107" s="6" t="str">
        <f t="shared" si="62"/>
        <v/>
      </c>
      <c r="BB107" s="6" t="str">
        <f t="shared" si="63"/>
        <v/>
      </c>
      <c r="BC107" s="41"/>
      <c r="BI107" t="s">
        <v>932</v>
      </c>
      <c r="CS107" s="256" t="str">
        <f t="shared" si="89"/>
        <v/>
      </c>
      <c r="CT107" s="1" t="str">
        <f t="shared" si="86"/>
        <v/>
      </c>
      <c r="CU107" s="1" t="str">
        <f t="shared" si="87"/>
        <v/>
      </c>
      <c r="CV107" s="395"/>
    </row>
    <row r="108" spans="1:100" s="1" customFormat="1" ht="13.5" customHeight="1" x14ac:dyDescent="0.15">
      <c r="A108" s="62">
        <v>93</v>
      </c>
      <c r="B108" s="315"/>
      <c r="C108" s="315"/>
      <c r="D108" s="315"/>
      <c r="E108" s="315"/>
      <c r="F108" s="315"/>
      <c r="G108" s="315"/>
      <c r="H108" s="315"/>
      <c r="I108" s="315"/>
      <c r="J108" s="315"/>
      <c r="K108" s="315"/>
      <c r="L108" s="316"/>
      <c r="M108" s="315"/>
      <c r="N108" s="367"/>
      <c r="O108" s="368"/>
      <c r="P108" s="385" t="str">
        <f>IF(G108="R",IF(OR(AND(実績排出量!H108=SUM(実績事業所!$B$2-1),3&lt;実績排出量!I108),AND(実績排出量!H108=実績事業所!$B$2,4&gt;実績排出量!I108)),"新規",""),"")</f>
        <v/>
      </c>
      <c r="Q108" s="375" t="str">
        <f t="shared" si="88"/>
        <v/>
      </c>
      <c r="R108" s="376" t="str">
        <f t="shared" si="64"/>
        <v/>
      </c>
      <c r="S108" s="299" t="str">
        <f t="shared" si="50"/>
        <v/>
      </c>
      <c r="T108" s="86" t="str">
        <f t="shared" si="51"/>
        <v/>
      </c>
      <c r="U108" s="87" t="str">
        <f t="shared" si="52"/>
        <v/>
      </c>
      <c r="V108" s="88" t="str">
        <f t="shared" si="65"/>
        <v/>
      </c>
      <c r="W108" s="89" t="str">
        <f t="shared" si="66"/>
        <v/>
      </c>
      <c r="X108" s="89" t="str">
        <f t="shared" si="67"/>
        <v/>
      </c>
      <c r="Y108" s="113" t="str">
        <f t="shared" si="68"/>
        <v/>
      </c>
      <c r="Z108" s="16"/>
      <c r="AA108" s="15" t="str">
        <f t="shared" si="69"/>
        <v/>
      </c>
      <c r="AB108" s="15" t="str">
        <f t="shared" si="70"/>
        <v/>
      </c>
      <c r="AC108" s="14" t="str">
        <f t="shared" si="53"/>
        <v/>
      </c>
      <c r="AD108" s="6" t="e">
        <f t="shared" si="71"/>
        <v>#N/A</v>
      </c>
      <c r="AE108" s="6" t="e">
        <f t="shared" si="72"/>
        <v>#N/A</v>
      </c>
      <c r="AF108" s="6" t="e">
        <f t="shared" si="73"/>
        <v>#N/A</v>
      </c>
      <c r="AG108" s="6" t="str">
        <f t="shared" si="54"/>
        <v/>
      </c>
      <c r="AH108" s="6">
        <f t="shared" si="55"/>
        <v>1</v>
      </c>
      <c r="AI108" s="6" t="e">
        <f t="shared" si="74"/>
        <v>#N/A</v>
      </c>
      <c r="AJ108" s="6" t="e">
        <f t="shared" si="75"/>
        <v>#N/A</v>
      </c>
      <c r="AK108" s="6" t="e">
        <f t="shared" si="76"/>
        <v>#N/A</v>
      </c>
      <c r="AL108" s="6" t="e">
        <f t="shared" si="77"/>
        <v>#N/A</v>
      </c>
      <c r="AM108" s="7" t="str">
        <f t="shared" si="78"/>
        <v xml:space="preserve"> </v>
      </c>
      <c r="AN108" s="6" t="e">
        <f t="shared" si="79"/>
        <v>#N/A</v>
      </c>
      <c r="AO108" s="6" t="e">
        <f t="shared" si="80"/>
        <v>#N/A</v>
      </c>
      <c r="AP108" s="6" t="e">
        <f t="shared" si="81"/>
        <v>#N/A</v>
      </c>
      <c r="AQ108" s="6" t="e">
        <f t="shared" si="56"/>
        <v>#N/A</v>
      </c>
      <c r="AR108" s="6" t="e">
        <f t="shared" si="82"/>
        <v>#N/A</v>
      </c>
      <c r="AS108" s="6" t="e">
        <f t="shared" si="83"/>
        <v>#N/A</v>
      </c>
      <c r="AT108" s="6" t="e">
        <f t="shared" si="57"/>
        <v>#N/A</v>
      </c>
      <c r="AU108" s="6" t="e">
        <f t="shared" si="58"/>
        <v>#N/A</v>
      </c>
      <c r="AV108" s="6" t="e">
        <f t="shared" si="59"/>
        <v>#N/A</v>
      </c>
      <c r="AW108" s="6">
        <f t="shared" si="84"/>
        <v>0</v>
      </c>
      <c r="AX108" s="6" t="e">
        <f t="shared" si="85"/>
        <v>#N/A</v>
      </c>
      <c r="AY108" s="6" t="str">
        <f t="shared" si="60"/>
        <v/>
      </c>
      <c r="AZ108" s="6" t="str">
        <f t="shared" si="61"/>
        <v/>
      </c>
      <c r="BA108" s="6" t="str">
        <f t="shared" si="62"/>
        <v/>
      </c>
      <c r="BB108" s="6" t="str">
        <f t="shared" si="63"/>
        <v/>
      </c>
      <c r="BC108" s="41"/>
      <c r="BI108" t="s">
        <v>933</v>
      </c>
      <c r="CS108" s="256" t="str">
        <f t="shared" si="89"/>
        <v/>
      </c>
      <c r="CT108" s="1" t="str">
        <f t="shared" si="86"/>
        <v/>
      </c>
      <c r="CU108" s="1" t="str">
        <f t="shared" si="87"/>
        <v/>
      </c>
      <c r="CV108" s="395"/>
    </row>
    <row r="109" spans="1:100" s="1" customFormat="1" ht="13.5" customHeight="1" x14ac:dyDescent="0.15">
      <c r="A109" s="62">
        <v>94</v>
      </c>
      <c r="B109" s="315"/>
      <c r="C109" s="315"/>
      <c r="D109" s="315"/>
      <c r="E109" s="315"/>
      <c r="F109" s="315"/>
      <c r="G109" s="315"/>
      <c r="H109" s="315"/>
      <c r="I109" s="315"/>
      <c r="J109" s="315"/>
      <c r="K109" s="315"/>
      <c r="L109" s="316"/>
      <c r="M109" s="315"/>
      <c r="N109" s="367"/>
      <c r="O109" s="368"/>
      <c r="P109" s="385" t="str">
        <f>IF(G109="R",IF(OR(AND(実績排出量!H109=SUM(実績事業所!$B$2-1),3&lt;実績排出量!I109),AND(実績排出量!H109=実績事業所!$B$2,4&gt;実績排出量!I109)),"新規",""),"")</f>
        <v/>
      </c>
      <c r="Q109" s="375" t="str">
        <f t="shared" si="88"/>
        <v/>
      </c>
      <c r="R109" s="376" t="str">
        <f t="shared" si="64"/>
        <v/>
      </c>
      <c r="S109" s="299" t="str">
        <f t="shared" si="50"/>
        <v/>
      </c>
      <c r="T109" s="86" t="str">
        <f t="shared" si="51"/>
        <v/>
      </c>
      <c r="U109" s="87" t="str">
        <f t="shared" si="52"/>
        <v/>
      </c>
      <c r="V109" s="88" t="str">
        <f t="shared" si="65"/>
        <v/>
      </c>
      <c r="W109" s="89" t="str">
        <f t="shared" si="66"/>
        <v/>
      </c>
      <c r="X109" s="89" t="str">
        <f t="shared" si="67"/>
        <v/>
      </c>
      <c r="Y109" s="113" t="str">
        <f t="shared" si="68"/>
        <v/>
      </c>
      <c r="Z109" s="16"/>
      <c r="AA109" s="15" t="str">
        <f t="shared" si="69"/>
        <v/>
      </c>
      <c r="AB109" s="15" t="str">
        <f t="shared" si="70"/>
        <v/>
      </c>
      <c r="AC109" s="14" t="str">
        <f t="shared" si="53"/>
        <v/>
      </c>
      <c r="AD109" s="6" t="e">
        <f t="shared" si="71"/>
        <v>#N/A</v>
      </c>
      <c r="AE109" s="6" t="e">
        <f t="shared" si="72"/>
        <v>#N/A</v>
      </c>
      <c r="AF109" s="6" t="e">
        <f t="shared" si="73"/>
        <v>#N/A</v>
      </c>
      <c r="AG109" s="6" t="str">
        <f t="shared" si="54"/>
        <v/>
      </c>
      <c r="AH109" s="6">
        <f t="shared" si="55"/>
        <v>1</v>
      </c>
      <c r="AI109" s="6" t="e">
        <f t="shared" si="74"/>
        <v>#N/A</v>
      </c>
      <c r="AJ109" s="6" t="e">
        <f t="shared" si="75"/>
        <v>#N/A</v>
      </c>
      <c r="AK109" s="6" t="e">
        <f t="shared" si="76"/>
        <v>#N/A</v>
      </c>
      <c r="AL109" s="6" t="e">
        <f t="shared" si="77"/>
        <v>#N/A</v>
      </c>
      <c r="AM109" s="7" t="str">
        <f t="shared" si="78"/>
        <v xml:space="preserve"> </v>
      </c>
      <c r="AN109" s="6" t="e">
        <f t="shared" si="79"/>
        <v>#N/A</v>
      </c>
      <c r="AO109" s="6" t="e">
        <f t="shared" si="80"/>
        <v>#N/A</v>
      </c>
      <c r="AP109" s="6" t="e">
        <f t="shared" si="81"/>
        <v>#N/A</v>
      </c>
      <c r="AQ109" s="6" t="e">
        <f t="shared" si="56"/>
        <v>#N/A</v>
      </c>
      <c r="AR109" s="6" t="e">
        <f t="shared" si="82"/>
        <v>#N/A</v>
      </c>
      <c r="AS109" s="6" t="e">
        <f t="shared" si="83"/>
        <v>#N/A</v>
      </c>
      <c r="AT109" s="6" t="e">
        <f t="shared" si="57"/>
        <v>#N/A</v>
      </c>
      <c r="AU109" s="6" t="e">
        <f t="shared" si="58"/>
        <v>#N/A</v>
      </c>
      <c r="AV109" s="6" t="e">
        <f t="shared" si="59"/>
        <v>#N/A</v>
      </c>
      <c r="AW109" s="6">
        <f t="shared" si="84"/>
        <v>0</v>
      </c>
      <c r="AX109" s="6" t="e">
        <f t="shared" si="85"/>
        <v>#N/A</v>
      </c>
      <c r="AY109" s="6" t="str">
        <f t="shared" si="60"/>
        <v/>
      </c>
      <c r="AZ109" s="6" t="str">
        <f t="shared" si="61"/>
        <v/>
      </c>
      <c r="BA109" s="6" t="str">
        <f t="shared" si="62"/>
        <v/>
      </c>
      <c r="BB109" s="6" t="str">
        <f t="shared" si="63"/>
        <v/>
      </c>
      <c r="BC109" s="41"/>
      <c r="BI109" t="s">
        <v>934</v>
      </c>
      <c r="CS109" s="256" t="str">
        <f t="shared" si="89"/>
        <v/>
      </c>
      <c r="CT109" s="1" t="str">
        <f t="shared" si="86"/>
        <v/>
      </c>
      <c r="CU109" s="1" t="str">
        <f t="shared" si="87"/>
        <v/>
      </c>
      <c r="CV109" s="395"/>
    </row>
    <row r="110" spans="1:100" s="1" customFormat="1" ht="13.5" customHeight="1" x14ac:dyDescent="0.15">
      <c r="A110" s="62">
        <v>95</v>
      </c>
      <c r="B110" s="315"/>
      <c r="C110" s="315"/>
      <c r="D110" s="315"/>
      <c r="E110" s="315"/>
      <c r="F110" s="315"/>
      <c r="G110" s="315"/>
      <c r="H110" s="315"/>
      <c r="I110" s="315"/>
      <c r="J110" s="315"/>
      <c r="K110" s="315"/>
      <c r="L110" s="316"/>
      <c r="M110" s="315"/>
      <c r="N110" s="367"/>
      <c r="O110" s="368"/>
      <c r="P110" s="385" t="str">
        <f>IF(G110="R",IF(OR(AND(実績排出量!H110=SUM(実績事業所!$B$2-1),3&lt;実績排出量!I110),AND(実績排出量!H110=実績事業所!$B$2,4&gt;実績排出量!I110)),"新規",""),"")</f>
        <v/>
      </c>
      <c r="Q110" s="375" t="str">
        <f t="shared" si="88"/>
        <v/>
      </c>
      <c r="R110" s="376" t="str">
        <f t="shared" si="64"/>
        <v/>
      </c>
      <c r="S110" s="299" t="str">
        <f t="shared" si="50"/>
        <v/>
      </c>
      <c r="T110" s="86" t="str">
        <f t="shared" si="51"/>
        <v/>
      </c>
      <c r="U110" s="87" t="str">
        <f t="shared" si="52"/>
        <v/>
      </c>
      <c r="V110" s="88" t="str">
        <f t="shared" si="65"/>
        <v/>
      </c>
      <c r="W110" s="89" t="str">
        <f t="shared" si="66"/>
        <v/>
      </c>
      <c r="X110" s="89" t="str">
        <f t="shared" si="67"/>
        <v/>
      </c>
      <c r="Y110" s="113" t="str">
        <f t="shared" si="68"/>
        <v/>
      </c>
      <c r="Z110" s="16"/>
      <c r="AA110" s="15" t="str">
        <f t="shared" si="69"/>
        <v/>
      </c>
      <c r="AB110" s="15" t="str">
        <f t="shared" si="70"/>
        <v/>
      </c>
      <c r="AC110" s="14" t="str">
        <f t="shared" si="53"/>
        <v/>
      </c>
      <c r="AD110" s="6" t="e">
        <f t="shared" si="71"/>
        <v>#N/A</v>
      </c>
      <c r="AE110" s="6" t="e">
        <f t="shared" si="72"/>
        <v>#N/A</v>
      </c>
      <c r="AF110" s="6" t="e">
        <f t="shared" si="73"/>
        <v>#N/A</v>
      </c>
      <c r="AG110" s="6" t="str">
        <f t="shared" si="54"/>
        <v/>
      </c>
      <c r="AH110" s="6">
        <f t="shared" si="55"/>
        <v>1</v>
      </c>
      <c r="AI110" s="6" t="e">
        <f t="shared" si="74"/>
        <v>#N/A</v>
      </c>
      <c r="AJ110" s="6" t="e">
        <f t="shared" si="75"/>
        <v>#N/A</v>
      </c>
      <c r="AK110" s="6" t="e">
        <f t="shared" si="76"/>
        <v>#N/A</v>
      </c>
      <c r="AL110" s="6" t="e">
        <f t="shared" si="77"/>
        <v>#N/A</v>
      </c>
      <c r="AM110" s="7" t="str">
        <f t="shared" si="78"/>
        <v xml:space="preserve"> </v>
      </c>
      <c r="AN110" s="6" t="e">
        <f t="shared" si="79"/>
        <v>#N/A</v>
      </c>
      <c r="AO110" s="6" t="e">
        <f t="shared" si="80"/>
        <v>#N/A</v>
      </c>
      <c r="AP110" s="6" t="e">
        <f t="shared" si="81"/>
        <v>#N/A</v>
      </c>
      <c r="AQ110" s="6" t="e">
        <f t="shared" si="56"/>
        <v>#N/A</v>
      </c>
      <c r="AR110" s="6" t="e">
        <f t="shared" si="82"/>
        <v>#N/A</v>
      </c>
      <c r="AS110" s="6" t="e">
        <f t="shared" si="83"/>
        <v>#N/A</v>
      </c>
      <c r="AT110" s="6" t="e">
        <f t="shared" si="57"/>
        <v>#N/A</v>
      </c>
      <c r="AU110" s="6" t="e">
        <f t="shared" si="58"/>
        <v>#N/A</v>
      </c>
      <c r="AV110" s="6" t="e">
        <f t="shared" si="59"/>
        <v>#N/A</v>
      </c>
      <c r="AW110" s="6">
        <f t="shared" si="84"/>
        <v>0</v>
      </c>
      <c r="AX110" s="6" t="e">
        <f t="shared" si="85"/>
        <v>#N/A</v>
      </c>
      <c r="AY110" s="6" t="str">
        <f t="shared" si="60"/>
        <v/>
      </c>
      <c r="AZ110" s="6" t="str">
        <f t="shared" si="61"/>
        <v/>
      </c>
      <c r="BA110" s="6" t="str">
        <f t="shared" si="62"/>
        <v/>
      </c>
      <c r="BB110" s="6" t="str">
        <f t="shared" si="63"/>
        <v/>
      </c>
      <c r="BC110" s="41"/>
      <c r="BI110" t="s">
        <v>935</v>
      </c>
      <c r="CS110" s="256" t="str">
        <f t="shared" si="89"/>
        <v/>
      </c>
      <c r="CT110" s="1" t="str">
        <f t="shared" si="86"/>
        <v/>
      </c>
      <c r="CU110" s="1" t="str">
        <f t="shared" si="87"/>
        <v/>
      </c>
      <c r="CV110" s="395"/>
    </row>
    <row r="111" spans="1:100" s="1" customFormat="1" ht="13.5" customHeight="1" x14ac:dyDescent="0.15">
      <c r="A111" s="62">
        <v>96</v>
      </c>
      <c r="B111" s="315"/>
      <c r="C111" s="315"/>
      <c r="D111" s="315"/>
      <c r="E111" s="315"/>
      <c r="F111" s="315"/>
      <c r="G111" s="315"/>
      <c r="H111" s="315"/>
      <c r="I111" s="315"/>
      <c r="J111" s="315"/>
      <c r="K111" s="315"/>
      <c r="L111" s="316"/>
      <c r="M111" s="315"/>
      <c r="N111" s="367"/>
      <c r="O111" s="368"/>
      <c r="P111" s="385" t="str">
        <f>IF(G111="R",IF(OR(AND(実績排出量!H111=SUM(実績事業所!$B$2-1),3&lt;実績排出量!I111),AND(実績排出量!H111=実績事業所!$B$2,4&gt;実績排出量!I111)),"新規",""),"")</f>
        <v/>
      </c>
      <c r="Q111" s="375" t="str">
        <f t="shared" si="88"/>
        <v/>
      </c>
      <c r="R111" s="376" t="str">
        <f t="shared" si="64"/>
        <v/>
      </c>
      <c r="S111" s="299" t="str">
        <f t="shared" si="50"/>
        <v/>
      </c>
      <c r="T111" s="86" t="str">
        <f t="shared" si="51"/>
        <v/>
      </c>
      <c r="U111" s="87" t="str">
        <f t="shared" si="52"/>
        <v/>
      </c>
      <c r="V111" s="88" t="str">
        <f t="shared" si="65"/>
        <v/>
      </c>
      <c r="W111" s="89" t="str">
        <f t="shared" si="66"/>
        <v/>
      </c>
      <c r="X111" s="89" t="str">
        <f t="shared" si="67"/>
        <v/>
      </c>
      <c r="Y111" s="113" t="str">
        <f t="shared" si="68"/>
        <v/>
      </c>
      <c r="Z111" s="16"/>
      <c r="AA111" s="15" t="str">
        <f t="shared" si="69"/>
        <v/>
      </c>
      <c r="AB111" s="15" t="str">
        <f t="shared" si="70"/>
        <v/>
      </c>
      <c r="AC111" s="14" t="str">
        <f t="shared" si="53"/>
        <v/>
      </c>
      <c r="AD111" s="6" t="e">
        <f t="shared" si="71"/>
        <v>#N/A</v>
      </c>
      <c r="AE111" s="6" t="e">
        <f t="shared" si="72"/>
        <v>#N/A</v>
      </c>
      <c r="AF111" s="6" t="e">
        <f t="shared" si="73"/>
        <v>#N/A</v>
      </c>
      <c r="AG111" s="6" t="str">
        <f t="shared" si="54"/>
        <v/>
      </c>
      <c r="AH111" s="6">
        <f t="shared" si="55"/>
        <v>1</v>
      </c>
      <c r="AI111" s="6" t="e">
        <f t="shared" si="74"/>
        <v>#N/A</v>
      </c>
      <c r="AJ111" s="6" t="e">
        <f t="shared" si="75"/>
        <v>#N/A</v>
      </c>
      <c r="AK111" s="6" t="e">
        <f t="shared" si="76"/>
        <v>#N/A</v>
      </c>
      <c r="AL111" s="6" t="e">
        <f t="shared" si="77"/>
        <v>#N/A</v>
      </c>
      <c r="AM111" s="7" t="str">
        <f t="shared" si="78"/>
        <v xml:space="preserve"> </v>
      </c>
      <c r="AN111" s="6" t="e">
        <f t="shared" si="79"/>
        <v>#N/A</v>
      </c>
      <c r="AO111" s="6" t="e">
        <f t="shared" si="80"/>
        <v>#N/A</v>
      </c>
      <c r="AP111" s="6" t="e">
        <f t="shared" si="81"/>
        <v>#N/A</v>
      </c>
      <c r="AQ111" s="6" t="e">
        <f t="shared" si="56"/>
        <v>#N/A</v>
      </c>
      <c r="AR111" s="6" t="e">
        <f t="shared" si="82"/>
        <v>#N/A</v>
      </c>
      <c r="AS111" s="6" t="e">
        <f t="shared" si="83"/>
        <v>#N/A</v>
      </c>
      <c r="AT111" s="6" t="e">
        <f t="shared" si="57"/>
        <v>#N/A</v>
      </c>
      <c r="AU111" s="6" t="e">
        <f t="shared" si="58"/>
        <v>#N/A</v>
      </c>
      <c r="AV111" s="6" t="e">
        <f t="shared" si="59"/>
        <v>#N/A</v>
      </c>
      <c r="AW111" s="6">
        <f t="shared" si="84"/>
        <v>0</v>
      </c>
      <c r="AX111" s="6" t="e">
        <f t="shared" si="85"/>
        <v>#N/A</v>
      </c>
      <c r="AY111" s="6" t="str">
        <f t="shared" si="60"/>
        <v/>
      </c>
      <c r="AZ111" s="6" t="str">
        <f t="shared" si="61"/>
        <v/>
      </c>
      <c r="BA111" s="6" t="str">
        <f t="shared" si="62"/>
        <v/>
      </c>
      <c r="BB111" s="6" t="str">
        <f t="shared" si="63"/>
        <v/>
      </c>
      <c r="BC111" s="41"/>
      <c r="BI111" t="s">
        <v>875</v>
      </c>
      <c r="CS111" s="256" t="str">
        <f t="shared" si="89"/>
        <v/>
      </c>
      <c r="CT111" s="1" t="str">
        <f t="shared" si="86"/>
        <v/>
      </c>
      <c r="CU111" s="1" t="str">
        <f t="shared" si="87"/>
        <v/>
      </c>
      <c r="CV111" s="395"/>
    </row>
    <row r="112" spans="1:100" s="1" customFormat="1" ht="13.5" customHeight="1" x14ac:dyDescent="0.15">
      <c r="A112" s="62">
        <v>97</v>
      </c>
      <c r="B112" s="315"/>
      <c r="C112" s="315"/>
      <c r="D112" s="315"/>
      <c r="E112" s="315"/>
      <c r="F112" s="315"/>
      <c r="G112" s="315"/>
      <c r="H112" s="315"/>
      <c r="I112" s="315"/>
      <c r="J112" s="315"/>
      <c r="K112" s="315"/>
      <c r="L112" s="316"/>
      <c r="M112" s="315"/>
      <c r="N112" s="367"/>
      <c r="O112" s="368"/>
      <c r="P112" s="385" t="str">
        <f>IF(G112="R",IF(OR(AND(実績排出量!H112=SUM(実績事業所!$B$2-1),3&lt;実績排出量!I112),AND(実績排出量!H112=実績事業所!$B$2,4&gt;実績排出量!I112)),"新規",""),"")</f>
        <v/>
      </c>
      <c r="Q112" s="375" t="str">
        <f t="shared" si="88"/>
        <v/>
      </c>
      <c r="R112" s="376" t="str">
        <f t="shared" si="64"/>
        <v/>
      </c>
      <c r="S112" s="299" t="str">
        <f t="shared" si="50"/>
        <v/>
      </c>
      <c r="T112" s="86" t="str">
        <f t="shared" si="51"/>
        <v/>
      </c>
      <c r="U112" s="87" t="str">
        <f t="shared" si="52"/>
        <v/>
      </c>
      <c r="V112" s="88" t="str">
        <f t="shared" si="65"/>
        <v/>
      </c>
      <c r="W112" s="89" t="str">
        <f t="shared" si="66"/>
        <v/>
      </c>
      <c r="X112" s="89" t="str">
        <f t="shared" si="67"/>
        <v/>
      </c>
      <c r="Y112" s="113" t="str">
        <f t="shared" si="68"/>
        <v/>
      </c>
      <c r="Z112" s="16"/>
      <c r="AA112" s="15" t="str">
        <f t="shared" si="69"/>
        <v/>
      </c>
      <c r="AB112" s="15" t="str">
        <f t="shared" si="70"/>
        <v/>
      </c>
      <c r="AC112" s="14" t="str">
        <f t="shared" si="53"/>
        <v/>
      </c>
      <c r="AD112" s="6" t="e">
        <f t="shared" si="71"/>
        <v>#N/A</v>
      </c>
      <c r="AE112" s="6" t="e">
        <f t="shared" si="72"/>
        <v>#N/A</v>
      </c>
      <c r="AF112" s="6" t="e">
        <f t="shared" si="73"/>
        <v>#N/A</v>
      </c>
      <c r="AG112" s="6" t="str">
        <f t="shared" si="54"/>
        <v/>
      </c>
      <c r="AH112" s="6">
        <f t="shared" si="55"/>
        <v>1</v>
      </c>
      <c r="AI112" s="6" t="e">
        <f t="shared" si="74"/>
        <v>#N/A</v>
      </c>
      <c r="AJ112" s="6" t="e">
        <f t="shared" si="75"/>
        <v>#N/A</v>
      </c>
      <c r="AK112" s="6" t="e">
        <f t="shared" si="76"/>
        <v>#N/A</v>
      </c>
      <c r="AL112" s="6" t="e">
        <f t="shared" si="77"/>
        <v>#N/A</v>
      </c>
      <c r="AM112" s="7" t="str">
        <f t="shared" si="78"/>
        <v xml:space="preserve"> </v>
      </c>
      <c r="AN112" s="6" t="e">
        <f t="shared" si="79"/>
        <v>#N/A</v>
      </c>
      <c r="AO112" s="6" t="e">
        <f t="shared" si="80"/>
        <v>#N/A</v>
      </c>
      <c r="AP112" s="6" t="e">
        <f t="shared" si="81"/>
        <v>#N/A</v>
      </c>
      <c r="AQ112" s="6" t="e">
        <f t="shared" si="56"/>
        <v>#N/A</v>
      </c>
      <c r="AR112" s="6" t="e">
        <f t="shared" si="82"/>
        <v>#N/A</v>
      </c>
      <c r="AS112" s="6" t="e">
        <f t="shared" si="83"/>
        <v>#N/A</v>
      </c>
      <c r="AT112" s="6" t="e">
        <f t="shared" si="57"/>
        <v>#N/A</v>
      </c>
      <c r="AU112" s="6" t="e">
        <f t="shared" si="58"/>
        <v>#N/A</v>
      </c>
      <c r="AV112" s="6" t="e">
        <f t="shared" si="59"/>
        <v>#N/A</v>
      </c>
      <c r="AW112" s="6">
        <f t="shared" si="84"/>
        <v>0</v>
      </c>
      <c r="AX112" s="6" t="e">
        <f t="shared" si="85"/>
        <v>#N/A</v>
      </c>
      <c r="AY112" s="6" t="str">
        <f t="shared" si="60"/>
        <v/>
      </c>
      <c r="AZ112" s="6" t="str">
        <f t="shared" si="61"/>
        <v/>
      </c>
      <c r="BA112" s="6" t="str">
        <f t="shared" si="62"/>
        <v/>
      </c>
      <c r="BB112" s="6" t="str">
        <f t="shared" si="63"/>
        <v/>
      </c>
      <c r="BC112" s="41"/>
      <c r="BI112" t="s">
        <v>876</v>
      </c>
      <c r="CS112" s="256" t="str">
        <f t="shared" si="89"/>
        <v/>
      </c>
      <c r="CT112" s="1" t="str">
        <f t="shared" si="86"/>
        <v/>
      </c>
      <c r="CU112" s="1" t="str">
        <f t="shared" si="87"/>
        <v/>
      </c>
      <c r="CV112" s="395"/>
    </row>
    <row r="113" spans="1:100" s="1" customFormat="1" ht="13.5" customHeight="1" x14ac:dyDescent="0.15">
      <c r="A113" s="62">
        <v>98</v>
      </c>
      <c r="B113" s="315"/>
      <c r="C113" s="315"/>
      <c r="D113" s="315"/>
      <c r="E113" s="315"/>
      <c r="F113" s="315"/>
      <c r="G113" s="315"/>
      <c r="H113" s="315"/>
      <c r="I113" s="315"/>
      <c r="J113" s="315"/>
      <c r="K113" s="315"/>
      <c r="L113" s="316"/>
      <c r="M113" s="315"/>
      <c r="N113" s="367"/>
      <c r="O113" s="368"/>
      <c r="P113" s="385" t="str">
        <f>IF(G113="R",IF(OR(AND(実績排出量!H113=SUM(実績事業所!$B$2-1),3&lt;実績排出量!I113),AND(実績排出量!H113=実績事業所!$B$2,4&gt;実績排出量!I113)),"新規",""),"")</f>
        <v/>
      </c>
      <c r="Q113" s="375" t="str">
        <f t="shared" si="88"/>
        <v/>
      </c>
      <c r="R113" s="376" t="str">
        <f t="shared" si="64"/>
        <v/>
      </c>
      <c r="S113" s="299" t="str">
        <f t="shared" si="50"/>
        <v/>
      </c>
      <c r="T113" s="86" t="str">
        <f t="shared" si="51"/>
        <v/>
      </c>
      <c r="U113" s="87" t="str">
        <f t="shared" si="52"/>
        <v/>
      </c>
      <c r="V113" s="88" t="str">
        <f t="shared" si="65"/>
        <v/>
      </c>
      <c r="W113" s="89" t="str">
        <f t="shared" si="66"/>
        <v/>
      </c>
      <c r="X113" s="89" t="str">
        <f t="shared" si="67"/>
        <v/>
      </c>
      <c r="Y113" s="113" t="str">
        <f t="shared" si="68"/>
        <v/>
      </c>
      <c r="Z113" s="16"/>
      <c r="AA113" s="15" t="str">
        <f t="shared" si="69"/>
        <v/>
      </c>
      <c r="AB113" s="15" t="str">
        <f t="shared" si="70"/>
        <v/>
      </c>
      <c r="AC113" s="14" t="str">
        <f t="shared" si="53"/>
        <v/>
      </c>
      <c r="AD113" s="6" t="e">
        <f t="shared" si="71"/>
        <v>#N/A</v>
      </c>
      <c r="AE113" s="6" t="e">
        <f t="shared" si="72"/>
        <v>#N/A</v>
      </c>
      <c r="AF113" s="6" t="e">
        <f t="shared" si="73"/>
        <v>#N/A</v>
      </c>
      <c r="AG113" s="6" t="str">
        <f t="shared" si="54"/>
        <v/>
      </c>
      <c r="AH113" s="6">
        <f t="shared" si="55"/>
        <v>1</v>
      </c>
      <c r="AI113" s="6" t="e">
        <f t="shared" si="74"/>
        <v>#N/A</v>
      </c>
      <c r="AJ113" s="6" t="e">
        <f t="shared" si="75"/>
        <v>#N/A</v>
      </c>
      <c r="AK113" s="6" t="e">
        <f t="shared" si="76"/>
        <v>#N/A</v>
      </c>
      <c r="AL113" s="6" t="e">
        <f t="shared" si="77"/>
        <v>#N/A</v>
      </c>
      <c r="AM113" s="7" t="str">
        <f t="shared" si="78"/>
        <v xml:space="preserve"> </v>
      </c>
      <c r="AN113" s="6" t="e">
        <f t="shared" si="79"/>
        <v>#N/A</v>
      </c>
      <c r="AO113" s="6" t="e">
        <f t="shared" si="80"/>
        <v>#N/A</v>
      </c>
      <c r="AP113" s="6" t="e">
        <f t="shared" si="81"/>
        <v>#N/A</v>
      </c>
      <c r="AQ113" s="6" t="e">
        <f t="shared" si="56"/>
        <v>#N/A</v>
      </c>
      <c r="AR113" s="6" t="e">
        <f t="shared" si="82"/>
        <v>#N/A</v>
      </c>
      <c r="AS113" s="6" t="e">
        <f t="shared" si="83"/>
        <v>#N/A</v>
      </c>
      <c r="AT113" s="6" t="e">
        <f t="shared" si="57"/>
        <v>#N/A</v>
      </c>
      <c r="AU113" s="6" t="e">
        <f t="shared" si="58"/>
        <v>#N/A</v>
      </c>
      <c r="AV113" s="6" t="e">
        <f t="shared" si="59"/>
        <v>#N/A</v>
      </c>
      <c r="AW113" s="6">
        <f t="shared" si="84"/>
        <v>0</v>
      </c>
      <c r="AX113" s="6" t="e">
        <f t="shared" si="85"/>
        <v>#N/A</v>
      </c>
      <c r="AY113" s="6" t="str">
        <f t="shared" si="60"/>
        <v/>
      </c>
      <c r="AZ113" s="6" t="str">
        <f t="shared" si="61"/>
        <v/>
      </c>
      <c r="BA113" s="6" t="str">
        <f t="shared" si="62"/>
        <v/>
      </c>
      <c r="BB113" s="6" t="str">
        <f t="shared" si="63"/>
        <v/>
      </c>
      <c r="BC113" s="41"/>
      <c r="BI113" t="s">
        <v>877</v>
      </c>
      <c r="CS113" s="256" t="str">
        <f t="shared" si="89"/>
        <v/>
      </c>
      <c r="CT113" s="1" t="str">
        <f t="shared" si="86"/>
        <v/>
      </c>
      <c r="CU113" s="1" t="str">
        <f t="shared" si="87"/>
        <v/>
      </c>
      <c r="CV113" s="395"/>
    </row>
    <row r="114" spans="1:100" s="1" customFormat="1" ht="13.5" customHeight="1" x14ac:dyDescent="0.15">
      <c r="A114" s="62">
        <v>99</v>
      </c>
      <c r="B114" s="315"/>
      <c r="C114" s="315"/>
      <c r="D114" s="315"/>
      <c r="E114" s="315"/>
      <c r="F114" s="315"/>
      <c r="G114" s="315"/>
      <c r="H114" s="315"/>
      <c r="I114" s="315"/>
      <c r="J114" s="315"/>
      <c r="K114" s="315"/>
      <c r="L114" s="316"/>
      <c r="M114" s="315"/>
      <c r="N114" s="367"/>
      <c r="O114" s="368"/>
      <c r="P114" s="385" t="str">
        <f>IF(G114="R",IF(OR(AND(実績排出量!H114=SUM(実績事業所!$B$2-1),3&lt;実績排出量!I114),AND(実績排出量!H114=実績事業所!$B$2,4&gt;実績排出量!I114)),"新規",""),"")</f>
        <v/>
      </c>
      <c r="Q114" s="375" t="str">
        <f t="shared" si="88"/>
        <v/>
      </c>
      <c r="R114" s="376" t="str">
        <f t="shared" si="64"/>
        <v/>
      </c>
      <c r="S114" s="299" t="str">
        <f t="shared" si="50"/>
        <v/>
      </c>
      <c r="T114" s="86" t="str">
        <f t="shared" si="51"/>
        <v/>
      </c>
      <c r="U114" s="87" t="str">
        <f t="shared" si="52"/>
        <v/>
      </c>
      <c r="V114" s="88" t="str">
        <f t="shared" si="65"/>
        <v/>
      </c>
      <c r="W114" s="89" t="str">
        <f t="shared" si="66"/>
        <v/>
      </c>
      <c r="X114" s="89" t="str">
        <f t="shared" si="67"/>
        <v/>
      </c>
      <c r="Y114" s="113" t="str">
        <f t="shared" si="68"/>
        <v/>
      </c>
      <c r="Z114" s="16"/>
      <c r="AA114" s="15" t="str">
        <f t="shared" si="69"/>
        <v/>
      </c>
      <c r="AB114" s="15" t="str">
        <f t="shared" si="70"/>
        <v/>
      </c>
      <c r="AC114" s="14" t="str">
        <f t="shared" si="53"/>
        <v/>
      </c>
      <c r="AD114" s="6" t="e">
        <f t="shared" si="71"/>
        <v>#N/A</v>
      </c>
      <c r="AE114" s="6" t="e">
        <f t="shared" si="72"/>
        <v>#N/A</v>
      </c>
      <c r="AF114" s="6" t="e">
        <f t="shared" si="73"/>
        <v>#N/A</v>
      </c>
      <c r="AG114" s="6" t="str">
        <f t="shared" si="54"/>
        <v/>
      </c>
      <c r="AH114" s="6">
        <f t="shared" si="55"/>
        <v>1</v>
      </c>
      <c r="AI114" s="6" t="e">
        <f t="shared" si="74"/>
        <v>#N/A</v>
      </c>
      <c r="AJ114" s="6" t="e">
        <f t="shared" si="75"/>
        <v>#N/A</v>
      </c>
      <c r="AK114" s="6" t="e">
        <f t="shared" si="76"/>
        <v>#N/A</v>
      </c>
      <c r="AL114" s="6" t="e">
        <f t="shared" si="77"/>
        <v>#N/A</v>
      </c>
      <c r="AM114" s="7" t="str">
        <f t="shared" si="78"/>
        <v xml:space="preserve"> </v>
      </c>
      <c r="AN114" s="6" t="e">
        <f t="shared" si="79"/>
        <v>#N/A</v>
      </c>
      <c r="AO114" s="6" t="e">
        <f t="shared" si="80"/>
        <v>#N/A</v>
      </c>
      <c r="AP114" s="6" t="e">
        <f t="shared" si="81"/>
        <v>#N/A</v>
      </c>
      <c r="AQ114" s="6" t="e">
        <f t="shared" si="56"/>
        <v>#N/A</v>
      </c>
      <c r="AR114" s="6" t="e">
        <f t="shared" si="82"/>
        <v>#N/A</v>
      </c>
      <c r="AS114" s="6" t="e">
        <f t="shared" si="83"/>
        <v>#N/A</v>
      </c>
      <c r="AT114" s="6" t="e">
        <f t="shared" si="57"/>
        <v>#N/A</v>
      </c>
      <c r="AU114" s="6" t="e">
        <f t="shared" si="58"/>
        <v>#N/A</v>
      </c>
      <c r="AV114" s="6" t="e">
        <f t="shared" si="59"/>
        <v>#N/A</v>
      </c>
      <c r="AW114" s="6">
        <f t="shared" si="84"/>
        <v>0</v>
      </c>
      <c r="AX114" s="6" t="e">
        <f t="shared" si="85"/>
        <v>#N/A</v>
      </c>
      <c r="AY114" s="6" t="str">
        <f t="shared" si="60"/>
        <v/>
      </c>
      <c r="AZ114" s="6" t="str">
        <f t="shared" si="61"/>
        <v/>
      </c>
      <c r="BA114" s="6" t="str">
        <f t="shared" si="62"/>
        <v/>
      </c>
      <c r="BB114" s="6" t="str">
        <f t="shared" si="63"/>
        <v/>
      </c>
      <c r="BC114" s="41"/>
      <c r="BI114" t="s">
        <v>878</v>
      </c>
      <c r="CS114" s="256" t="str">
        <f t="shared" si="89"/>
        <v/>
      </c>
      <c r="CT114" s="1" t="str">
        <f t="shared" si="86"/>
        <v/>
      </c>
      <c r="CU114" s="1" t="str">
        <f t="shared" si="87"/>
        <v/>
      </c>
      <c r="CV114" s="395"/>
    </row>
    <row r="115" spans="1:100" s="1" customFormat="1" ht="13.5" customHeight="1" x14ac:dyDescent="0.15">
      <c r="A115" s="62">
        <v>100</v>
      </c>
      <c r="B115" s="315"/>
      <c r="C115" s="315"/>
      <c r="D115" s="315"/>
      <c r="E115" s="315"/>
      <c r="F115" s="315"/>
      <c r="G115" s="315"/>
      <c r="H115" s="315"/>
      <c r="I115" s="315"/>
      <c r="J115" s="315"/>
      <c r="K115" s="315"/>
      <c r="L115" s="316"/>
      <c r="M115" s="315"/>
      <c r="N115" s="367"/>
      <c r="O115" s="368"/>
      <c r="P115" s="385" t="str">
        <f>IF(G115="R",IF(OR(AND(実績排出量!H115=SUM(実績事業所!$B$2-1),3&lt;実績排出量!I115),AND(実績排出量!H115=実績事業所!$B$2,4&gt;実績排出量!I115)),"新規",""),"")</f>
        <v/>
      </c>
      <c r="Q115" s="375" t="str">
        <f t="shared" si="88"/>
        <v/>
      </c>
      <c r="R115" s="376" t="str">
        <f t="shared" si="64"/>
        <v/>
      </c>
      <c r="S115" s="299" t="str">
        <f t="shared" si="50"/>
        <v/>
      </c>
      <c r="T115" s="86" t="str">
        <f t="shared" si="51"/>
        <v/>
      </c>
      <c r="U115" s="87" t="str">
        <f t="shared" si="52"/>
        <v/>
      </c>
      <c r="V115" s="88" t="str">
        <f t="shared" si="65"/>
        <v/>
      </c>
      <c r="W115" s="89" t="str">
        <f t="shared" si="66"/>
        <v/>
      </c>
      <c r="X115" s="89" t="str">
        <f t="shared" si="67"/>
        <v/>
      </c>
      <c r="Y115" s="113" t="str">
        <f t="shared" si="68"/>
        <v/>
      </c>
      <c r="Z115" s="16"/>
      <c r="AA115" s="15" t="str">
        <f t="shared" si="69"/>
        <v/>
      </c>
      <c r="AB115" s="15" t="str">
        <f t="shared" si="70"/>
        <v/>
      </c>
      <c r="AC115" s="14" t="str">
        <f t="shared" si="53"/>
        <v/>
      </c>
      <c r="AD115" s="6" t="e">
        <f t="shared" si="71"/>
        <v>#N/A</v>
      </c>
      <c r="AE115" s="6" t="e">
        <f t="shared" si="72"/>
        <v>#N/A</v>
      </c>
      <c r="AF115" s="6" t="e">
        <f t="shared" si="73"/>
        <v>#N/A</v>
      </c>
      <c r="AG115" s="6" t="str">
        <f t="shared" si="54"/>
        <v/>
      </c>
      <c r="AH115" s="6">
        <f t="shared" si="55"/>
        <v>1</v>
      </c>
      <c r="AI115" s="6" t="e">
        <f t="shared" si="74"/>
        <v>#N/A</v>
      </c>
      <c r="AJ115" s="6" t="e">
        <f t="shared" si="75"/>
        <v>#N/A</v>
      </c>
      <c r="AK115" s="6" t="e">
        <f t="shared" si="76"/>
        <v>#N/A</v>
      </c>
      <c r="AL115" s="6" t="e">
        <f t="shared" si="77"/>
        <v>#N/A</v>
      </c>
      <c r="AM115" s="7" t="str">
        <f t="shared" si="78"/>
        <v xml:space="preserve"> </v>
      </c>
      <c r="AN115" s="6" t="e">
        <f t="shared" si="79"/>
        <v>#N/A</v>
      </c>
      <c r="AO115" s="6" t="e">
        <f t="shared" si="80"/>
        <v>#N/A</v>
      </c>
      <c r="AP115" s="6" t="e">
        <f t="shared" si="81"/>
        <v>#N/A</v>
      </c>
      <c r="AQ115" s="6" t="e">
        <f t="shared" si="56"/>
        <v>#N/A</v>
      </c>
      <c r="AR115" s="6" t="e">
        <f t="shared" si="82"/>
        <v>#N/A</v>
      </c>
      <c r="AS115" s="6" t="e">
        <f t="shared" si="83"/>
        <v>#N/A</v>
      </c>
      <c r="AT115" s="6" t="e">
        <f t="shared" si="57"/>
        <v>#N/A</v>
      </c>
      <c r="AU115" s="6" t="e">
        <f t="shared" si="58"/>
        <v>#N/A</v>
      </c>
      <c r="AV115" s="6" t="e">
        <f t="shared" si="59"/>
        <v>#N/A</v>
      </c>
      <c r="AW115" s="6">
        <f t="shared" si="84"/>
        <v>0</v>
      </c>
      <c r="AX115" s="6" t="e">
        <f t="shared" si="85"/>
        <v>#N/A</v>
      </c>
      <c r="AY115" s="6" t="str">
        <f t="shared" si="60"/>
        <v/>
      </c>
      <c r="AZ115" s="6" t="str">
        <f t="shared" si="61"/>
        <v/>
      </c>
      <c r="BA115" s="6" t="str">
        <f t="shared" si="62"/>
        <v/>
      </c>
      <c r="BB115" s="6" t="str">
        <f t="shared" si="63"/>
        <v/>
      </c>
      <c r="BC115" s="41"/>
      <c r="BI115" t="s">
        <v>797</v>
      </c>
      <c r="CS115" s="256" t="str">
        <f t="shared" si="89"/>
        <v/>
      </c>
      <c r="CT115" s="1" t="str">
        <f t="shared" si="86"/>
        <v/>
      </c>
      <c r="CU115" s="1" t="str">
        <f t="shared" si="87"/>
        <v/>
      </c>
      <c r="CV115" s="395"/>
    </row>
    <row r="116" spans="1:100" s="1" customFormat="1" ht="13.5" customHeight="1" x14ac:dyDescent="0.15">
      <c r="A116" s="62">
        <v>101</v>
      </c>
      <c r="B116" s="315"/>
      <c r="C116" s="315"/>
      <c r="D116" s="315"/>
      <c r="E116" s="315"/>
      <c r="F116" s="315"/>
      <c r="G116" s="315"/>
      <c r="H116" s="315"/>
      <c r="I116" s="315"/>
      <c r="J116" s="315"/>
      <c r="K116" s="315"/>
      <c r="L116" s="316"/>
      <c r="M116" s="315"/>
      <c r="N116" s="367"/>
      <c r="O116" s="368"/>
      <c r="P116" s="385" t="str">
        <f>IF(G116="R",IF(OR(AND(実績排出量!H116=SUM(実績事業所!$B$2-1),3&lt;実績排出量!I116),AND(実績排出量!H116=実績事業所!$B$2,4&gt;実績排出量!I116)),"新規",""),"")</f>
        <v/>
      </c>
      <c r="Q116" s="375" t="str">
        <f t="shared" si="88"/>
        <v/>
      </c>
      <c r="R116" s="376" t="str">
        <f t="shared" si="64"/>
        <v/>
      </c>
      <c r="S116" s="299" t="str">
        <f t="shared" si="50"/>
        <v/>
      </c>
      <c r="T116" s="86" t="str">
        <f t="shared" si="51"/>
        <v/>
      </c>
      <c r="U116" s="87" t="str">
        <f t="shared" si="52"/>
        <v/>
      </c>
      <c r="V116" s="88" t="str">
        <f t="shared" si="65"/>
        <v/>
      </c>
      <c r="W116" s="89" t="str">
        <f t="shared" si="66"/>
        <v/>
      </c>
      <c r="X116" s="89" t="str">
        <f t="shared" si="67"/>
        <v/>
      </c>
      <c r="Y116" s="113" t="str">
        <f t="shared" si="68"/>
        <v/>
      </c>
      <c r="Z116" s="16"/>
      <c r="AA116" s="15" t="str">
        <f t="shared" si="69"/>
        <v/>
      </c>
      <c r="AB116" s="15" t="str">
        <f t="shared" si="70"/>
        <v/>
      </c>
      <c r="AC116" s="14" t="str">
        <f t="shared" si="53"/>
        <v/>
      </c>
      <c r="AD116" s="6" t="e">
        <f t="shared" si="71"/>
        <v>#N/A</v>
      </c>
      <c r="AE116" s="6" t="e">
        <f t="shared" si="72"/>
        <v>#N/A</v>
      </c>
      <c r="AF116" s="6" t="e">
        <f t="shared" si="73"/>
        <v>#N/A</v>
      </c>
      <c r="AG116" s="6" t="str">
        <f t="shared" si="54"/>
        <v/>
      </c>
      <c r="AH116" s="6">
        <f t="shared" si="55"/>
        <v>1</v>
      </c>
      <c r="AI116" s="6" t="e">
        <f t="shared" si="74"/>
        <v>#N/A</v>
      </c>
      <c r="AJ116" s="6" t="e">
        <f t="shared" si="75"/>
        <v>#N/A</v>
      </c>
      <c r="AK116" s="6" t="e">
        <f t="shared" si="76"/>
        <v>#N/A</v>
      </c>
      <c r="AL116" s="6" t="e">
        <f t="shared" si="77"/>
        <v>#N/A</v>
      </c>
      <c r="AM116" s="7" t="str">
        <f t="shared" si="78"/>
        <v xml:space="preserve"> </v>
      </c>
      <c r="AN116" s="6" t="e">
        <f t="shared" si="79"/>
        <v>#N/A</v>
      </c>
      <c r="AO116" s="6" t="e">
        <f t="shared" si="80"/>
        <v>#N/A</v>
      </c>
      <c r="AP116" s="6" t="e">
        <f t="shared" si="81"/>
        <v>#N/A</v>
      </c>
      <c r="AQ116" s="6" t="e">
        <f t="shared" si="56"/>
        <v>#N/A</v>
      </c>
      <c r="AR116" s="6" t="e">
        <f t="shared" si="82"/>
        <v>#N/A</v>
      </c>
      <c r="AS116" s="6" t="e">
        <f t="shared" si="83"/>
        <v>#N/A</v>
      </c>
      <c r="AT116" s="6" t="e">
        <f t="shared" si="57"/>
        <v>#N/A</v>
      </c>
      <c r="AU116" s="6" t="e">
        <f t="shared" si="58"/>
        <v>#N/A</v>
      </c>
      <c r="AV116" s="6" t="e">
        <f t="shared" si="59"/>
        <v>#N/A</v>
      </c>
      <c r="AW116" s="6">
        <f t="shared" si="84"/>
        <v>0</v>
      </c>
      <c r="AX116" s="6" t="e">
        <f t="shared" si="85"/>
        <v>#N/A</v>
      </c>
      <c r="AY116" s="6" t="str">
        <f t="shared" si="60"/>
        <v/>
      </c>
      <c r="AZ116" s="6" t="str">
        <f t="shared" si="61"/>
        <v/>
      </c>
      <c r="BA116" s="6" t="str">
        <f t="shared" si="62"/>
        <v/>
      </c>
      <c r="BB116" s="6" t="str">
        <f t="shared" si="63"/>
        <v/>
      </c>
      <c r="BC116" s="41"/>
      <c r="BI116" t="s">
        <v>799</v>
      </c>
      <c r="CS116" s="256" t="str">
        <f t="shared" si="89"/>
        <v/>
      </c>
      <c r="CT116" s="1" t="str">
        <f t="shared" si="86"/>
        <v/>
      </c>
      <c r="CU116" s="1" t="str">
        <f t="shared" si="87"/>
        <v/>
      </c>
      <c r="CV116" s="395"/>
    </row>
    <row r="117" spans="1:100" s="1" customFormat="1" ht="13.5" customHeight="1" x14ac:dyDescent="0.15">
      <c r="A117" s="62">
        <v>102</v>
      </c>
      <c r="B117" s="315"/>
      <c r="C117" s="315"/>
      <c r="D117" s="315"/>
      <c r="E117" s="315"/>
      <c r="F117" s="315"/>
      <c r="G117" s="315"/>
      <c r="H117" s="315"/>
      <c r="I117" s="315"/>
      <c r="J117" s="315"/>
      <c r="K117" s="315"/>
      <c r="L117" s="316"/>
      <c r="M117" s="315"/>
      <c r="N117" s="367"/>
      <c r="O117" s="368"/>
      <c r="P117" s="385" t="str">
        <f>IF(G117="R",IF(OR(AND(実績排出量!H117=SUM(実績事業所!$B$2-1),3&lt;実績排出量!I117),AND(実績排出量!H117=実績事業所!$B$2,4&gt;実績排出量!I117)),"新規",""),"")</f>
        <v/>
      </c>
      <c r="Q117" s="375" t="str">
        <f t="shared" si="88"/>
        <v/>
      </c>
      <c r="R117" s="376" t="str">
        <f t="shared" si="64"/>
        <v/>
      </c>
      <c r="S117" s="299" t="str">
        <f t="shared" si="50"/>
        <v/>
      </c>
      <c r="T117" s="86" t="str">
        <f t="shared" si="51"/>
        <v/>
      </c>
      <c r="U117" s="87" t="str">
        <f t="shared" si="52"/>
        <v/>
      </c>
      <c r="V117" s="88" t="str">
        <f t="shared" si="65"/>
        <v/>
      </c>
      <c r="W117" s="89" t="str">
        <f t="shared" si="66"/>
        <v/>
      </c>
      <c r="X117" s="89" t="str">
        <f t="shared" si="67"/>
        <v/>
      </c>
      <c r="Y117" s="113" t="str">
        <f t="shared" si="68"/>
        <v/>
      </c>
      <c r="Z117" s="16"/>
      <c r="AA117" s="15" t="str">
        <f t="shared" si="69"/>
        <v/>
      </c>
      <c r="AB117" s="15" t="str">
        <f t="shared" si="70"/>
        <v/>
      </c>
      <c r="AC117" s="14" t="str">
        <f t="shared" si="53"/>
        <v/>
      </c>
      <c r="AD117" s="6" t="e">
        <f t="shared" si="71"/>
        <v>#N/A</v>
      </c>
      <c r="AE117" s="6" t="e">
        <f t="shared" si="72"/>
        <v>#N/A</v>
      </c>
      <c r="AF117" s="6" t="e">
        <f t="shared" si="73"/>
        <v>#N/A</v>
      </c>
      <c r="AG117" s="6" t="str">
        <f t="shared" si="54"/>
        <v/>
      </c>
      <c r="AH117" s="6">
        <f t="shared" si="55"/>
        <v>1</v>
      </c>
      <c r="AI117" s="6" t="e">
        <f t="shared" si="74"/>
        <v>#N/A</v>
      </c>
      <c r="AJ117" s="6" t="e">
        <f t="shared" si="75"/>
        <v>#N/A</v>
      </c>
      <c r="AK117" s="6" t="e">
        <f t="shared" si="76"/>
        <v>#N/A</v>
      </c>
      <c r="AL117" s="6" t="e">
        <f t="shared" si="77"/>
        <v>#N/A</v>
      </c>
      <c r="AM117" s="7" t="str">
        <f t="shared" si="78"/>
        <v xml:space="preserve"> </v>
      </c>
      <c r="AN117" s="6" t="e">
        <f t="shared" si="79"/>
        <v>#N/A</v>
      </c>
      <c r="AO117" s="6" t="e">
        <f t="shared" si="80"/>
        <v>#N/A</v>
      </c>
      <c r="AP117" s="6" t="e">
        <f t="shared" si="81"/>
        <v>#N/A</v>
      </c>
      <c r="AQ117" s="6" t="e">
        <f t="shared" si="56"/>
        <v>#N/A</v>
      </c>
      <c r="AR117" s="6" t="e">
        <f t="shared" si="82"/>
        <v>#N/A</v>
      </c>
      <c r="AS117" s="6" t="e">
        <f t="shared" si="83"/>
        <v>#N/A</v>
      </c>
      <c r="AT117" s="6" t="e">
        <f t="shared" si="57"/>
        <v>#N/A</v>
      </c>
      <c r="AU117" s="6" t="e">
        <f t="shared" si="58"/>
        <v>#N/A</v>
      </c>
      <c r="AV117" s="6" t="e">
        <f t="shared" si="59"/>
        <v>#N/A</v>
      </c>
      <c r="AW117" s="6">
        <f t="shared" si="84"/>
        <v>0</v>
      </c>
      <c r="AX117" s="6" t="e">
        <f t="shared" si="85"/>
        <v>#N/A</v>
      </c>
      <c r="AY117" s="6" t="str">
        <f t="shared" si="60"/>
        <v/>
      </c>
      <c r="AZ117" s="6" t="str">
        <f t="shared" si="61"/>
        <v/>
      </c>
      <c r="BA117" s="6" t="str">
        <f t="shared" si="62"/>
        <v/>
      </c>
      <c r="BB117" s="6" t="str">
        <f t="shared" si="63"/>
        <v/>
      </c>
      <c r="BC117" s="41"/>
      <c r="BI117" t="s">
        <v>936</v>
      </c>
      <c r="CS117" s="256" t="str">
        <f t="shared" si="89"/>
        <v/>
      </c>
      <c r="CT117" s="1" t="str">
        <f t="shared" si="86"/>
        <v/>
      </c>
      <c r="CU117" s="1" t="str">
        <f t="shared" si="87"/>
        <v/>
      </c>
      <c r="CV117" s="395"/>
    </row>
    <row r="118" spans="1:100" s="1" customFormat="1" ht="13.5" customHeight="1" x14ac:dyDescent="0.15">
      <c r="A118" s="62">
        <v>103</v>
      </c>
      <c r="B118" s="315"/>
      <c r="C118" s="315"/>
      <c r="D118" s="315"/>
      <c r="E118" s="315"/>
      <c r="F118" s="315"/>
      <c r="G118" s="315"/>
      <c r="H118" s="315"/>
      <c r="I118" s="315"/>
      <c r="J118" s="315"/>
      <c r="K118" s="315"/>
      <c r="L118" s="316"/>
      <c r="M118" s="315"/>
      <c r="N118" s="367"/>
      <c r="O118" s="368"/>
      <c r="P118" s="385" t="str">
        <f>IF(G118="R",IF(OR(AND(実績排出量!H118=SUM(実績事業所!$B$2-1),3&lt;実績排出量!I118),AND(実績排出量!H118=実績事業所!$B$2,4&gt;実績排出量!I118)),"新規",""),"")</f>
        <v/>
      </c>
      <c r="Q118" s="375" t="str">
        <f t="shared" si="88"/>
        <v/>
      </c>
      <c r="R118" s="376" t="str">
        <f t="shared" si="64"/>
        <v/>
      </c>
      <c r="S118" s="299" t="str">
        <f t="shared" si="50"/>
        <v/>
      </c>
      <c r="T118" s="86" t="str">
        <f t="shared" si="51"/>
        <v/>
      </c>
      <c r="U118" s="87" t="str">
        <f t="shared" si="52"/>
        <v/>
      </c>
      <c r="V118" s="88" t="str">
        <f t="shared" si="65"/>
        <v/>
      </c>
      <c r="W118" s="89" t="str">
        <f t="shared" si="66"/>
        <v/>
      </c>
      <c r="X118" s="89" t="str">
        <f t="shared" si="67"/>
        <v/>
      </c>
      <c r="Y118" s="113" t="str">
        <f t="shared" si="68"/>
        <v/>
      </c>
      <c r="Z118" s="16"/>
      <c r="AA118" s="15" t="str">
        <f t="shared" si="69"/>
        <v/>
      </c>
      <c r="AB118" s="15" t="str">
        <f t="shared" si="70"/>
        <v/>
      </c>
      <c r="AC118" s="14" t="str">
        <f t="shared" si="53"/>
        <v/>
      </c>
      <c r="AD118" s="6" t="e">
        <f t="shared" si="71"/>
        <v>#N/A</v>
      </c>
      <c r="AE118" s="6" t="e">
        <f t="shared" si="72"/>
        <v>#N/A</v>
      </c>
      <c r="AF118" s="6" t="e">
        <f t="shared" si="73"/>
        <v>#N/A</v>
      </c>
      <c r="AG118" s="6" t="str">
        <f t="shared" si="54"/>
        <v/>
      </c>
      <c r="AH118" s="6">
        <f t="shared" si="55"/>
        <v>1</v>
      </c>
      <c r="AI118" s="6" t="e">
        <f t="shared" si="74"/>
        <v>#N/A</v>
      </c>
      <c r="AJ118" s="6" t="e">
        <f t="shared" si="75"/>
        <v>#N/A</v>
      </c>
      <c r="AK118" s="6" t="e">
        <f t="shared" si="76"/>
        <v>#N/A</v>
      </c>
      <c r="AL118" s="6" t="e">
        <f t="shared" si="77"/>
        <v>#N/A</v>
      </c>
      <c r="AM118" s="7" t="str">
        <f t="shared" si="78"/>
        <v xml:space="preserve"> </v>
      </c>
      <c r="AN118" s="6" t="e">
        <f t="shared" si="79"/>
        <v>#N/A</v>
      </c>
      <c r="AO118" s="6" t="e">
        <f t="shared" si="80"/>
        <v>#N/A</v>
      </c>
      <c r="AP118" s="6" t="e">
        <f t="shared" si="81"/>
        <v>#N/A</v>
      </c>
      <c r="AQ118" s="6" t="e">
        <f t="shared" si="56"/>
        <v>#N/A</v>
      </c>
      <c r="AR118" s="6" t="e">
        <f t="shared" si="82"/>
        <v>#N/A</v>
      </c>
      <c r="AS118" s="6" t="e">
        <f t="shared" si="83"/>
        <v>#N/A</v>
      </c>
      <c r="AT118" s="6" t="e">
        <f t="shared" si="57"/>
        <v>#N/A</v>
      </c>
      <c r="AU118" s="6" t="e">
        <f t="shared" si="58"/>
        <v>#N/A</v>
      </c>
      <c r="AV118" s="6" t="e">
        <f t="shared" si="59"/>
        <v>#N/A</v>
      </c>
      <c r="AW118" s="6">
        <f t="shared" si="84"/>
        <v>0</v>
      </c>
      <c r="AX118" s="6" t="e">
        <f t="shared" si="85"/>
        <v>#N/A</v>
      </c>
      <c r="AY118" s="6" t="str">
        <f t="shared" si="60"/>
        <v/>
      </c>
      <c r="AZ118" s="6" t="str">
        <f t="shared" si="61"/>
        <v/>
      </c>
      <c r="BA118" s="6" t="str">
        <f t="shared" si="62"/>
        <v/>
      </c>
      <c r="BB118" s="6" t="str">
        <f t="shared" si="63"/>
        <v/>
      </c>
      <c r="BC118" s="41"/>
      <c r="BI118" t="s">
        <v>937</v>
      </c>
      <c r="CS118" s="256" t="str">
        <f t="shared" si="89"/>
        <v/>
      </c>
      <c r="CT118" s="1" t="str">
        <f t="shared" si="86"/>
        <v/>
      </c>
      <c r="CU118" s="1" t="str">
        <f t="shared" si="87"/>
        <v/>
      </c>
      <c r="CV118" s="395"/>
    </row>
    <row r="119" spans="1:100" s="1" customFormat="1" ht="13.5" customHeight="1" x14ac:dyDescent="0.15">
      <c r="A119" s="62">
        <v>104</v>
      </c>
      <c r="B119" s="315"/>
      <c r="C119" s="315"/>
      <c r="D119" s="315"/>
      <c r="E119" s="315"/>
      <c r="F119" s="315"/>
      <c r="G119" s="315"/>
      <c r="H119" s="315"/>
      <c r="I119" s="315"/>
      <c r="J119" s="315"/>
      <c r="K119" s="315"/>
      <c r="L119" s="316"/>
      <c r="M119" s="315"/>
      <c r="N119" s="367"/>
      <c r="O119" s="368"/>
      <c r="P119" s="385" t="str">
        <f>IF(G119="R",IF(OR(AND(実績排出量!H119=SUM(実績事業所!$B$2-1),3&lt;実績排出量!I119),AND(実績排出量!H119=実績事業所!$B$2,4&gt;実績排出量!I119)),"新規",""),"")</f>
        <v/>
      </c>
      <c r="Q119" s="375" t="str">
        <f t="shared" si="88"/>
        <v/>
      </c>
      <c r="R119" s="376" t="str">
        <f t="shared" si="64"/>
        <v/>
      </c>
      <c r="S119" s="299" t="str">
        <f t="shared" si="50"/>
        <v/>
      </c>
      <c r="T119" s="86" t="str">
        <f t="shared" si="51"/>
        <v/>
      </c>
      <c r="U119" s="87" t="str">
        <f t="shared" si="52"/>
        <v/>
      </c>
      <c r="V119" s="88" t="str">
        <f t="shared" si="65"/>
        <v/>
      </c>
      <c r="W119" s="89" t="str">
        <f t="shared" si="66"/>
        <v/>
      </c>
      <c r="X119" s="89" t="str">
        <f t="shared" si="67"/>
        <v/>
      </c>
      <c r="Y119" s="113" t="str">
        <f t="shared" si="68"/>
        <v/>
      </c>
      <c r="Z119" s="16"/>
      <c r="AA119" s="15" t="str">
        <f t="shared" si="69"/>
        <v/>
      </c>
      <c r="AB119" s="15" t="str">
        <f t="shared" si="70"/>
        <v/>
      </c>
      <c r="AC119" s="14" t="str">
        <f t="shared" si="53"/>
        <v/>
      </c>
      <c r="AD119" s="6" t="e">
        <f t="shared" si="71"/>
        <v>#N/A</v>
      </c>
      <c r="AE119" s="6" t="e">
        <f t="shared" si="72"/>
        <v>#N/A</v>
      </c>
      <c r="AF119" s="6" t="e">
        <f t="shared" si="73"/>
        <v>#N/A</v>
      </c>
      <c r="AG119" s="6" t="str">
        <f t="shared" si="54"/>
        <v/>
      </c>
      <c r="AH119" s="6">
        <f t="shared" si="55"/>
        <v>1</v>
      </c>
      <c r="AI119" s="6" t="e">
        <f t="shared" si="74"/>
        <v>#N/A</v>
      </c>
      <c r="AJ119" s="6" t="e">
        <f t="shared" si="75"/>
        <v>#N/A</v>
      </c>
      <c r="AK119" s="6" t="e">
        <f t="shared" si="76"/>
        <v>#N/A</v>
      </c>
      <c r="AL119" s="6" t="e">
        <f t="shared" si="77"/>
        <v>#N/A</v>
      </c>
      <c r="AM119" s="7" t="str">
        <f t="shared" si="78"/>
        <v xml:space="preserve"> </v>
      </c>
      <c r="AN119" s="6" t="e">
        <f t="shared" si="79"/>
        <v>#N/A</v>
      </c>
      <c r="AO119" s="6" t="e">
        <f t="shared" si="80"/>
        <v>#N/A</v>
      </c>
      <c r="AP119" s="6" t="e">
        <f t="shared" si="81"/>
        <v>#N/A</v>
      </c>
      <c r="AQ119" s="6" t="e">
        <f t="shared" si="56"/>
        <v>#N/A</v>
      </c>
      <c r="AR119" s="6" t="e">
        <f t="shared" si="82"/>
        <v>#N/A</v>
      </c>
      <c r="AS119" s="6" t="e">
        <f t="shared" si="83"/>
        <v>#N/A</v>
      </c>
      <c r="AT119" s="6" t="e">
        <f t="shared" si="57"/>
        <v>#N/A</v>
      </c>
      <c r="AU119" s="6" t="e">
        <f t="shared" si="58"/>
        <v>#N/A</v>
      </c>
      <c r="AV119" s="6" t="e">
        <f t="shared" si="59"/>
        <v>#N/A</v>
      </c>
      <c r="AW119" s="6">
        <f t="shared" si="84"/>
        <v>0</v>
      </c>
      <c r="AX119" s="6" t="e">
        <f t="shared" si="85"/>
        <v>#N/A</v>
      </c>
      <c r="AY119" s="6" t="str">
        <f t="shared" si="60"/>
        <v/>
      </c>
      <c r="AZ119" s="6" t="str">
        <f t="shared" si="61"/>
        <v/>
      </c>
      <c r="BA119" s="6" t="str">
        <f t="shared" si="62"/>
        <v/>
      </c>
      <c r="BB119" s="6" t="str">
        <f t="shared" si="63"/>
        <v/>
      </c>
      <c r="BC119" s="41"/>
      <c r="BI119" t="s">
        <v>938</v>
      </c>
      <c r="CS119" s="256" t="str">
        <f t="shared" si="89"/>
        <v/>
      </c>
      <c r="CT119" s="1" t="str">
        <f t="shared" si="86"/>
        <v/>
      </c>
      <c r="CU119" s="1" t="str">
        <f t="shared" si="87"/>
        <v/>
      </c>
      <c r="CV119" s="395"/>
    </row>
    <row r="120" spans="1:100" s="1" customFormat="1" ht="13.5" customHeight="1" x14ac:dyDescent="0.15">
      <c r="A120" s="62">
        <v>105</v>
      </c>
      <c r="B120" s="315"/>
      <c r="C120" s="315"/>
      <c r="D120" s="315"/>
      <c r="E120" s="315"/>
      <c r="F120" s="315"/>
      <c r="G120" s="315"/>
      <c r="H120" s="315"/>
      <c r="I120" s="315"/>
      <c r="J120" s="315"/>
      <c r="K120" s="315"/>
      <c r="L120" s="316"/>
      <c r="M120" s="315"/>
      <c r="N120" s="367"/>
      <c r="O120" s="368"/>
      <c r="P120" s="385" t="str">
        <f>IF(G120="R",IF(OR(AND(実績排出量!H120=SUM(実績事業所!$B$2-1),3&lt;実績排出量!I120),AND(実績排出量!H120=実績事業所!$B$2,4&gt;実績排出量!I120)),"新規",""),"")</f>
        <v/>
      </c>
      <c r="Q120" s="375" t="str">
        <f t="shared" si="88"/>
        <v/>
      </c>
      <c r="R120" s="376" t="str">
        <f t="shared" si="64"/>
        <v/>
      </c>
      <c r="S120" s="299" t="str">
        <f t="shared" si="50"/>
        <v/>
      </c>
      <c r="T120" s="86" t="str">
        <f t="shared" si="51"/>
        <v/>
      </c>
      <c r="U120" s="87" t="str">
        <f t="shared" si="52"/>
        <v/>
      </c>
      <c r="V120" s="88" t="str">
        <f t="shared" si="65"/>
        <v/>
      </c>
      <c r="W120" s="89" t="str">
        <f t="shared" si="66"/>
        <v/>
      </c>
      <c r="X120" s="89" t="str">
        <f t="shared" si="67"/>
        <v/>
      </c>
      <c r="Y120" s="113" t="str">
        <f t="shared" si="68"/>
        <v/>
      </c>
      <c r="Z120" s="16"/>
      <c r="AA120" s="15" t="str">
        <f t="shared" si="69"/>
        <v/>
      </c>
      <c r="AB120" s="15" t="str">
        <f t="shared" si="70"/>
        <v/>
      </c>
      <c r="AC120" s="14" t="str">
        <f t="shared" si="53"/>
        <v/>
      </c>
      <c r="AD120" s="6" t="e">
        <f t="shared" si="71"/>
        <v>#N/A</v>
      </c>
      <c r="AE120" s="6" t="e">
        <f t="shared" si="72"/>
        <v>#N/A</v>
      </c>
      <c r="AF120" s="6" t="e">
        <f t="shared" si="73"/>
        <v>#N/A</v>
      </c>
      <c r="AG120" s="6" t="str">
        <f t="shared" si="54"/>
        <v/>
      </c>
      <c r="AH120" s="6">
        <f t="shared" si="55"/>
        <v>1</v>
      </c>
      <c r="AI120" s="6" t="e">
        <f t="shared" si="74"/>
        <v>#N/A</v>
      </c>
      <c r="AJ120" s="6" t="e">
        <f t="shared" si="75"/>
        <v>#N/A</v>
      </c>
      <c r="AK120" s="6" t="e">
        <f t="shared" si="76"/>
        <v>#N/A</v>
      </c>
      <c r="AL120" s="6" t="e">
        <f t="shared" si="77"/>
        <v>#N/A</v>
      </c>
      <c r="AM120" s="7" t="str">
        <f t="shared" si="78"/>
        <v xml:space="preserve"> </v>
      </c>
      <c r="AN120" s="6" t="e">
        <f t="shared" si="79"/>
        <v>#N/A</v>
      </c>
      <c r="AO120" s="6" t="e">
        <f t="shared" si="80"/>
        <v>#N/A</v>
      </c>
      <c r="AP120" s="6" t="e">
        <f t="shared" si="81"/>
        <v>#N/A</v>
      </c>
      <c r="AQ120" s="6" t="e">
        <f t="shared" si="56"/>
        <v>#N/A</v>
      </c>
      <c r="AR120" s="6" t="e">
        <f t="shared" si="82"/>
        <v>#N/A</v>
      </c>
      <c r="AS120" s="6" t="e">
        <f t="shared" si="83"/>
        <v>#N/A</v>
      </c>
      <c r="AT120" s="6" t="e">
        <f t="shared" si="57"/>
        <v>#N/A</v>
      </c>
      <c r="AU120" s="6" t="e">
        <f t="shared" si="58"/>
        <v>#N/A</v>
      </c>
      <c r="AV120" s="6" t="e">
        <f t="shared" si="59"/>
        <v>#N/A</v>
      </c>
      <c r="AW120" s="6">
        <f t="shared" si="84"/>
        <v>0</v>
      </c>
      <c r="AX120" s="6" t="e">
        <f t="shared" si="85"/>
        <v>#N/A</v>
      </c>
      <c r="AY120" s="6" t="str">
        <f t="shared" si="60"/>
        <v/>
      </c>
      <c r="AZ120" s="6" t="str">
        <f t="shared" si="61"/>
        <v/>
      </c>
      <c r="BA120" s="6" t="str">
        <f t="shared" si="62"/>
        <v/>
      </c>
      <c r="BB120" s="6" t="str">
        <f t="shared" si="63"/>
        <v/>
      </c>
      <c r="BC120" s="41"/>
      <c r="BI120" t="s">
        <v>939</v>
      </c>
      <c r="CS120" s="256" t="str">
        <f t="shared" si="89"/>
        <v/>
      </c>
      <c r="CT120" s="1" t="str">
        <f t="shared" si="86"/>
        <v/>
      </c>
      <c r="CU120" s="1" t="str">
        <f t="shared" si="87"/>
        <v/>
      </c>
      <c r="CV120" s="395"/>
    </row>
    <row r="121" spans="1:100" s="1" customFormat="1" ht="13.5" customHeight="1" x14ac:dyDescent="0.15">
      <c r="A121" s="62">
        <v>106</v>
      </c>
      <c r="B121" s="315"/>
      <c r="C121" s="315"/>
      <c r="D121" s="315"/>
      <c r="E121" s="315"/>
      <c r="F121" s="315"/>
      <c r="G121" s="315"/>
      <c r="H121" s="315"/>
      <c r="I121" s="315"/>
      <c r="J121" s="315"/>
      <c r="K121" s="315"/>
      <c r="L121" s="316"/>
      <c r="M121" s="315"/>
      <c r="N121" s="367"/>
      <c r="O121" s="368"/>
      <c r="P121" s="385" t="str">
        <f>IF(G121="R",IF(OR(AND(実績排出量!H121=SUM(実績事業所!$B$2-1),3&lt;実績排出量!I121),AND(実績排出量!H121=実績事業所!$B$2,4&gt;実績排出量!I121)),"新規",""),"")</f>
        <v/>
      </c>
      <c r="Q121" s="375" t="str">
        <f t="shared" si="88"/>
        <v/>
      </c>
      <c r="R121" s="376" t="str">
        <f t="shared" si="64"/>
        <v/>
      </c>
      <c r="S121" s="299" t="str">
        <f t="shared" si="50"/>
        <v/>
      </c>
      <c r="T121" s="86" t="str">
        <f t="shared" si="51"/>
        <v/>
      </c>
      <c r="U121" s="87" t="str">
        <f t="shared" si="52"/>
        <v/>
      </c>
      <c r="V121" s="88" t="str">
        <f t="shared" si="65"/>
        <v/>
      </c>
      <c r="W121" s="89" t="str">
        <f t="shared" si="66"/>
        <v/>
      </c>
      <c r="X121" s="89" t="str">
        <f t="shared" si="67"/>
        <v/>
      </c>
      <c r="Y121" s="113" t="str">
        <f t="shared" si="68"/>
        <v/>
      </c>
      <c r="Z121" s="16"/>
      <c r="AA121" s="15" t="str">
        <f t="shared" si="69"/>
        <v/>
      </c>
      <c r="AB121" s="15" t="str">
        <f t="shared" si="70"/>
        <v/>
      </c>
      <c r="AC121" s="14" t="str">
        <f t="shared" si="53"/>
        <v/>
      </c>
      <c r="AD121" s="6" t="e">
        <f t="shared" si="71"/>
        <v>#N/A</v>
      </c>
      <c r="AE121" s="6" t="e">
        <f t="shared" si="72"/>
        <v>#N/A</v>
      </c>
      <c r="AF121" s="6" t="e">
        <f t="shared" si="73"/>
        <v>#N/A</v>
      </c>
      <c r="AG121" s="6" t="str">
        <f t="shared" si="54"/>
        <v/>
      </c>
      <c r="AH121" s="6">
        <f t="shared" si="55"/>
        <v>1</v>
      </c>
      <c r="AI121" s="6" t="e">
        <f t="shared" si="74"/>
        <v>#N/A</v>
      </c>
      <c r="AJ121" s="6" t="e">
        <f t="shared" si="75"/>
        <v>#N/A</v>
      </c>
      <c r="AK121" s="6" t="e">
        <f t="shared" si="76"/>
        <v>#N/A</v>
      </c>
      <c r="AL121" s="6" t="e">
        <f t="shared" si="77"/>
        <v>#N/A</v>
      </c>
      <c r="AM121" s="7" t="str">
        <f t="shared" si="78"/>
        <v xml:space="preserve"> </v>
      </c>
      <c r="AN121" s="6" t="e">
        <f t="shared" si="79"/>
        <v>#N/A</v>
      </c>
      <c r="AO121" s="6" t="e">
        <f t="shared" si="80"/>
        <v>#N/A</v>
      </c>
      <c r="AP121" s="6" t="e">
        <f t="shared" si="81"/>
        <v>#N/A</v>
      </c>
      <c r="AQ121" s="6" t="e">
        <f t="shared" si="56"/>
        <v>#N/A</v>
      </c>
      <c r="AR121" s="6" t="e">
        <f t="shared" si="82"/>
        <v>#N/A</v>
      </c>
      <c r="AS121" s="6" t="e">
        <f t="shared" si="83"/>
        <v>#N/A</v>
      </c>
      <c r="AT121" s="6" t="e">
        <f t="shared" si="57"/>
        <v>#N/A</v>
      </c>
      <c r="AU121" s="6" t="e">
        <f t="shared" si="58"/>
        <v>#N/A</v>
      </c>
      <c r="AV121" s="6" t="e">
        <f t="shared" si="59"/>
        <v>#N/A</v>
      </c>
      <c r="AW121" s="6">
        <f t="shared" si="84"/>
        <v>0</v>
      </c>
      <c r="AX121" s="6" t="e">
        <f t="shared" si="85"/>
        <v>#N/A</v>
      </c>
      <c r="AY121" s="6" t="str">
        <f t="shared" si="60"/>
        <v/>
      </c>
      <c r="AZ121" s="6" t="str">
        <f t="shared" si="61"/>
        <v/>
      </c>
      <c r="BA121" s="6" t="str">
        <f t="shared" si="62"/>
        <v/>
      </c>
      <c r="BB121" s="6" t="str">
        <f t="shared" si="63"/>
        <v/>
      </c>
      <c r="BC121" s="41"/>
      <c r="BI121" t="s">
        <v>940</v>
      </c>
      <c r="CS121" s="256" t="str">
        <f t="shared" si="89"/>
        <v/>
      </c>
      <c r="CT121" s="1" t="str">
        <f t="shared" si="86"/>
        <v/>
      </c>
      <c r="CU121" s="1" t="str">
        <f t="shared" si="87"/>
        <v/>
      </c>
      <c r="CV121" s="395"/>
    </row>
    <row r="122" spans="1:100" s="1" customFormat="1" ht="13.5" customHeight="1" x14ac:dyDescent="0.15">
      <c r="A122" s="62">
        <v>107</v>
      </c>
      <c r="B122" s="315"/>
      <c r="C122" s="315"/>
      <c r="D122" s="315"/>
      <c r="E122" s="315"/>
      <c r="F122" s="315"/>
      <c r="G122" s="315"/>
      <c r="H122" s="315"/>
      <c r="I122" s="315"/>
      <c r="J122" s="315"/>
      <c r="K122" s="315"/>
      <c r="L122" s="316"/>
      <c r="M122" s="315"/>
      <c r="N122" s="367"/>
      <c r="O122" s="368"/>
      <c r="P122" s="385" t="str">
        <f>IF(G122="R",IF(OR(AND(実績排出量!H122=SUM(実績事業所!$B$2-1),3&lt;実績排出量!I122),AND(実績排出量!H122=実績事業所!$B$2,4&gt;実績排出量!I122)),"新規",""),"")</f>
        <v/>
      </c>
      <c r="Q122" s="375" t="str">
        <f t="shared" si="88"/>
        <v/>
      </c>
      <c r="R122" s="376" t="str">
        <f t="shared" si="64"/>
        <v/>
      </c>
      <c r="S122" s="299" t="str">
        <f t="shared" si="50"/>
        <v/>
      </c>
      <c r="T122" s="86" t="str">
        <f t="shared" si="51"/>
        <v/>
      </c>
      <c r="U122" s="87" t="str">
        <f t="shared" si="52"/>
        <v/>
      </c>
      <c r="V122" s="88" t="str">
        <f t="shared" si="65"/>
        <v/>
      </c>
      <c r="W122" s="89" t="str">
        <f t="shared" si="66"/>
        <v/>
      </c>
      <c r="X122" s="89" t="str">
        <f t="shared" si="67"/>
        <v/>
      </c>
      <c r="Y122" s="113" t="str">
        <f t="shared" si="68"/>
        <v/>
      </c>
      <c r="Z122" s="16"/>
      <c r="AA122" s="15" t="str">
        <f t="shared" si="69"/>
        <v/>
      </c>
      <c r="AB122" s="15" t="str">
        <f t="shared" si="70"/>
        <v/>
      </c>
      <c r="AC122" s="14" t="str">
        <f t="shared" si="53"/>
        <v/>
      </c>
      <c r="AD122" s="6" t="e">
        <f t="shared" si="71"/>
        <v>#N/A</v>
      </c>
      <c r="AE122" s="6" t="e">
        <f t="shared" si="72"/>
        <v>#N/A</v>
      </c>
      <c r="AF122" s="6" t="e">
        <f t="shared" si="73"/>
        <v>#N/A</v>
      </c>
      <c r="AG122" s="6" t="str">
        <f t="shared" si="54"/>
        <v/>
      </c>
      <c r="AH122" s="6">
        <f t="shared" si="55"/>
        <v>1</v>
      </c>
      <c r="AI122" s="6" t="e">
        <f t="shared" si="74"/>
        <v>#N/A</v>
      </c>
      <c r="AJ122" s="6" t="e">
        <f t="shared" si="75"/>
        <v>#N/A</v>
      </c>
      <c r="AK122" s="6" t="e">
        <f t="shared" si="76"/>
        <v>#N/A</v>
      </c>
      <c r="AL122" s="6" t="e">
        <f t="shared" si="77"/>
        <v>#N/A</v>
      </c>
      <c r="AM122" s="7" t="str">
        <f t="shared" si="78"/>
        <v xml:space="preserve"> </v>
      </c>
      <c r="AN122" s="6" t="e">
        <f t="shared" si="79"/>
        <v>#N/A</v>
      </c>
      <c r="AO122" s="6" t="e">
        <f t="shared" si="80"/>
        <v>#N/A</v>
      </c>
      <c r="AP122" s="6" t="e">
        <f t="shared" si="81"/>
        <v>#N/A</v>
      </c>
      <c r="AQ122" s="6" t="e">
        <f t="shared" si="56"/>
        <v>#N/A</v>
      </c>
      <c r="AR122" s="6" t="e">
        <f t="shared" si="82"/>
        <v>#N/A</v>
      </c>
      <c r="AS122" s="6" t="e">
        <f t="shared" si="83"/>
        <v>#N/A</v>
      </c>
      <c r="AT122" s="6" t="e">
        <f t="shared" si="57"/>
        <v>#N/A</v>
      </c>
      <c r="AU122" s="6" t="e">
        <f t="shared" si="58"/>
        <v>#N/A</v>
      </c>
      <c r="AV122" s="6" t="e">
        <f t="shared" si="59"/>
        <v>#N/A</v>
      </c>
      <c r="AW122" s="6">
        <f t="shared" si="84"/>
        <v>0</v>
      </c>
      <c r="AX122" s="6" t="e">
        <f t="shared" si="85"/>
        <v>#N/A</v>
      </c>
      <c r="AY122" s="6" t="str">
        <f t="shared" si="60"/>
        <v/>
      </c>
      <c r="AZ122" s="6" t="str">
        <f t="shared" si="61"/>
        <v/>
      </c>
      <c r="BA122" s="6" t="str">
        <f t="shared" si="62"/>
        <v/>
      </c>
      <c r="BB122" s="6" t="str">
        <f t="shared" si="63"/>
        <v/>
      </c>
      <c r="BC122" s="41"/>
      <c r="BI122" t="s">
        <v>880</v>
      </c>
      <c r="CS122" s="256" t="str">
        <f t="shared" si="89"/>
        <v/>
      </c>
      <c r="CT122" s="1" t="str">
        <f t="shared" si="86"/>
        <v/>
      </c>
      <c r="CU122" s="1" t="str">
        <f t="shared" si="87"/>
        <v/>
      </c>
      <c r="CV122" s="395"/>
    </row>
    <row r="123" spans="1:100" s="1" customFormat="1" ht="13.5" customHeight="1" x14ac:dyDescent="0.15">
      <c r="A123" s="62">
        <v>108</v>
      </c>
      <c r="B123" s="315"/>
      <c r="C123" s="315"/>
      <c r="D123" s="315"/>
      <c r="E123" s="315"/>
      <c r="F123" s="315"/>
      <c r="G123" s="315"/>
      <c r="H123" s="315"/>
      <c r="I123" s="315"/>
      <c r="J123" s="315"/>
      <c r="K123" s="315"/>
      <c r="L123" s="316"/>
      <c r="M123" s="315"/>
      <c r="N123" s="367"/>
      <c r="O123" s="368"/>
      <c r="P123" s="385" t="str">
        <f>IF(G123="R",IF(OR(AND(実績排出量!H123=SUM(実績事業所!$B$2-1),3&lt;実績排出量!I123),AND(実績排出量!H123=実績事業所!$B$2,4&gt;実績排出量!I123)),"新規",""),"")</f>
        <v/>
      </c>
      <c r="Q123" s="375" t="str">
        <f t="shared" si="88"/>
        <v/>
      </c>
      <c r="R123" s="376" t="str">
        <f t="shared" si="64"/>
        <v/>
      </c>
      <c r="S123" s="299" t="str">
        <f t="shared" si="50"/>
        <v/>
      </c>
      <c r="T123" s="86" t="str">
        <f t="shared" si="51"/>
        <v/>
      </c>
      <c r="U123" s="87" t="str">
        <f t="shared" si="52"/>
        <v/>
      </c>
      <c r="V123" s="88" t="str">
        <f t="shared" si="65"/>
        <v/>
      </c>
      <c r="W123" s="89" t="str">
        <f t="shared" si="66"/>
        <v/>
      </c>
      <c r="X123" s="89" t="str">
        <f t="shared" si="67"/>
        <v/>
      </c>
      <c r="Y123" s="113" t="str">
        <f t="shared" si="68"/>
        <v/>
      </c>
      <c r="Z123" s="16"/>
      <c r="AA123" s="15" t="str">
        <f t="shared" si="69"/>
        <v/>
      </c>
      <c r="AB123" s="15" t="str">
        <f t="shared" si="70"/>
        <v/>
      </c>
      <c r="AC123" s="14" t="str">
        <f t="shared" si="53"/>
        <v/>
      </c>
      <c r="AD123" s="6" t="e">
        <f t="shared" si="71"/>
        <v>#N/A</v>
      </c>
      <c r="AE123" s="6" t="e">
        <f t="shared" si="72"/>
        <v>#N/A</v>
      </c>
      <c r="AF123" s="6" t="e">
        <f t="shared" si="73"/>
        <v>#N/A</v>
      </c>
      <c r="AG123" s="6" t="str">
        <f t="shared" si="54"/>
        <v/>
      </c>
      <c r="AH123" s="6">
        <f t="shared" si="55"/>
        <v>1</v>
      </c>
      <c r="AI123" s="6" t="e">
        <f t="shared" si="74"/>
        <v>#N/A</v>
      </c>
      <c r="AJ123" s="6" t="e">
        <f t="shared" si="75"/>
        <v>#N/A</v>
      </c>
      <c r="AK123" s="6" t="e">
        <f t="shared" si="76"/>
        <v>#N/A</v>
      </c>
      <c r="AL123" s="6" t="e">
        <f t="shared" si="77"/>
        <v>#N/A</v>
      </c>
      <c r="AM123" s="7" t="str">
        <f t="shared" si="78"/>
        <v xml:space="preserve"> </v>
      </c>
      <c r="AN123" s="6" t="e">
        <f t="shared" si="79"/>
        <v>#N/A</v>
      </c>
      <c r="AO123" s="6" t="e">
        <f t="shared" si="80"/>
        <v>#N/A</v>
      </c>
      <c r="AP123" s="6" t="e">
        <f t="shared" si="81"/>
        <v>#N/A</v>
      </c>
      <c r="AQ123" s="6" t="e">
        <f t="shared" si="56"/>
        <v>#N/A</v>
      </c>
      <c r="AR123" s="6" t="e">
        <f t="shared" si="82"/>
        <v>#N/A</v>
      </c>
      <c r="AS123" s="6" t="e">
        <f t="shared" si="83"/>
        <v>#N/A</v>
      </c>
      <c r="AT123" s="6" t="e">
        <f t="shared" si="57"/>
        <v>#N/A</v>
      </c>
      <c r="AU123" s="6" t="e">
        <f t="shared" si="58"/>
        <v>#N/A</v>
      </c>
      <c r="AV123" s="6" t="e">
        <f t="shared" si="59"/>
        <v>#N/A</v>
      </c>
      <c r="AW123" s="6">
        <f t="shared" si="84"/>
        <v>0</v>
      </c>
      <c r="AX123" s="6" t="e">
        <f t="shared" si="85"/>
        <v>#N/A</v>
      </c>
      <c r="AY123" s="6" t="str">
        <f t="shared" si="60"/>
        <v/>
      </c>
      <c r="AZ123" s="6" t="str">
        <f t="shared" si="61"/>
        <v/>
      </c>
      <c r="BA123" s="6" t="str">
        <f t="shared" si="62"/>
        <v/>
      </c>
      <c r="BB123" s="6" t="str">
        <f t="shared" si="63"/>
        <v/>
      </c>
      <c r="BC123" s="41"/>
      <c r="BI123" t="s">
        <v>881</v>
      </c>
      <c r="CS123" s="256" t="str">
        <f t="shared" si="89"/>
        <v/>
      </c>
      <c r="CT123" s="1" t="str">
        <f t="shared" si="86"/>
        <v/>
      </c>
      <c r="CU123" s="1" t="str">
        <f t="shared" si="87"/>
        <v/>
      </c>
      <c r="CV123" s="395"/>
    </row>
    <row r="124" spans="1:100" s="1" customFormat="1" ht="13.5" customHeight="1" x14ac:dyDescent="0.15">
      <c r="A124" s="62">
        <v>109</v>
      </c>
      <c r="B124" s="315"/>
      <c r="C124" s="315"/>
      <c r="D124" s="315"/>
      <c r="E124" s="315"/>
      <c r="F124" s="315"/>
      <c r="G124" s="315"/>
      <c r="H124" s="315"/>
      <c r="I124" s="315"/>
      <c r="J124" s="315"/>
      <c r="K124" s="315"/>
      <c r="L124" s="316"/>
      <c r="M124" s="315"/>
      <c r="N124" s="367"/>
      <c r="O124" s="368"/>
      <c r="P124" s="385" t="str">
        <f>IF(G124="R",IF(OR(AND(実績排出量!H124=SUM(実績事業所!$B$2-1),3&lt;実績排出量!I124),AND(実績排出量!H124=実績事業所!$B$2,4&gt;実績排出量!I124)),"新規",""),"")</f>
        <v/>
      </c>
      <c r="Q124" s="375" t="str">
        <f t="shared" si="88"/>
        <v/>
      </c>
      <c r="R124" s="376" t="str">
        <f t="shared" si="64"/>
        <v/>
      </c>
      <c r="S124" s="299" t="str">
        <f t="shared" si="50"/>
        <v/>
      </c>
      <c r="T124" s="86" t="str">
        <f t="shared" si="51"/>
        <v/>
      </c>
      <c r="U124" s="87" t="str">
        <f t="shared" si="52"/>
        <v/>
      </c>
      <c r="V124" s="88" t="str">
        <f t="shared" si="65"/>
        <v/>
      </c>
      <c r="W124" s="89" t="str">
        <f t="shared" si="66"/>
        <v/>
      </c>
      <c r="X124" s="89" t="str">
        <f t="shared" si="67"/>
        <v/>
      </c>
      <c r="Y124" s="113" t="str">
        <f t="shared" si="68"/>
        <v/>
      </c>
      <c r="Z124" s="16"/>
      <c r="AA124" s="15" t="str">
        <f t="shared" si="69"/>
        <v/>
      </c>
      <c r="AB124" s="15" t="str">
        <f t="shared" si="70"/>
        <v/>
      </c>
      <c r="AC124" s="14" t="str">
        <f t="shared" si="53"/>
        <v/>
      </c>
      <c r="AD124" s="6" t="e">
        <f t="shared" si="71"/>
        <v>#N/A</v>
      </c>
      <c r="AE124" s="6" t="e">
        <f t="shared" si="72"/>
        <v>#N/A</v>
      </c>
      <c r="AF124" s="6" t="e">
        <f t="shared" si="73"/>
        <v>#N/A</v>
      </c>
      <c r="AG124" s="6" t="str">
        <f t="shared" si="54"/>
        <v/>
      </c>
      <c r="AH124" s="6">
        <f t="shared" si="55"/>
        <v>1</v>
      </c>
      <c r="AI124" s="6" t="e">
        <f t="shared" si="74"/>
        <v>#N/A</v>
      </c>
      <c r="AJ124" s="6" t="e">
        <f t="shared" si="75"/>
        <v>#N/A</v>
      </c>
      <c r="AK124" s="6" t="e">
        <f t="shared" si="76"/>
        <v>#N/A</v>
      </c>
      <c r="AL124" s="6" t="e">
        <f t="shared" si="77"/>
        <v>#N/A</v>
      </c>
      <c r="AM124" s="7" t="str">
        <f t="shared" si="78"/>
        <v xml:space="preserve"> </v>
      </c>
      <c r="AN124" s="6" t="e">
        <f t="shared" si="79"/>
        <v>#N/A</v>
      </c>
      <c r="AO124" s="6" t="e">
        <f t="shared" si="80"/>
        <v>#N/A</v>
      </c>
      <c r="AP124" s="6" t="e">
        <f t="shared" si="81"/>
        <v>#N/A</v>
      </c>
      <c r="AQ124" s="6" t="e">
        <f t="shared" si="56"/>
        <v>#N/A</v>
      </c>
      <c r="AR124" s="6" t="e">
        <f t="shared" si="82"/>
        <v>#N/A</v>
      </c>
      <c r="AS124" s="6" t="e">
        <f t="shared" si="83"/>
        <v>#N/A</v>
      </c>
      <c r="AT124" s="6" t="e">
        <f t="shared" si="57"/>
        <v>#N/A</v>
      </c>
      <c r="AU124" s="6" t="e">
        <f t="shared" si="58"/>
        <v>#N/A</v>
      </c>
      <c r="AV124" s="6" t="e">
        <f t="shared" si="59"/>
        <v>#N/A</v>
      </c>
      <c r="AW124" s="6">
        <f t="shared" si="84"/>
        <v>0</v>
      </c>
      <c r="AX124" s="6" t="e">
        <f t="shared" si="85"/>
        <v>#N/A</v>
      </c>
      <c r="AY124" s="6" t="str">
        <f t="shared" si="60"/>
        <v/>
      </c>
      <c r="AZ124" s="6" t="str">
        <f t="shared" si="61"/>
        <v/>
      </c>
      <c r="BA124" s="6" t="str">
        <f t="shared" si="62"/>
        <v/>
      </c>
      <c r="BB124" s="6" t="str">
        <f t="shared" si="63"/>
        <v/>
      </c>
      <c r="BC124" s="41"/>
      <c r="BI124" t="s">
        <v>882</v>
      </c>
      <c r="CS124" s="256" t="str">
        <f t="shared" si="89"/>
        <v/>
      </c>
      <c r="CT124" s="1" t="str">
        <f t="shared" si="86"/>
        <v/>
      </c>
      <c r="CU124" s="1" t="str">
        <f t="shared" si="87"/>
        <v/>
      </c>
      <c r="CV124" s="395"/>
    </row>
    <row r="125" spans="1:100" s="1" customFormat="1" ht="13.5" customHeight="1" x14ac:dyDescent="0.15">
      <c r="A125" s="62">
        <v>110</v>
      </c>
      <c r="B125" s="315"/>
      <c r="C125" s="315"/>
      <c r="D125" s="315"/>
      <c r="E125" s="315"/>
      <c r="F125" s="315"/>
      <c r="G125" s="315"/>
      <c r="H125" s="315"/>
      <c r="I125" s="315"/>
      <c r="J125" s="315"/>
      <c r="K125" s="315"/>
      <c r="L125" s="316"/>
      <c r="M125" s="315"/>
      <c r="N125" s="367"/>
      <c r="O125" s="368"/>
      <c r="P125" s="385" t="str">
        <f>IF(G125="R",IF(OR(AND(実績排出量!H125=SUM(実績事業所!$B$2-1),3&lt;実績排出量!I125),AND(実績排出量!H125=実績事業所!$B$2,4&gt;実績排出量!I125)),"新規",""),"")</f>
        <v/>
      </c>
      <c r="Q125" s="375" t="str">
        <f t="shared" si="88"/>
        <v/>
      </c>
      <c r="R125" s="376" t="str">
        <f t="shared" si="64"/>
        <v/>
      </c>
      <c r="S125" s="299" t="str">
        <f t="shared" si="50"/>
        <v/>
      </c>
      <c r="T125" s="86" t="str">
        <f t="shared" si="51"/>
        <v/>
      </c>
      <c r="U125" s="87" t="str">
        <f t="shared" si="52"/>
        <v/>
      </c>
      <c r="V125" s="88" t="str">
        <f t="shared" si="65"/>
        <v/>
      </c>
      <c r="W125" s="89" t="str">
        <f t="shared" si="66"/>
        <v/>
      </c>
      <c r="X125" s="89" t="str">
        <f t="shared" si="67"/>
        <v/>
      </c>
      <c r="Y125" s="113" t="str">
        <f t="shared" si="68"/>
        <v/>
      </c>
      <c r="Z125" s="16"/>
      <c r="AA125" s="15" t="str">
        <f t="shared" si="69"/>
        <v/>
      </c>
      <c r="AB125" s="15" t="str">
        <f t="shared" si="70"/>
        <v/>
      </c>
      <c r="AC125" s="14" t="str">
        <f t="shared" si="53"/>
        <v/>
      </c>
      <c r="AD125" s="6" t="e">
        <f t="shared" si="71"/>
        <v>#N/A</v>
      </c>
      <c r="AE125" s="6" t="e">
        <f t="shared" si="72"/>
        <v>#N/A</v>
      </c>
      <c r="AF125" s="6" t="e">
        <f t="shared" si="73"/>
        <v>#N/A</v>
      </c>
      <c r="AG125" s="6" t="str">
        <f t="shared" si="54"/>
        <v/>
      </c>
      <c r="AH125" s="6">
        <f t="shared" si="55"/>
        <v>1</v>
      </c>
      <c r="AI125" s="6" t="e">
        <f t="shared" si="74"/>
        <v>#N/A</v>
      </c>
      <c r="AJ125" s="6" t="e">
        <f t="shared" si="75"/>
        <v>#N/A</v>
      </c>
      <c r="AK125" s="6" t="e">
        <f t="shared" si="76"/>
        <v>#N/A</v>
      </c>
      <c r="AL125" s="6" t="e">
        <f t="shared" si="77"/>
        <v>#N/A</v>
      </c>
      <c r="AM125" s="7" t="str">
        <f t="shared" si="78"/>
        <v xml:space="preserve"> </v>
      </c>
      <c r="AN125" s="6" t="e">
        <f t="shared" si="79"/>
        <v>#N/A</v>
      </c>
      <c r="AO125" s="6" t="e">
        <f t="shared" si="80"/>
        <v>#N/A</v>
      </c>
      <c r="AP125" s="6" t="e">
        <f t="shared" si="81"/>
        <v>#N/A</v>
      </c>
      <c r="AQ125" s="6" t="e">
        <f t="shared" si="56"/>
        <v>#N/A</v>
      </c>
      <c r="AR125" s="6" t="e">
        <f t="shared" si="82"/>
        <v>#N/A</v>
      </c>
      <c r="AS125" s="6" t="e">
        <f t="shared" si="83"/>
        <v>#N/A</v>
      </c>
      <c r="AT125" s="6" t="e">
        <f t="shared" si="57"/>
        <v>#N/A</v>
      </c>
      <c r="AU125" s="6" t="e">
        <f t="shared" si="58"/>
        <v>#N/A</v>
      </c>
      <c r="AV125" s="6" t="e">
        <f t="shared" si="59"/>
        <v>#N/A</v>
      </c>
      <c r="AW125" s="6">
        <f t="shared" si="84"/>
        <v>0</v>
      </c>
      <c r="AX125" s="6" t="e">
        <f t="shared" si="85"/>
        <v>#N/A</v>
      </c>
      <c r="AY125" s="6" t="str">
        <f t="shared" si="60"/>
        <v/>
      </c>
      <c r="AZ125" s="6" t="str">
        <f t="shared" si="61"/>
        <v/>
      </c>
      <c r="BA125" s="6" t="str">
        <f t="shared" si="62"/>
        <v/>
      </c>
      <c r="BB125" s="6" t="str">
        <f t="shared" si="63"/>
        <v/>
      </c>
      <c r="BC125" s="41"/>
      <c r="BI125" t="s">
        <v>767</v>
      </c>
      <c r="CS125" s="256" t="str">
        <f t="shared" si="89"/>
        <v/>
      </c>
      <c r="CT125" s="1" t="str">
        <f t="shared" si="86"/>
        <v/>
      </c>
      <c r="CU125" s="1" t="str">
        <f t="shared" si="87"/>
        <v/>
      </c>
      <c r="CV125" s="395"/>
    </row>
    <row r="126" spans="1:100" s="1" customFormat="1" ht="13.5" customHeight="1" x14ac:dyDescent="0.15">
      <c r="A126" s="62">
        <v>111</v>
      </c>
      <c r="B126" s="315"/>
      <c r="C126" s="315"/>
      <c r="D126" s="315"/>
      <c r="E126" s="315"/>
      <c r="F126" s="315"/>
      <c r="G126" s="315"/>
      <c r="H126" s="315"/>
      <c r="I126" s="315"/>
      <c r="J126" s="315"/>
      <c r="K126" s="315"/>
      <c r="L126" s="316"/>
      <c r="M126" s="315"/>
      <c r="N126" s="367"/>
      <c r="O126" s="368"/>
      <c r="P126" s="385" t="str">
        <f>IF(G126="R",IF(OR(AND(実績排出量!H126=SUM(実績事業所!$B$2-1),3&lt;実績排出量!I126),AND(実績排出量!H126=実績事業所!$B$2,4&gt;実績排出量!I126)),"新規",""),"")</f>
        <v/>
      </c>
      <c r="Q126" s="375" t="str">
        <f t="shared" si="88"/>
        <v/>
      </c>
      <c r="R126" s="376" t="str">
        <f t="shared" si="64"/>
        <v/>
      </c>
      <c r="S126" s="299" t="str">
        <f t="shared" si="50"/>
        <v/>
      </c>
      <c r="T126" s="86" t="str">
        <f t="shared" si="51"/>
        <v/>
      </c>
      <c r="U126" s="87" t="str">
        <f t="shared" si="52"/>
        <v/>
      </c>
      <c r="V126" s="88" t="str">
        <f t="shared" si="65"/>
        <v/>
      </c>
      <c r="W126" s="89" t="str">
        <f t="shared" si="66"/>
        <v/>
      </c>
      <c r="X126" s="89" t="str">
        <f t="shared" si="67"/>
        <v/>
      </c>
      <c r="Y126" s="113" t="str">
        <f t="shared" si="68"/>
        <v/>
      </c>
      <c r="Z126" s="16"/>
      <c r="AA126" s="15" t="str">
        <f t="shared" si="69"/>
        <v/>
      </c>
      <c r="AB126" s="15" t="str">
        <f t="shared" si="70"/>
        <v/>
      </c>
      <c r="AC126" s="14" t="str">
        <f t="shared" si="53"/>
        <v/>
      </c>
      <c r="AD126" s="6" t="e">
        <f t="shared" si="71"/>
        <v>#N/A</v>
      </c>
      <c r="AE126" s="6" t="e">
        <f t="shared" si="72"/>
        <v>#N/A</v>
      </c>
      <c r="AF126" s="6" t="e">
        <f t="shared" si="73"/>
        <v>#N/A</v>
      </c>
      <c r="AG126" s="6" t="str">
        <f t="shared" si="54"/>
        <v/>
      </c>
      <c r="AH126" s="6">
        <f t="shared" si="55"/>
        <v>1</v>
      </c>
      <c r="AI126" s="6" t="e">
        <f t="shared" si="74"/>
        <v>#N/A</v>
      </c>
      <c r="AJ126" s="6" t="e">
        <f t="shared" si="75"/>
        <v>#N/A</v>
      </c>
      <c r="AK126" s="6" t="e">
        <f t="shared" si="76"/>
        <v>#N/A</v>
      </c>
      <c r="AL126" s="6" t="e">
        <f t="shared" si="77"/>
        <v>#N/A</v>
      </c>
      <c r="AM126" s="7" t="str">
        <f t="shared" si="78"/>
        <v xml:space="preserve"> </v>
      </c>
      <c r="AN126" s="6" t="e">
        <f t="shared" si="79"/>
        <v>#N/A</v>
      </c>
      <c r="AO126" s="6" t="e">
        <f t="shared" si="80"/>
        <v>#N/A</v>
      </c>
      <c r="AP126" s="6" t="e">
        <f t="shared" si="81"/>
        <v>#N/A</v>
      </c>
      <c r="AQ126" s="6" t="e">
        <f t="shared" si="56"/>
        <v>#N/A</v>
      </c>
      <c r="AR126" s="6" t="e">
        <f t="shared" si="82"/>
        <v>#N/A</v>
      </c>
      <c r="AS126" s="6" t="e">
        <f t="shared" si="83"/>
        <v>#N/A</v>
      </c>
      <c r="AT126" s="6" t="e">
        <f t="shared" si="57"/>
        <v>#N/A</v>
      </c>
      <c r="AU126" s="6" t="e">
        <f t="shared" si="58"/>
        <v>#N/A</v>
      </c>
      <c r="AV126" s="6" t="e">
        <f t="shared" si="59"/>
        <v>#N/A</v>
      </c>
      <c r="AW126" s="6">
        <f t="shared" si="84"/>
        <v>0</v>
      </c>
      <c r="AX126" s="6" t="e">
        <f t="shared" si="85"/>
        <v>#N/A</v>
      </c>
      <c r="AY126" s="6" t="str">
        <f t="shared" si="60"/>
        <v/>
      </c>
      <c r="AZ126" s="6" t="str">
        <f t="shared" si="61"/>
        <v/>
      </c>
      <c r="BA126" s="6" t="str">
        <f t="shared" si="62"/>
        <v/>
      </c>
      <c r="BB126" s="6" t="str">
        <f t="shared" si="63"/>
        <v/>
      </c>
      <c r="BC126" s="41"/>
      <c r="BI126" t="s">
        <v>943</v>
      </c>
      <c r="CS126" s="256" t="str">
        <f t="shared" si="89"/>
        <v/>
      </c>
      <c r="CT126" s="1" t="str">
        <f t="shared" si="86"/>
        <v/>
      </c>
      <c r="CU126" s="1" t="str">
        <f t="shared" si="87"/>
        <v/>
      </c>
      <c r="CV126" s="395"/>
    </row>
    <row r="127" spans="1:100" s="1" customFormat="1" ht="13.5" customHeight="1" x14ac:dyDescent="0.15">
      <c r="A127" s="62">
        <v>112</v>
      </c>
      <c r="B127" s="315"/>
      <c r="C127" s="315"/>
      <c r="D127" s="315"/>
      <c r="E127" s="315"/>
      <c r="F127" s="315"/>
      <c r="G127" s="315"/>
      <c r="H127" s="315"/>
      <c r="I127" s="315"/>
      <c r="J127" s="315"/>
      <c r="K127" s="315"/>
      <c r="L127" s="316"/>
      <c r="M127" s="315"/>
      <c r="N127" s="367"/>
      <c r="O127" s="368"/>
      <c r="P127" s="385" t="str">
        <f>IF(G127="R",IF(OR(AND(実績排出量!H127=SUM(実績事業所!$B$2-1),3&lt;実績排出量!I127),AND(実績排出量!H127=実績事業所!$B$2,4&gt;実績排出量!I127)),"新規",""),"")</f>
        <v/>
      </c>
      <c r="Q127" s="375" t="str">
        <f t="shared" si="88"/>
        <v/>
      </c>
      <c r="R127" s="376" t="str">
        <f t="shared" si="64"/>
        <v/>
      </c>
      <c r="S127" s="299" t="str">
        <f t="shared" si="50"/>
        <v/>
      </c>
      <c r="T127" s="86" t="str">
        <f t="shared" si="51"/>
        <v/>
      </c>
      <c r="U127" s="87" t="str">
        <f t="shared" si="52"/>
        <v/>
      </c>
      <c r="V127" s="88" t="str">
        <f t="shared" si="65"/>
        <v/>
      </c>
      <c r="W127" s="89" t="str">
        <f t="shared" si="66"/>
        <v/>
      </c>
      <c r="X127" s="89" t="str">
        <f t="shared" si="67"/>
        <v/>
      </c>
      <c r="Y127" s="113" t="str">
        <f t="shared" si="68"/>
        <v/>
      </c>
      <c r="Z127" s="16"/>
      <c r="AA127" s="15" t="str">
        <f t="shared" si="69"/>
        <v/>
      </c>
      <c r="AB127" s="15" t="str">
        <f t="shared" si="70"/>
        <v/>
      </c>
      <c r="AC127" s="14" t="str">
        <f t="shared" si="53"/>
        <v/>
      </c>
      <c r="AD127" s="6" t="e">
        <f t="shared" si="71"/>
        <v>#N/A</v>
      </c>
      <c r="AE127" s="6" t="e">
        <f t="shared" si="72"/>
        <v>#N/A</v>
      </c>
      <c r="AF127" s="6" t="e">
        <f t="shared" si="73"/>
        <v>#N/A</v>
      </c>
      <c r="AG127" s="6" t="str">
        <f t="shared" si="54"/>
        <v/>
      </c>
      <c r="AH127" s="6">
        <f t="shared" si="55"/>
        <v>1</v>
      </c>
      <c r="AI127" s="6" t="e">
        <f t="shared" si="74"/>
        <v>#N/A</v>
      </c>
      <c r="AJ127" s="6" t="e">
        <f t="shared" si="75"/>
        <v>#N/A</v>
      </c>
      <c r="AK127" s="6" t="e">
        <f t="shared" si="76"/>
        <v>#N/A</v>
      </c>
      <c r="AL127" s="6" t="e">
        <f t="shared" si="77"/>
        <v>#N/A</v>
      </c>
      <c r="AM127" s="7" t="str">
        <f t="shared" si="78"/>
        <v xml:space="preserve"> </v>
      </c>
      <c r="AN127" s="6" t="e">
        <f t="shared" si="79"/>
        <v>#N/A</v>
      </c>
      <c r="AO127" s="6" t="e">
        <f t="shared" si="80"/>
        <v>#N/A</v>
      </c>
      <c r="AP127" s="6" t="e">
        <f t="shared" si="81"/>
        <v>#N/A</v>
      </c>
      <c r="AQ127" s="6" t="e">
        <f t="shared" si="56"/>
        <v>#N/A</v>
      </c>
      <c r="AR127" s="6" t="e">
        <f t="shared" si="82"/>
        <v>#N/A</v>
      </c>
      <c r="AS127" s="6" t="e">
        <f t="shared" si="83"/>
        <v>#N/A</v>
      </c>
      <c r="AT127" s="6" t="e">
        <f t="shared" si="57"/>
        <v>#N/A</v>
      </c>
      <c r="AU127" s="6" t="e">
        <f t="shared" si="58"/>
        <v>#N/A</v>
      </c>
      <c r="AV127" s="6" t="e">
        <f t="shared" si="59"/>
        <v>#N/A</v>
      </c>
      <c r="AW127" s="6">
        <f t="shared" si="84"/>
        <v>0</v>
      </c>
      <c r="AX127" s="6" t="e">
        <f t="shared" si="85"/>
        <v>#N/A</v>
      </c>
      <c r="AY127" s="6" t="str">
        <f t="shared" si="60"/>
        <v/>
      </c>
      <c r="AZ127" s="6" t="str">
        <f t="shared" si="61"/>
        <v/>
      </c>
      <c r="BA127" s="6" t="str">
        <f t="shared" si="62"/>
        <v/>
      </c>
      <c r="BB127" s="6" t="str">
        <f t="shared" si="63"/>
        <v/>
      </c>
      <c r="BC127" s="41"/>
      <c r="BI127" t="s">
        <v>944</v>
      </c>
      <c r="CS127" s="256" t="str">
        <f t="shared" si="89"/>
        <v/>
      </c>
      <c r="CT127" s="1" t="str">
        <f t="shared" si="86"/>
        <v/>
      </c>
      <c r="CU127" s="1" t="str">
        <f t="shared" si="87"/>
        <v/>
      </c>
      <c r="CV127" s="395"/>
    </row>
    <row r="128" spans="1:100" s="1" customFormat="1" ht="13.5" customHeight="1" x14ac:dyDescent="0.15">
      <c r="A128" s="62">
        <v>113</v>
      </c>
      <c r="B128" s="315"/>
      <c r="C128" s="315"/>
      <c r="D128" s="315"/>
      <c r="E128" s="315"/>
      <c r="F128" s="315"/>
      <c r="G128" s="315"/>
      <c r="H128" s="315"/>
      <c r="I128" s="315"/>
      <c r="J128" s="315"/>
      <c r="K128" s="315"/>
      <c r="L128" s="316"/>
      <c r="M128" s="315"/>
      <c r="N128" s="367"/>
      <c r="O128" s="368"/>
      <c r="P128" s="385" t="str">
        <f>IF(G128="R",IF(OR(AND(実績排出量!H128=SUM(実績事業所!$B$2-1),3&lt;実績排出量!I128),AND(実績排出量!H128=実績事業所!$B$2,4&gt;実績排出量!I128)),"新規",""),"")</f>
        <v/>
      </c>
      <c r="Q128" s="375" t="str">
        <f t="shared" si="88"/>
        <v/>
      </c>
      <c r="R128" s="376" t="str">
        <f t="shared" si="64"/>
        <v/>
      </c>
      <c r="S128" s="299" t="str">
        <f t="shared" si="50"/>
        <v/>
      </c>
      <c r="T128" s="86" t="str">
        <f t="shared" si="51"/>
        <v/>
      </c>
      <c r="U128" s="87" t="str">
        <f t="shared" si="52"/>
        <v/>
      </c>
      <c r="V128" s="88" t="str">
        <f t="shared" si="65"/>
        <v/>
      </c>
      <c r="W128" s="89" t="str">
        <f t="shared" si="66"/>
        <v/>
      </c>
      <c r="X128" s="89" t="str">
        <f t="shared" si="67"/>
        <v/>
      </c>
      <c r="Y128" s="113" t="str">
        <f t="shared" si="68"/>
        <v/>
      </c>
      <c r="Z128" s="16"/>
      <c r="AA128" s="15" t="str">
        <f t="shared" si="69"/>
        <v/>
      </c>
      <c r="AB128" s="15" t="str">
        <f t="shared" si="70"/>
        <v/>
      </c>
      <c r="AC128" s="14" t="str">
        <f t="shared" si="53"/>
        <v/>
      </c>
      <c r="AD128" s="6" t="e">
        <f t="shared" si="71"/>
        <v>#N/A</v>
      </c>
      <c r="AE128" s="6" t="e">
        <f t="shared" si="72"/>
        <v>#N/A</v>
      </c>
      <c r="AF128" s="6" t="e">
        <f t="shared" si="73"/>
        <v>#N/A</v>
      </c>
      <c r="AG128" s="6" t="str">
        <f t="shared" si="54"/>
        <v/>
      </c>
      <c r="AH128" s="6">
        <f t="shared" si="55"/>
        <v>1</v>
      </c>
      <c r="AI128" s="6" t="e">
        <f t="shared" si="74"/>
        <v>#N/A</v>
      </c>
      <c r="AJ128" s="6" t="e">
        <f t="shared" si="75"/>
        <v>#N/A</v>
      </c>
      <c r="AK128" s="6" t="e">
        <f t="shared" si="76"/>
        <v>#N/A</v>
      </c>
      <c r="AL128" s="6" t="e">
        <f t="shared" si="77"/>
        <v>#N/A</v>
      </c>
      <c r="AM128" s="7" t="str">
        <f t="shared" si="78"/>
        <v xml:space="preserve"> </v>
      </c>
      <c r="AN128" s="6" t="e">
        <f t="shared" si="79"/>
        <v>#N/A</v>
      </c>
      <c r="AO128" s="6" t="e">
        <f t="shared" si="80"/>
        <v>#N/A</v>
      </c>
      <c r="AP128" s="6" t="e">
        <f t="shared" si="81"/>
        <v>#N/A</v>
      </c>
      <c r="AQ128" s="6" t="e">
        <f t="shared" si="56"/>
        <v>#N/A</v>
      </c>
      <c r="AR128" s="6" t="e">
        <f t="shared" si="82"/>
        <v>#N/A</v>
      </c>
      <c r="AS128" s="6" t="e">
        <f t="shared" si="83"/>
        <v>#N/A</v>
      </c>
      <c r="AT128" s="6" t="e">
        <f t="shared" si="57"/>
        <v>#N/A</v>
      </c>
      <c r="AU128" s="6" t="e">
        <f t="shared" si="58"/>
        <v>#N/A</v>
      </c>
      <c r="AV128" s="6" t="e">
        <f t="shared" si="59"/>
        <v>#N/A</v>
      </c>
      <c r="AW128" s="6">
        <f t="shared" si="84"/>
        <v>0</v>
      </c>
      <c r="AX128" s="6" t="e">
        <f t="shared" si="85"/>
        <v>#N/A</v>
      </c>
      <c r="AY128" s="6" t="str">
        <f t="shared" si="60"/>
        <v/>
      </c>
      <c r="AZ128" s="6" t="str">
        <f t="shared" si="61"/>
        <v/>
      </c>
      <c r="BA128" s="6" t="str">
        <f t="shared" si="62"/>
        <v/>
      </c>
      <c r="BB128" s="6" t="str">
        <f t="shared" si="63"/>
        <v/>
      </c>
      <c r="BC128" s="41"/>
      <c r="BI128" t="s">
        <v>945</v>
      </c>
      <c r="CS128" s="256" t="str">
        <f t="shared" si="89"/>
        <v/>
      </c>
      <c r="CT128" s="1" t="str">
        <f t="shared" si="86"/>
        <v/>
      </c>
      <c r="CU128" s="1" t="str">
        <f t="shared" si="87"/>
        <v/>
      </c>
      <c r="CV128" s="395"/>
    </row>
    <row r="129" spans="1:100" s="1" customFormat="1" ht="13.5" customHeight="1" x14ac:dyDescent="0.15">
      <c r="A129" s="62">
        <v>114</v>
      </c>
      <c r="B129" s="315"/>
      <c r="C129" s="315"/>
      <c r="D129" s="315"/>
      <c r="E129" s="315"/>
      <c r="F129" s="315"/>
      <c r="G129" s="315"/>
      <c r="H129" s="315"/>
      <c r="I129" s="315"/>
      <c r="J129" s="315"/>
      <c r="K129" s="315"/>
      <c r="L129" s="316"/>
      <c r="M129" s="315"/>
      <c r="N129" s="367"/>
      <c r="O129" s="368"/>
      <c r="P129" s="385" t="str">
        <f>IF(G129="R",IF(OR(AND(実績排出量!H129=SUM(実績事業所!$B$2-1),3&lt;実績排出量!I129),AND(実績排出量!H129=実績事業所!$B$2,4&gt;実績排出量!I129)),"新規",""),"")</f>
        <v/>
      </c>
      <c r="Q129" s="375" t="str">
        <f t="shared" si="88"/>
        <v/>
      </c>
      <c r="R129" s="376" t="str">
        <f t="shared" si="64"/>
        <v/>
      </c>
      <c r="S129" s="299" t="str">
        <f t="shared" si="50"/>
        <v/>
      </c>
      <c r="T129" s="86" t="str">
        <f t="shared" si="51"/>
        <v/>
      </c>
      <c r="U129" s="87" t="str">
        <f t="shared" si="52"/>
        <v/>
      </c>
      <c r="V129" s="88" t="str">
        <f t="shared" si="65"/>
        <v/>
      </c>
      <c r="W129" s="89" t="str">
        <f t="shared" si="66"/>
        <v/>
      </c>
      <c r="X129" s="89" t="str">
        <f t="shared" si="67"/>
        <v/>
      </c>
      <c r="Y129" s="113" t="str">
        <f t="shared" si="68"/>
        <v/>
      </c>
      <c r="Z129" s="16"/>
      <c r="AA129" s="15" t="str">
        <f t="shared" si="69"/>
        <v/>
      </c>
      <c r="AB129" s="15" t="str">
        <f t="shared" si="70"/>
        <v/>
      </c>
      <c r="AC129" s="14" t="str">
        <f t="shared" si="53"/>
        <v/>
      </c>
      <c r="AD129" s="6" t="e">
        <f t="shared" si="71"/>
        <v>#N/A</v>
      </c>
      <c r="AE129" s="6" t="e">
        <f t="shared" si="72"/>
        <v>#N/A</v>
      </c>
      <c r="AF129" s="6" t="e">
        <f t="shared" si="73"/>
        <v>#N/A</v>
      </c>
      <c r="AG129" s="6" t="str">
        <f t="shared" si="54"/>
        <v/>
      </c>
      <c r="AH129" s="6">
        <f t="shared" si="55"/>
        <v>1</v>
      </c>
      <c r="AI129" s="6" t="e">
        <f t="shared" si="74"/>
        <v>#N/A</v>
      </c>
      <c r="AJ129" s="6" t="e">
        <f t="shared" si="75"/>
        <v>#N/A</v>
      </c>
      <c r="AK129" s="6" t="e">
        <f t="shared" si="76"/>
        <v>#N/A</v>
      </c>
      <c r="AL129" s="6" t="e">
        <f t="shared" si="77"/>
        <v>#N/A</v>
      </c>
      <c r="AM129" s="7" t="str">
        <f t="shared" si="78"/>
        <v xml:space="preserve"> </v>
      </c>
      <c r="AN129" s="6" t="e">
        <f t="shared" si="79"/>
        <v>#N/A</v>
      </c>
      <c r="AO129" s="6" t="e">
        <f t="shared" si="80"/>
        <v>#N/A</v>
      </c>
      <c r="AP129" s="6" t="e">
        <f t="shared" si="81"/>
        <v>#N/A</v>
      </c>
      <c r="AQ129" s="6" t="e">
        <f t="shared" si="56"/>
        <v>#N/A</v>
      </c>
      <c r="AR129" s="6" t="e">
        <f t="shared" si="82"/>
        <v>#N/A</v>
      </c>
      <c r="AS129" s="6" t="e">
        <f t="shared" si="83"/>
        <v>#N/A</v>
      </c>
      <c r="AT129" s="6" t="e">
        <f t="shared" si="57"/>
        <v>#N/A</v>
      </c>
      <c r="AU129" s="6" t="e">
        <f t="shared" si="58"/>
        <v>#N/A</v>
      </c>
      <c r="AV129" s="6" t="e">
        <f t="shared" si="59"/>
        <v>#N/A</v>
      </c>
      <c r="AW129" s="6">
        <f t="shared" si="84"/>
        <v>0</v>
      </c>
      <c r="AX129" s="6" t="e">
        <f t="shared" si="85"/>
        <v>#N/A</v>
      </c>
      <c r="AY129" s="6" t="str">
        <f t="shared" si="60"/>
        <v/>
      </c>
      <c r="AZ129" s="6" t="str">
        <f t="shared" si="61"/>
        <v/>
      </c>
      <c r="BA129" s="6" t="str">
        <f t="shared" si="62"/>
        <v/>
      </c>
      <c r="BB129" s="6" t="str">
        <f t="shared" si="63"/>
        <v/>
      </c>
      <c r="BC129" s="41"/>
      <c r="BI129" t="s">
        <v>946</v>
      </c>
      <c r="CS129" s="256" t="str">
        <f t="shared" si="89"/>
        <v/>
      </c>
      <c r="CT129" s="1" t="str">
        <f t="shared" si="86"/>
        <v/>
      </c>
      <c r="CU129" s="1" t="str">
        <f t="shared" si="87"/>
        <v/>
      </c>
      <c r="CV129" s="395"/>
    </row>
    <row r="130" spans="1:100" s="1" customFormat="1" ht="13.5" customHeight="1" x14ac:dyDescent="0.15">
      <c r="A130" s="62">
        <v>115</v>
      </c>
      <c r="B130" s="315"/>
      <c r="C130" s="315"/>
      <c r="D130" s="315"/>
      <c r="E130" s="315"/>
      <c r="F130" s="315"/>
      <c r="G130" s="315"/>
      <c r="H130" s="315"/>
      <c r="I130" s="315"/>
      <c r="J130" s="315"/>
      <c r="K130" s="315"/>
      <c r="L130" s="316"/>
      <c r="M130" s="315"/>
      <c r="N130" s="367"/>
      <c r="O130" s="368"/>
      <c r="P130" s="385" t="str">
        <f>IF(G130="R",IF(OR(AND(実績排出量!H130=SUM(実績事業所!$B$2-1),3&lt;実績排出量!I130),AND(実績排出量!H130=実績事業所!$B$2,4&gt;実績排出量!I130)),"新規",""),"")</f>
        <v/>
      </c>
      <c r="Q130" s="375" t="str">
        <f t="shared" si="88"/>
        <v/>
      </c>
      <c r="R130" s="376" t="str">
        <f t="shared" si="64"/>
        <v/>
      </c>
      <c r="S130" s="299" t="str">
        <f t="shared" si="50"/>
        <v/>
      </c>
      <c r="T130" s="86" t="str">
        <f t="shared" si="51"/>
        <v/>
      </c>
      <c r="U130" s="87" t="str">
        <f t="shared" si="52"/>
        <v/>
      </c>
      <c r="V130" s="88" t="str">
        <f t="shared" si="65"/>
        <v/>
      </c>
      <c r="W130" s="89" t="str">
        <f t="shared" si="66"/>
        <v/>
      </c>
      <c r="X130" s="89" t="str">
        <f t="shared" si="67"/>
        <v/>
      </c>
      <c r="Y130" s="113" t="str">
        <f t="shared" si="68"/>
        <v/>
      </c>
      <c r="Z130" s="16"/>
      <c r="AA130" s="15" t="str">
        <f t="shared" si="69"/>
        <v/>
      </c>
      <c r="AB130" s="15" t="str">
        <f t="shared" si="70"/>
        <v/>
      </c>
      <c r="AC130" s="14" t="str">
        <f t="shared" si="53"/>
        <v/>
      </c>
      <c r="AD130" s="6" t="e">
        <f t="shared" si="71"/>
        <v>#N/A</v>
      </c>
      <c r="AE130" s="6" t="e">
        <f t="shared" si="72"/>
        <v>#N/A</v>
      </c>
      <c r="AF130" s="6" t="e">
        <f t="shared" si="73"/>
        <v>#N/A</v>
      </c>
      <c r="AG130" s="6" t="str">
        <f t="shared" si="54"/>
        <v/>
      </c>
      <c r="AH130" s="6">
        <f t="shared" si="55"/>
        <v>1</v>
      </c>
      <c r="AI130" s="6" t="e">
        <f t="shared" si="74"/>
        <v>#N/A</v>
      </c>
      <c r="AJ130" s="6" t="e">
        <f t="shared" si="75"/>
        <v>#N/A</v>
      </c>
      <c r="AK130" s="6" t="e">
        <f t="shared" si="76"/>
        <v>#N/A</v>
      </c>
      <c r="AL130" s="6" t="e">
        <f t="shared" si="77"/>
        <v>#N/A</v>
      </c>
      <c r="AM130" s="7" t="str">
        <f t="shared" si="78"/>
        <v xml:space="preserve"> </v>
      </c>
      <c r="AN130" s="6" t="e">
        <f t="shared" si="79"/>
        <v>#N/A</v>
      </c>
      <c r="AO130" s="6" t="e">
        <f t="shared" si="80"/>
        <v>#N/A</v>
      </c>
      <c r="AP130" s="6" t="e">
        <f t="shared" si="81"/>
        <v>#N/A</v>
      </c>
      <c r="AQ130" s="6" t="e">
        <f t="shared" si="56"/>
        <v>#N/A</v>
      </c>
      <c r="AR130" s="6" t="e">
        <f t="shared" si="82"/>
        <v>#N/A</v>
      </c>
      <c r="AS130" s="6" t="e">
        <f t="shared" si="83"/>
        <v>#N/A</v>
      </c>
      <c r="AT130" s="6" t="e">
        <f t="shared" si="57"/>
        <v>#N/A</v>
      </c>
      <c r="AU130" s="6" t="e">
        <f t="shared" si="58"/>
        <v>#N/A</v>
      </c>
      <c r="AV130" s="6" t="e">
        <f t="shared" si="59"/>
        <v>#N/A</v>
      </c>
      <c r="AW130" s="6">
        <f t="shared" si="84"/>
        <v>0</v>
      </c>
      <c r="AX130" s="6" t="e">
        <f t="shared" si="85"/>
        <v>#N/A</v>
      </c>
      <c r="AY130" s="6" t="str">
        <f t="shared" si="60"/>
        <v/>
      </c>
      <c r="AZ130" s="6" t="str">
        <f t="shared" si="61"/>
        <v/>
      </c>
      <c r="BA130" s="6" t="str">
        <f t="shared" si="62"/>
        <v/>
      </c>
      <c r="BB130" s="6" t="str">
        <f t="shared" si="63"/>
        <v/>
      </c>
      <c r="BC130" s="41"/>
      <c r="BI130" t="s">
        <v>947</v>
      </c>
      <c r="CS130" s="256" t="str">
        <f t="shared" si="89"/>
        <v/>
      </c>
      <c r="CT130" s="1" t="str">
        <f t="shared" si="86"/>
        <v/>
      </c>
      <c r="CU130" s="1" t="str">
        <f t="shared" si="87"/>
        <v/>
      </c>
      <c r="CV130" s="395"/>
    </row>
    <row r="131" spans="1:100" s="1" customFormat="1" ht="13.5" customHeight="1" x14ac:dyDescent="0.15">
      <c r="A131" s="62">
        <v>116</v>
      </c>
      <c r="B131" s="315"/>
      <c r="C131" s="315"/>
      <c r="D131" s="315"/>
      <c r="E131" s="315"/>
      <c r="F131" s="315"/>
      <c r="G131" s="315"/>
      <c r="H131" s="315"/>
      <c r="I131" s="315"/>
      <c r="J131" s="315"/>
      <c r="K131" s="315"/>
      <c r="L131" s="316"/>
      <c r="M131" s="315"/>
      <c r="N131" s="367"/>
      <c r="O131" s="368"/>
      <c r="P131" s="385" t="str">
        <f>IF(G131="R",IF(OR(AND(実績排出量!H131=SUM(実績事業所!$B$2-1),3&lt;実績排出量!I131),AND(実績排出量!H131=実績事業所!$B$2,4&gt;実績排出量!I131)),"新規",""),"")</f>
        <v/>
      </c>
      <c r="Q131" s="375" t="str">
        <f t="shared" si="88"/>
        <v/>
      </c>
      <c r="R131" s="376" t="str">
        <f t="shared" si="64"/>
        <v/>
      </c>
      <c r="S131" s="299" t="str">
        <f t="shared" si="50"/>
        <v/>
      </c>
      <c r="T131" s="86" t="str">
        <f t="shared" si="51"/>
        <v/>
      </c>
      <c r="U131" s="87" t="str">
        <f t="shared" si="52"/>
        <v/>
      </c>
      <c r="V131" s="88" t="str">
        <f t="shared" si="65"/>
        <v/>
      </c>
      <c r="W131" s="89" t="str">
        <f t="shared" si="66"/>
        <v/>
      </c>
      <c r="X131" s="89" t="str">
        <f t="shared" si="67"/>
        <v/>
      </c>
      <c r="Y131" s="113" t="str">
        <f t="shared" si="68"/>
        <v/>
      </c>
      <c r="Z131" s="16"/>
      <c r="AA131" s="15" t="str">
        <f t="shared" si="69"/>
        <v/>
      </c>
      <c r="AB131" s="15" t="str">
        <f t="shared" si="70"/>
        <v/>
      </c>
      <c r="AC131" s="14" t="str">
        <f t="shared" si="53"/>
        <v/>
      </c>
      <c r="AD131" s="6" t="e">
        <f t="shared" si="71"/>
        <v>#N/A</v>
      </c>
      <c r="AE131" s="6" t="e">
        <f t="shared" si="72"/>
        <v>#N/A</v>
      </c>
      <c r="AF131" s="6" t="e">
        <f t="shared" si="73"/>
        <v>#N/A</v>
      </c>
      <c r="AG131" s="6" t="str">
        <f t="shared" si="54"/>
        <v/>
      </c>
      <c r="AH131" s="6">
        <f t="shared" si="55"/>
        <v>1</v>
      </c>
      <c r="AI131" s="6" t="e">
        <f t="shared" si="74"/>
        <v>#N/A</v>
      </c>
      <c r="AJ131" s="6" t="e">
        <f t="shared" si="75"/>
        <v>#N/A</v>
      </c>
      <c r="AK131" s="6" t="e">
        <f t="shared" si="76"/>
        <v>#N/A</v>
      </c>
      <c r="AL131" s="6" t="e">
        <f t="shared" si="77"/>
        <v>#N/A</v>
      </c>
      <c r="AM131" s="7" t="str">
        <f t="shared" si="78"/>
        <v xml:space="preserve"> </v>
      </c>
      <c r="AN131" s="6" t="e">
        <f t="shared" si="79"/>
        <v>#N/A</v>
      </c>
      <c r="AO131" s="6" t="e">
        <f t="shared" si="80"/>
        <v>#N/A</v>
      </c>
      <c r="AP131" s="6" t="e">
        <f t="shared" si="81"/>
        <v>#N/A</v>
      </c>
      <c r="AQ131" s="6" t="e">
        <f t="shared" si="56"/>
        <v>#N/A</v>
      </c>
      <c r="AR131" s="6" t="e">
        <f t="shared" si="82"/>
        <v>#N/A</v>
      </c>
      <c r="AS131" s="6" t="e">
        <f t="shared" si="83"/>
        <v>#N/A</v>
      </c>
      <c r="AT131" s="6" t="e">
        <f t="shared" si="57"/>
        <v>#N/A</v>
      </c>
      <c r="AU131" s="6" t="e">
        <f t="shared" si="58"/>
        <v>#N/A</v>
      </c>
      <c r="AV131" s="6" t="e">
        <f t="shared" si="59"/>
        <v>#N/A</v>
      </c>
      <c r="AW131" s="6">
        <f t="shared" si="84"/>
        <v>0</v>
      </c>
      <c r="AX131" s="6" t="e">
        <f t="shared" si="85"/>
        <v>#N/A</v>
      </c>
      <c r="AY131" s="6" t="str">
        <f t="shared" si="60"/>
        <v/>
      </c>
      <c r="AZ131" s="6" t="str">
        <f t="shared" si="61"/>
        <v/>
      </c>
      <c r="BA131" s="6" t="str">
        <f t="shared" si="62"/>
        <v/>
      </c>
      <c r="BB131" s="6" t="str">
        <f t="shared" si="63"/>
        <v/>
      </c>
      <c r="BC131" s="41"/>
      <c r="BI131" t="s">
        <v>948</v>
      </c>
      <c r="CS131" s="256" t="str">
        <f t="shared" si="89"/>
        <v/>
      </c>
      <c r="CT131" s="1" t="str">
        <f t="shared" si="86"/>
        <v/>
      </c>
      <c r="CU131" s="1" t="str">
        <f t="shared" si="87"/>
        <v/>
      </c>
      <c r="CV131" s="395"/>
    </row>
    <row r="132" spans="1:100" s="1" customFormat="1" ht="13.5" customHeight="1" x14ac:dyDescent="0.15">
      <c r="A132" s="62">
        <v>117</v>
      </c>
      <c r="B132" s="315"/>
      <c r="C132" s="315"/>
      <c r="D132" s="315"/>
      <c r="E132" s="315"/>
      <c r="F132" s="315"/>
      <c r="G132" s="315"/>
      <c r="H132" s="315"/>
      <c r="I132" s="315"/>
      <c r="J132" s="315"/>
      <c r="K132" s="315"/>
      <c r="L132" s="316"/>
      <c r="M132" s="315"/>
      <c r="N132" s="367"/>
      <c r="O132" s="368"/>
      <c r="P132" s="385" t="str">
        <f>IF(G132="R",IF(OR(AND(実績排出量!H132=SUM(実績事業所!$B$2-1),3&lt;実績排出量!I132),AND(実績排出量!H132=実績事業所!$B$2,4&gt;実績排出量!I132)),"新規",""),"")</f>
        <v/>
      </c>
      <c r="Q132" s="375" t="str">
        <f t="shared" si="88"/>
        <v/>
      </c>
      <c r="R132" s="376" t="str">
        <f t="shared" si="64"/>
        <v/>
      </c>
      <c r="S132" s="299" t="str">
        <f t="shared" si="50"/>
        <v/>
      </c>
      <c r="T132" s="86" t="str">
        <f t="shared" si="51"/>
        <v/>
      </c>
      <c r="U132" s="87" t="str">
        <f t="shared" si="52"/>
        <v/>
      </c>
      <c r="V132" s="88" t="str">
        <f t="shared" si="65"/>
        <v/>
      </c>
      <c r="W132" s="89" t="str">
        <f t="shared" si="66"/>
        <v/>
      </c>
      <c r="X132" s="89" t="str">
        <f t="shared" si="67"/>
        <v/>
      </c>
      <c r="Y132" s="113" t="str">
        <f t="shared" si="68"/>
        <v/>
      </c>
      <c r="Z132" s="16"/>
      <c r="AA132" s="15" t="str">
        <f t="shared" si="69"/>
        <v/>
      </c>
      <c r="AB132" s="15" t="str">
        <f t="shared" si="70"/>
        <v/>
      </c>
      <c r="AC132" s="14" t="str">
        <f t="shared" si="53"/>
        <v/>
      </c>
      <c r="AD132" s="6" t="e">
        <f t="shared" si="71"/>
        <v>#N/A</v>
      </c>
      <c r="AE132" s="6" t="e">
        <f t="shared" si="72"/>
        <v>#N/A</v>
      </c>
      <c r="AF132" s="6" t="e">
        <f t="shared" si="73"/>
        <v>#N/A</v>
      </c>
      <c r="AG132" s="6" t="str">
        <f t="shared" si="54"/>
        <v/>
      </c>
      <c r="AH132" s="6">
        <f t="shared" si="55"/>
        <v>1</v>
      </c>
      <c r="AI132" s="6" t="e">
        <f t="shared" si="74"/>
        <v>#N/A</v>
      </c>
      <c r="AJ132" s="6" t="e">
        <f t="shared" si="75"/>
        <v>#N/A</v>
      </c>
      <c r="AK132" s="6" t="e">
        <f t="shared" si="76"/>
        <v>#N/A</v>
      </c>
      <c r="AL132" s="6" t="e">
        <f t="shared" si="77"/>
        <v>#N/A</v>
      </c>
      <c r="AM132" s="7" t="str">
        <f t="shared" si="78"/>
        <v xml:space="preserve"> </v>
      </c>
      <c r="AN132" s="6" t="e">
        <f t="shared" si="79"/>
        <v>#N/A</v>
      </c>
      <c r="AO132" s="6" t="e">
        <f t="shared" si="80"/>
        <v>#N/A</v>
      </c>
      <c r="AP132" s="6" t="e">
        <f t="shared" si="81"/>
        <v>#N/A</v>
      </c>
      <c r="AQ132" s="6" t="e">
        <f t="shared" si="56"/>
        <v>#N/A</v>
      </c>
      <c r="AR132" s="6" t="e">
        <f t="shared" si="82"/>
        <v>#N/A</v>
      </c>
      <c r="AS132" s="6" t="e">
        <f t="shared" si="83"/>
        <v>#N/A</v>
      </c>
      <c r="AT132" s="6" t="e">
        <f t="shared" si="57"/>
        <v>#N/A</v>
      </c>
      <c r="AU132" s="6" t="e">
        <f t="shared" si="58"/>
        <v>#N/A</v>
      </c>
      <c r="AV132" s="6" t="e">
        <f t="shared" si="59"/>
        <v>#N/A</v>
      </c>
      <c r="AW132" s="6">
        <f t="shared" si="84"/>
        <v>0</v>
      </c>
      <c r="AX132" s="6" t="e">
        <f t="shared" si="85"/>
        <v>#N/A</v>
      </c>
      <c r="AY132" s="6" t="str">
        <f t="shared" si="60"/>
        <v/>
      </c>
      <c r="AZ132" s="6" t="str">
        <f t="shared" si="61"/>
        <v/>
      </c>
      <c r="BA132" s="6" t="str">
        <f t="shared" si="62"/>
        <v/>
      </c>
      <c r="BB132" s="6" t="str">
        <f t="shared" si="63"/>
        <v/>
      </c>
      <c r="BC132" s="41"/>
      <c r="BI132" t="s">
        <v>949</v>
      </c>
      <c r="CS132" s="256" t="str">
        <f t="shared" si="89"/>
        <v/>
      </c>
      <c r="CT132" s="1" t="str">
        <f t="shared" si="86"/>
        <v/>
      </c>
      <c r="CU132" s="1" t="str">
        <f t="shared" si="87"/>
        <v/>
      </c>
      <c r="CV132" s="395"/>
    </row>
    <row r="133" spans="1:100" s="1" customFormat="1" ht="13.5" customHeight="1" x14ac:dyDescent="0.15">
      <c r="A133" s="62">
        <v>118</v>
      </c>
      <c r="B133" s="315"/>
      <c r="C133" s="315"/>
      <c r="D133" s="315"/>
      <c r="E133" s="315"/>
      <c r="F133" s="315"/>
      <c r="G133" s="315"/>
      <c r="H133" s="315"/>
      <c r="I133" s="315"/>
      <c r="J133" s="315"/>
      <c r="K133" s="315"/>
      <c r="L133" s="316"/>
      <c r="M133" s="315"/>
      <c r="N133" s="367"/>
      <c r="O133" s="368"/>
      <c r="P133" s="385" t="str">
        <f>IF(G133="R",IF(OR(AND(実績排出量!H133=SUM(実績事業所!$B$2-1),3&lt;実績排出量!I133),AND(実績排出量!H133=実績事業所!$B$2,4&gt;実績排出量!I133)),"新規",""),"")</f>
        <v/>
      </c>
      <c r="Q133" s="375" t="str">
        <f t="shared" si="88"/>
        <v/>
      </c>
      <c r="R133" s="376" t="str">
        <f t="shared" si="64"/>
        <v/>
      </c>
      <c r="S133" s="299" t="str">
        <f t="shared" si="50"/>
        <v/>
      </c>
      <c r="T133" s="86" t="str">
        <f t="shared" si="51"/>
        <v/>
      </c>
      <c r="U133" s="87" t="str">
        <f t="shared" si="52"/>
        <v/>
      </c>
      <c r="V133" s="88" t="str">
        <f t="shared" si="65"/>
        <v/>
      </c>
      <c r="W133" s="89" t="str">
        <f t="shared" si="66"/>
        <v/>
      </c>
      <c r="X133" s="89" t="str">
        <f t="shared" si="67"/>
        <v/>
      </c>
      <c r="Y133" s="113" t="str">
        <f t="shared" si="68"/>
        <v/>
      </c>
      <c r="Z133" s="16"/>
      <c r="AA133" s="15" t="str">
        <f t="shared" si="69"/>
        <v/>
      </c>
      <c r="AB133" s="15" t="str">
        <f t="shared" si="70"/>
        <v/>
      </c>
      <c r="AC133" s="14" t="str">
        <f t="shared" si="53"/>
        <v/>
      </c>
      <c r="AD133" s="6" t="e">
        <f t="shared" si="71"/>
        <v>#N/A</v>
      </c>
      <c r="AE133" s="6" t="e">
        <f t="shared" si="72"/>
        <v>#N/A</v>
      </c>
      <c r="AF133" s="6" t="e">
        <f t="shared" si="73"/>
        <v>#N/A</v>
      </c>
      <c r="AG133" s="6" t="str">
        <f t="shared" si="54"/>
        <v/>
      </c>
      <c r="AH133" s="6">
        <f t="shared" si="55"/>
        <v>1</v>
      </c>
      <c r="AI133" s="6" t="e">
        <f t="shared" si="74"/>
        <v>#N/A</v>
      </c>
      <c r="AJ133" s="6" t="e">
        <f t="shared" si="75"/>
        <v>#N/A</v>
      </c>
      <c r="AK133" s="6" t="e">
        <f t="shared" si="76"/>
        <v>#N/A</v>
      </c>
      <c r="AL133" s="6" t="e">
        <f t="shared" si="77"/>
        <v>#N/A</v>
      </c>
      <c r="AM133" s="7" t="str">
        <f t="shared" si="78"/>
        <v xml:space="preserve"> </v>
      </c>
      <c r="AN133" s="6" t="e">
        <f t="shared" si="79"/>
        <v>#N/A</v>
      </c>
      <c r="AO133" s="6" t="e">
        <f t="shared" si="80"/>
        <v>#N/A</v>
      </c>
      <c r="AP133" s="6" t="e">
        <f t="shared" si="81"/>
        <v>#N/A</v>
      </c>
      <c r="AQ133" s="6" t="e">
        <f t="shared" si="56"/>
        <v>#N/A</v>
      </c>
      <c r="AR133" s="6" t="e">
        <f t="shared" si="82"/>
        <v>#N/A</v>
      </c>
      <c r="AS133" s="6" t="e">
        <f t="shared" si="83"/>
        <v>#N/A</v>
      </c>
      <c r="AT133" s="6" t="e">
        <f t="shared" si="57"/>
        <v>#N/A</v>
      </c>
      <c r="AU133" s="6" t="e">
        <f t="shared" si="58"/>
        <v>#N/A</v>
      </c>
      <c r="AV133" s="6" t="e">
        <f t="shared" si="59"/>
        <v>#N/A</v>
      </c>
      <c r="AW133" s="6">
        <f t="shared" si="84"/>
        <v>0</v>
      </c>
      <c r="AX133" s="6" t="e">
        <f t="shared" si="85"/>
        <v>#N/A</v>
      </c>
      <c r="AY133" s="6" t="str">
        <f t="shared" si="60"/>
        <v/>
      </c>
      <c r="AZ133" s="6" t="str">
        <f t="shared" si="61"/>
        <v/>
      </c>
      <c r="BA133" s="6" t="str">
        <f t="shared" si="62"/>
        <v/>
      </c>
      <c r="BB133" s="6" t="str">
        <f t="shared" si="63"/>
        <v/>
      </c>
      <c r="BC133" s="41"/>
      <c r="BI133" t="s">
        <v>950</v>
      </c>
      <c r="CS133" s="256" t="str">
        <f t="shared" si="89"/>
        <v/>
      </c>
      <c r="CT133" s="1" t="str">
        <f t="shared" si="86"/>
        <v/>
      </c>
      <c r="CU133" s="1" t="str">
        <f t="shared" si="87"/>
        <v/>
      </c>
      <c r="CV133" s="395"/>
    </row>
    <row r="134" spans="1:100" s="1" customFormat="1" ht="13.5" customHeight="1" x14ac:dyDescent="0.15">
      <c r="A134" s="62">
        <v>119</v>
      </c>
      <c r="B134" s="315"/>
      <c r="C134" s="315"/>
      <c r="D134" s="315"/>
      <c r="E134" s="315"/>
      <c r="F134" s="315"/>
      <c r="G134" s="315"/>
      <c r="H134" s="315"/>
      <c r="I134" s="315"/>
      <c r="J134" s="315"/>
      <c r="K134" s="315"/>
      <c r="L134" s="316"/>
      <c r="M134" s="315"/>
      <c r="N134" s="367"/>
      <c r="O134" s="368"/>
      <c r="P134" s="385" t="str">
        <f>IF(G134="R",IF(OR(AND(実績排出量!H134=SUM(実績事業所!$B$2-1),3&lt;実績排出量!I134),AND(実績排出量!H134=実績事業所!$B$2,4&gt;実績排出量!I134)),"新規",""),"")</f>
        <v/>
      </c>
      <c r="Q134" s="375" t="str">
        <f t="shared" si="88"/>
        <v/>
      </c>
      <c r="R134" s="376" t="str">
        <f t="shared" si="64"/>
        <v/>
      </c>
      <c r="S134" s="299" t="str">
        <f t="shared" si="50"/>
        <v/>
      </c>
      <c r="T134" s="86" t="str">
        <f t="shared" si="51"/>
        <v/>
      </c>
      <c r="U134" s="87" t="str">
        <f t="shared" si="52"/>
        <v/>
      </c>
      <c r="V134" s="88" t="str">
        <f t="shared" si="65"/>
        <v/>
      </c>
      <c r="W134" s="89" t="str">
        <f t="shared" si="66"/>
        <v/>
      </c>
      <c r="X134" s="89" t="str">
        <f t="shared" si="67"/>
        <v/>
      </c>
      <c r="Y134" s="113" t="str">
        <f t="shared" si="68"/>
        <v/>
      </c>
      <c r="Z134" s="16"/>
      <c r="AA134" s="15" t="str">
        <f t="shared" si="69"/>
        <v/>
      </c>
      <c r="AB134" s="15" t="str">
        <f t="shared" si="70"/>
        <v/>
      </c>
      <c r="AC134" s="14" t="str">
        <f t="shared" si="53"/>
        <v/>
      </c>
      <c r="AD134" s="6" t="e">
        <f t="shared" si="71"/>
        <v>#N/A</v>
      </c>
      <c r="AE134" s="6" t="e">
        <f t="shared" si="72"/>
        <v>#N/A</v>
      </c>
      <c r="AF134" s="6" t="e">
        <f t="shared" si="73"/>
        <v>#N/A</v>
      </c>
      <c r="AG134" s="6" t="str">
        <f t="shared" si="54"/>
        <v/>
      </c>
      <c r="AH134" s="6">
        <f t="shared" si="55"/>
        <v>1</v>
      </c>
      <c r="AI134" s="6" t="e">
        <f t="shared" si="74"/>
        <v>#N/A</v>
      </c>
      <c r="AJ134" s="6" t="e">
        <f t="shared" si="75"/>
        <v>#N/A</v>
      </c>
      <c r="AK134" s="6" t="e">
        <f t="shared" si="76"/>
        <v>#N/A</v>
      </c>
      <c r="AL134" s="6" t="e">
        <f t="shared" si="77"/>
        <v>#N/A</v>
      </c>
      <c r="AM134" s="7" t="str">
        <f t="shared" si="78"/>
        <v xml:space="preserve"> </v>
      </c>
      <c r="AN134" s="6" t="e">
        <f t="shared" si="79"/>
        <v>#N/A</v>
      </c>
      <c r="AO134" s="6" t="e">
        <f t="shared" si="80"/>
        <v>#N/A</v>
      </c>
      <c r="AP134" s="6" t="e">
        <f t="shared" si="81"/>
        <v>#N/A</v>
      </c>
      <c r="AQ134" s="6" t="e">
        <f t="shared" si="56"/>
        <v>#N/A</v>
      </c>
      <c r="AR134" s="6" t="e">
        <f t="shared" si="82"/>
        <v>#N/A</v>
      </c>
      <c r="AS134" s="6" t="e">
        <f t="shared" si="83"/>
        <v>#N/A</v>
      </c>
      <c r="AT134" s="6" t="e">
        <f t="shared" si="57"/>
        <v>#N/A</v>
      </c>
      <c r="AU134" s="6" t="e">
        <f t="shared" si="58"/>
        <v>#N/A</v>
      </c>
      <c r="AV134" s="6" t="e">
        <f t="shared" si="59"/>
        <v>#N/A</v>
      </c>
      <c r="AW134" s="6">
        <f t="shared" si="84"/>
        <v>0</v>
      </c>
      <c r="AX134" s="6" t="e">
        <f t="shared" si="85"/>
        <v>#N/A</v>
      </c>
      <c r="AY134" s="6" t="str">
        <f t="shared" si="60"/>
        <v/>
      </c>
      <c r="AZ134" s="6" t="str">
        <f t="shared" si="61"/>
        <v/>
      </c>
      <c r="BA134" s="6" t="str">
        <f t="shared" si="62"/>
        <v/>
      </c>
      <c r="BB134" s="6" t="str">
        <f t="shared" si="63"/>
        <v/>
      </c>
      <c r="BC134" s="41"/>
      <c r="BI134" t="s">
        <v>951</v>
      </c>
      <c r="CS134" s="256" t="str">
        <f t="shared" si="89"/>
        <v/>
      </c>
      <c r="CT134" s="1" t="str">
        <f t="shared" si="86"/>
        <v/>
      </c>
      <c r="CU134" s="1" t="str">
        <f t="shared" si="87"/>
        <v/>
      </c>
      <c r="CV134" s="395"/>
    </row>
    <row r="135" spans="1:100" s="1" customFormat="1" ht="13.5" customHeight="1" x14ac:dyDescent="0.15">
      <c r="A135" s="62">
        <v>120</v>
      </c>
      <c r="B135" s="315"/>
      <c r="C135" s="315"/>
      <c r="D135" s="315"/>
      <c r="E135" s="315"/>
      <c r="F135" s="315"/>
      <c r="G135" s="315"/>
      <c r="H135" s="315"/>
      <c r="I135" s="315"/>
      <c r="J135" s="315"/>
      <c r="K135" s="315"/>
      <c r="L135" s="316"/>
      <c r="M135" s="315"/>
      <c r="N135" s="367"/>
      <c r="O135" s="368"/>
      <c r="P135" s="385" t="str">
        <f>IF(G135="R",IF(OR(AND(実績排出量!H135=SUM(実績事業所!$B$2-1),3&lt;実績排出量!I135),AND(実績排出量!H135=実績事業所!$B$2,4&gt;実績排出量!I135)),"新規",""),"")</f>
        <v/>
      </c>
      <c r="Q135" s="375" t="str">
        <f t="shared" si="88"/>
        <v/>
      </c>
      <c r="R135" s="376" t="str">
        <f t="shared" si="64"/>
        <v/>
      </c>
      <c r="S135" s="299" t="str">
        <f t="shared" si="50"/>
        <v/>
      </c>
      <c r="T135" s="86" t="str">
        <f t="shared" si="51"/>
        <v/>
      </c>
      <c r="U135" s="87" t="str">
        <f t="shared" si="52"/>
        <v/>
      </c>
      <c r="V135" s="88" t="str">
        <f t="shared" si="65"/>
        <v/>
      </c>
      <c r="W135" s="89" t="str">
        <f t="shared" si="66"/>
        <v/>
      </c>
      <c r="X135" s="89" t="str">
        <f t="shared" si="67"/>
        <v/>
      </c>
      <c r="Y135" s="113" t="str">
        <f t="shared" si="68"/>
        <v/>
      </c>
      <c r="Z135" s="16"/>
      <c r="AA135" s="15" t="str">
        <f t="shared" si="69"/>
        <v/>
      </c>
      <c r="AB135" s="15" t="str">
        <f t="shared" si="70"/>
        <v/>
      </c>
      <c r="AC135" s="14" t="str">
        <f t="shared" si="53"/>
        <v/>
      </c>
      <c r="AD135" s="6" t="e">
        <f t="shared" si="71"/>
        <v>#N/A</v>
      </c>
      <c r="AE135" s="6" t="e">
        <f t="shared" si="72"/>
        <v>#N/A</v>
      </c>
      <c r="AF135" s="6" t="e">
        <f t="shared" si="73"/>
        <v>#N/A</v>
      </c>
      <c r="AG135" s="6" t="str">
        <f t="shared" si="54"/>
        <v/>
      </c>
      <c r="AH135" s="6">
        <f t="shared" si="55"/>
        <v>1</v>
      </c>
      <c r="AI135" s="6" t="e">
        <f t="shared" si="74"/>
        <v>#N/A</v>
      </c>
      <c r="AJ135" s="6" t="e">
        <f t="shared" si="75"/>
        <v>#N/A</v>
      </c>
      <c r="AK135" s="6" t="e">
        <f t="shared" si="76"/>
        <v>#N/A</v>
      </c>
      <c r="AL135" s="6" t="e">
        <f t="shared" si="77"/>
        <v>#N/A</v>
      </c>
      <c r="AM135" s="7" t="str">
        <f t="shared" si="78"/>
        <v xml:space="preserve"> </v>
      </c>
      <c r="AN135" s="6" t="e">
        <f t="shared" si="79"/>
        <v>#N/A</v>
      </c>
      <c r="AO135" s="6" t="e">
        <f t="shared" si="80"/>
        <v>#N/A</v>
      </c>
      <c r="AP135" s="6" t="e">
        <f t="shared" si="81"/>
        <v>#N/A</v>
      </c>
      <c r="AQ135" s="6" t="e">
        <f t="shared" si="56"/>
        <v>#N/A</v>
      </c>
      <c r="AR135" s="6" t="e">
        <f t="shared" si="82"/>
        <v>#N/A</v>
      </c>
      <c r="AS135" s="6" t="e">
        <f t="shared" si="83"/>
        <v>#N/A</v>
      </c>
      <c r="AT135" s="6" t="e">
        <f t="shared" si="57"/>
        <v>#N/A</v>
      </c>
      <c r="AU135" s="6" t="e">
        <f t="shared" si="58"/>
        <v>#N/A</v>
      </c>
      <c r="AV135" s="6" t="e">
        <f t="shared" si="59"/>
        <v>#N/A</v>
      </c>
      <c r="AW135" s="6">
        <f t="shared" si="84"/>
        <v>0</v>
      </c>
      <c r="AX135" s="6" t="e">
        <f t="shared" si="85"/>
        <v>#N/A</v>
      </c>
      <c r="AY135" s="6" t="str">
        <f t="shared" si="60"/>
        <v/>
      </c>
      <c r="AZ135" s="6" t="str">
        <f t="shared" si="61"/>
        <v/>
      </c>
      <c r="BA135" s="6" t="str">
        <f t="shared" si="62"/>
        <v/>
      </c>
      <c r="BB135" s="6" t="str">
        <f t="shared" si="63"/>
        <v/>
      </c>
      <c r="BC135" s="41"/>
      <c r="BI135" t="s">
        <v>952</v>
      </c>
      <c r="CS135" s="256" t="str">
        <f t="shared" si="89"/>
        <v/>
      </c>
      <c r="CT135" s="1" t="str">
        <f t="shared" si="86"/>
        <v/>
      </c>
      <c r="CU135" s="1" t="str">
        <f t="shared" si="87"/>
        <v/>
      </c>
      <c r="CV135" s="395"/>
    </row>
    <row r="136" spans="1:100" s="1" customFormat="1" ht="13.5" customHeight="1" x14ac:dyDescent="0.15">
      <c r="A136" s="62">
        <v>121</v>
      </c>
      <c r="B136" s="315"/>
      <c r="C136" s="315"/>
      <c r="D136" s="315"/>
      <c r="E136" s="315"/>
      <c r="F136" s="315"/>
      <c r="G136" s="315"/>
      <c r="H136" s="315"/>
      <c r="I136" s="315"/>
      <c r="J136" s="315"/>
      <c r="K136" s="315"/>
      <c r="L136" s="316"/>
      <c r="M136" s="315"/>
      <c r="N136" s="367"/>
      <c r="O136" s="368"/>
      <c r="P136" s="385" t="str">
        <f>IF(G136="R",IF(OR(AND(実績排出量!H136=SUM(実績事業所!$B$2-1),3&lt;実績排出量!I136),AND(実績排出量!H136=実績事業所!$B$2,4&gt;実績排出量!I136)),"新規",""),"")</f>
        <v/>
      </c>
      <c r="Q136" s="375" t="str">
        <f t="shared" si="88"/>
        <v/>
      </c>
      <c r="R136" s="376" t="str">
        <f t="shared" si="64"/>
        <v/>
      </c>
      <c r="S136" s="299" t="str">
        <f t="shared" si="50"/>
        <v/>
      </c>
      <c r="T136" s="86" t="str">
        <f t="shared" si="51"/>
        <v/>
      </c>
      <c r="U136" s="87" t="str">
        <f t="shared" si="52"/>
        <v/>
      </c>
      <c r="V136" s="88" t="str">
        <f t="shared" si="65"/>
        <v/>
      </c>
      <c r="W136" s="89" t="str">
        <f t="shared" si="66"/>
        <v/>
      </c>
      <c r="X136" s="89" t="str">
        <f t="shared" si="67"/>
        <v/>
      </c>
      <c r="Y136" s="113" t="str">
        <f t="shared" si="68"/>
        <v/>
      </c>
      <c r="Z136" s="16"/>
      <c r="AA136" s="15" t="str">
        <f t="shared" si="69"/>
        <v/>
      </c>
      <c r="AB136" s="15" t="str">
        <f t="shared" si="70"/>
        <v/>
      </c>
      <c r="AC136" s="14" t="str">
        <f t="shared" si="53"/>
        <v/>
      </c>
      <c r="AD136" s="6" t="e">
        <f t="shared" si="71"/>
        <v>#N/A</v>
      </c>
      <c r="AE136" s="6" t="e">
        <f t="shared" si="72"/>
        <v>#N/A</v>
      </c>
      <c r="AF136" s="6" t="e">
        <f t="shared" si="73"/>
        <v>#N/A</v>
      </c>
      <c r="AG136" s="6" t="str">
        <f t="shared" si="54"/>
        <v/>
      </c>
      <c r="AH136" s="6">
        <f t="shared" si="55"/>
        <v>1</v>
      </c>
      <c r="AI136" s="6" t="e">
        <f t="shared" si="74"/>
        <v>#N/A</v>
      </c>
      <c r="AJ136" s="6" t="e">
        <f t="shared" si="75"/>
        <v>#N/A</v>
      </c>
      <c r="AK136" s="6" t="e">
        <f t="shared" si="76"/>
        <v>#N/A</v>
      </c>
      <c r="AL136" s="6" t="e">
        <f t="shared" si="77"/>
        <v>#N/A</v>
      </c>
      <c r="AM136" s="7" t="str">
        <f t="shared" si="78"/>
        <v xml:space="preserve"> </v>
      </c>
      <c r="AN136" s="6" t="e">
        <f t="shared" si="79"/>
        <v>#N/A</v>
      </c>
      <c r="AO136" s="6" t="e">
        <f t="shared" si="80"/>
        <v>#N/A</v>
      </c>
      <c r="AP136" s="6" t="e">
        <f t="shared" si="81"/>
        <v>#N/A</v>
      </c>
      <c r="AQ136" s="6" t="e">
        <f t="shared" si="56"/>
        <v>#N/A</v>
      </c>
      <c r="AR136" s="6" t="e">
        <f t="shared" si="82"/>
        <v>#N/A</v>
      </c>
      <c r="AS136" s="6" t="e">
        <f t="shared" si="83"/>
        <v>#N/A</v>
      </c>
      <c r="AT136" s="6" t="e">
        <f t="shared" si="57"/>
        <v>#N/A</v>
      </c>
      <c r="AU136" s="6" t="e">
        <f t="shared" si="58"/>
        <v>#N/A</v>
      </c>
      <c r="AV136" s="6" t="e">
        <f t="shared" si="59"/>
        <v>#N/A</v>
      </c>
      <c r="AW136" s="6">
        <f t="shared" si="84"/>
        <v>0</v>
      </c>
      <c r="AX136" s="6" t="e">
        <f t="shared" si="85"/>
        <v>#N/A</v>
      </c>
      <c r="AY136" s="6" t="str">
        <f t="shared" si="60"/>
        <v/>
      </c>
      <c r="AZ136" s="6" t="str">
        <f t="shared" si="61"/>
        <v/>
      </c>
      <c r="BA136" s="6" t="str">
        <f t="shared" si="62"/>
        <v/>
      </c>
      <c r="BB136" s="6" t="str">
        <f t="shared" si="63"/>
        <v/>
      </c>
      <c r="BC136" s="41"/>
      <c r="BI136" t="s">
        <v>953</v>
      </c>
      <c r="CS136" s="256" t="str">
        <f t="shared" si="89"/>
        <v/>
      </c>
      <c r="CT136" s="1" t="str">
        <f t="shared" si="86"/>
        <v/>
      </c>
      <c r="CU136" s="1" t="str">
        <f t="shared" si="87"/>
        <v/>
      </c>
      <c r="CV136" s="395"/>
    </row>
    <row r="137" spans="1:100" s="1" customFormat="1" ht="13.5" customHeight="1" x14ac:dyDescent="0.15">
      <c r="A137" s="62">
        <v>122</v>
      </c>
      <c r="B137" s="315"/>
      <c r="C137" s="315"/>
      <c r="D137" s="315"/>
      <c r="E137" s="315"/>
      <c r="F137" s="315"/>
      <c r="G137" s="315"/>
      <c r="H137" s="315"/>
      <c r="I137" s="315"/>
      <c r="J137" s="315"/>
      <c r="K137" s="315"/>
      <c r="L137" s="316"/>
      <c r="M137" s="315"/>
      <c r="N137" s="367"/>
      <c r="O137" s="368"/>
      <c r="P137" s="385" t="str">
        <f>IF(G137="R",IF(OR(AND(実績排出量!H137=SUM(実績事業所!$B$2-1),3&lt;実績排出量!I137),AND(実績排出量!H137=実績事業所!$B$2,4&gt;実績排出量!I137)),"新規",""),"")</f>
        <v/>
      </c>
      <c r="Q137" s="375" t="str">
        <f t="shared" si="88"/>
        <v/>
      </c>
      <c r="R137" s="376" t="str">
        <f t="shared" si="64"/>
        <v/>
      </c>
      <c r="S137" s="299" t="str">
        <f t="shared" si="50"/>
        <v/>
      </c>
      <c r="T137" s="86" t="str">
        <f t="shared" si="51"/>
        <v/>
      </c>
      <c r="U137" s="87" t="str">
        <f t="shared" si="52"/>
        <v/>
      </c>
      <c r="V137" s="88" t="str">
        <f t="shared" si="65"/>
        <v/>
      </c>
      <c r="W137" s="89" t="str">
        <f t="shared" si="66"/>
        <v/>
      </c>
      <c r="X137" s="89" t="str">
        <f t="shared" si="67"/>
        <v/>
      </c>
      <c r="Y137" s="113" t="str">
        <f t="shared" si="68"/>
        <v/>
      </c>
      <c r="Z137" s="16"/>
      <c r="AA137" s="15" t="str">
        <f t="shared" si="69"/>
        <v/>
      </c>
      <c r="AB137" s="15" t="str">
        <f t="shared" si="70"/>
        <v/>
      </c>
      <c r="AC137" s="14" t="str">
        <f t="shared" si="53"/>
        <v/>
      </c>
      <c r="AD137" s="6" t="e">
        <f t="shared" si="71"/>
        <v>#N/A</v>
      </c>
      <c r="AE137" s="6" t="e">
        <f t="shared" si="72"/>
        <v>#N/A</v>
      </c>
      <c r="AF137" s="6" t="e">
        <f t="shared" si="73"/>
        <v>#N/A</v>
      </c>
      <c r="AG137" s="6" t="str">
        <f t="shared" si="54"/>
        <v/>
      </c>
      <c r="AH137" s="6">
        <f t="shared" si="55"/>
        <v>1</v>
      </c>
      <c r="AI137" s="6" t="e">
        <f t="shared" si="74"/>
        <v>#N/A</v>
      </c>
      <c r="AJ137" s="6" t="e">
        <f t="shared" si="75"/>
        <v>#N/A</v>
      </c>
      <c r="AK137" s="6" t="e">
        <f t="shared" si="76"/>
        <v>#N/A</v>
      </c>
      <c r="AL137" s="6" t="e">
        <f t="shared" si="77"/>
        <v>#N/A</v>
      </c>
      <c r="AM137" s="7" t="str">
        <f t="shared" si="78"/>
        <v xml:space="preserve"> </v>
      </c>
      <c r="AN137" s="6" t="e">
        <f t="shared" si="79"/>
        <v>#N/A</v>
      </c>
      <c r="AO137" s="6" t="e">
        <f t="shared" si="80"/>
        <v>#N/A</v>
      </c>
      <c r="AP137" s="6" t="e">
        <f t="shared" si="81"/>
        <v>#N/A</v>
      </c>
      <c r="AQ137" s="6" t="e">
        <f t="shared" si="56"/>
        <v>#N/A</v>
      </c>
      <c r="AR137" s="6" t="e">
        <f t="shared" si="82"/>
        <v>#N/A</v>
      </c>
      <c r="AS137" s="6" t="e">
        <f t="shared" si="83"/>
        <v>#N/A</v>
      </c>
      <c r="AT137" s="6" t="e">
        <f t="shared" si="57"/>
        <v>#N/A</v>
      </c>
      <c r="AU137" s="6" t="e">
        <f t="shared" si="58"/>
        <v>#N/A</v>
      </c>
      <c r="AV137" s="6" t="e">
        <f t="shared" si="59"/>
        <v>#N/A</v>
      </c>
      <c r="AW137" s="6">
        <f t="shared" si="84"/>
        <v>0</v>
      </c>
      <c r="AX137" s="6" t="e">
        <f t="shared" si="85"/>
        <v>#N/A</v>
      </c>
      <c r="AY137" s="6" t="str">
        <f t="shared" si="60"/>
        <v/>
      </c>
      <c r="AZ137" s="6" t="str">
        <f t="shared" si="61"/>
        <v/>
      </c>
      <c r="BA137" s="6" t="str">
        <f t="shared" si="62"/>
        <v/>
      </c>
      <c r="BB137" s="6" t="str">
        <f t="shared" si="63"/>
        <v/>
      </c>
      <c r="BC137" s="41"/>
      <c r="BI137" t="s">
        <v>954</v>
      </c>
      <c r="CS137" s="256" t="str">
        <f t="shared" si="89"/>
        <v/>
      </c>
      <c r="CT137" s="1" t="str">
        <f t="shared" si="86"/>
        <v/>
      </c>
      <c r="CU137" s="1" t="str">
        <f t="shared" si="87"/>
        <v/>
      </c>
      <c r="CV137" s="395"/>
    </row>
    <row r="138" spans="1:100" s="1" customFormat="1" ht="13.5" customHeight="1" x14ac:dyDescent="0.15">
      <c r="A138" s="62">
        <v>123</v>
      </c>
      <c r="B138" s="315"/>
      <c r="C138" s="315"/>
      <c r="D138" s="315"/>
      <c r="E138" s="315"/>
      <c r="F138" s="315"/>
      <c r="G138" s="315"/>
      <c r="H138" s="315"/>
      <c r="I138" s="315"/>
      <c r="J138" s="315"/>
      <c r="K138" s="315"/>
      <c r="L138" s="316"/>
      <c r="M138" s="315"/>
      <c r="N138" s="367"/>
      <c r="O138" s="368"/>
      <c r="P138" s="385" t="str">
        <f>IF(G138="R",IF(OR(AND(実績排出量!H138=SUM(実績事業所!$B$2-1),3&lt;実績排出量!I138),AND(実績排出量!H138=実績事業所!$B$2,4&gt;実績排出量!I138)),"新規",""),"")</f>
        <v/>
      </c>
      <c r="Q138" s="375" t="str">
        <f t="shared" si="88"/>
        <v/>
      </c>
      <c r="R138" s="376" t="str">
        <f t="shared" si="64"/>
        <v/>
      </c>
      <c r="S138" s="299" t="str">
        <f t="shared" si="50"/>
        <v/>
      </c>
      <c r="T138" s="86" t="str">
        <f t="shared" si="51"/>
        <v/>
      </c>
      <c r="U138" s="87" t="str">
        <f t="shared" si="52"/>
        <v/>
      </c>
      <c r="V138" s="88" t="str">
        <f t="shared" si="65"/>
        <v/>
      </c>
      <c r="W138" s="89" t="str">
        <f t="shared" si="66"/>
        <v/>
      </c>
      <c r="X138" s="89" t="str">
        <f t="shared" si="67"/>
        <v/>
      </c>
      <c r="Y138" s="113" t="str">
        <f t="shared" si="68"/>
        <v/>
      </c>
      <c r="Z138" s="16"/>
      <c r="AA138" s="15" t="str">
        <f t="shared" si="69"/>
        <v/>
      </c>
      <c r="AB138" s="15" t="str">
        <f t="shared" si="70"/>
        <v/>
      </c>
      <c r="AC138" s="14" t="str">
        <f t="shared" si="53"/>
        <v/>
      </c>
      <c r="AD138" s="6" t="e">
        <f t="shared" si="71"/>
        <v>#N/A</v>
      </c>
      <c r="AE138" s="6" t="e">
        <f t="shared" si="72"/>
        <v>#N/A</v>
      </c>
      <c r="AF138" s="6" t="e">
        <f t="shared" si="73"/>
        <v>#N/A</v>
      </c>
      <c r="AG138" s="6" t="str">
        <f t="shared" si="54"/>
        <v/>
      </c>
      <c r="AH138" s="6">
        <f t="shared" si="55"/>
        <v>1</v>
      </c>
      <c r="AI138" s="6" t="e">
        <f t="shared" si="74"/>
        <v>#N/A</v>
      </c>
      <c r="AJ138" s="6" t="e">
        <f t="shared" si="75"/>
        <v>#N/A</v>
      </c>
      <c r="AK138" s="6" t="e">
        <f t="shared" si="76"/>
        <v>#N/A</v>
      </c>
      <c r="AL138" s="6" t="e">
        <f t="shared" si="77"/>
        <v>#N/A</v>
      </c>
      <c r="AM138" s="7" t="str">
        <f t="shared" si="78"/>
        <v xml:space="preserve"> </v>
      </c>
      <c r="AN138" s="6" t="e">
        <f t="shared" si="79"/>
        <v>#N/A</v>
      </c>
      <c r="AO138" s="6" t="e">
        <f t="shared" si="80"/>
        <v>#N/A</v>
      </c>
      <c r="AP138" s="6" t="e">
        <f t="shared" si="81"/>
        <v>#N/A</v>
      </c>
      <c r="AQ138" s="6" t="e">
        <f t="shared" si="56"/>
        <v>#N/A</v>
      </c>
      <c r="AR138" s="6" t="e">
        <f t="shared" si="82"/>
        <v>#N/A</v>
      </c>
      <c r="AS138" s="6" t="e">
        <f t="shared" si="83"/>
        <v>#N/A</v>
      </c>
      <c r="AT138" s="6" t="e">
        <f t="shared" si="57"/>
        <v>#N/A</v>
      </c>
      <c r="AU138" s="6" t="e">
        <f t="shared" si="58"/>
        <v>#N/A</v>
      </c>
      <c r="AV138" s="6" t="e">
        <f t="shared" si="59"/>
        <v>#N/A</v>
      </c>
      <c r="AW138" s="6">
        <f t="shared" si="84"/>
        <v>0</v>
      </c>
      <c r="AX138" s="6" t="e">
        <f t="shared" si="85"/>
        <v>#N/A</v>
      </c>
      <c r="AY138" s="6" t="str">
        <f t="shared" si="60"/>
        <v/>
      </c>
      <c r="AZ138" s="6" t="str">
        <f t="shared" si="61"/>
        <v/>
      </c>
      <c r="BA138" s="6" t="str">
        <f t="shared" si="62"/>
        <v/>
      </c>
      <c r="BB138" s="6" t="str">
        <f t="shared" si="63"/>
        <v/>
      </c>
      <c r="BC138" s="41"/>
      <c r="BI138" t="s">
        <v>955</v>
      </c>
      <c r="CS138" s="256" t="str">
        <f t="shared" si="89"/>
        <v/>
      </c>
      <c r="CT138" s="1" t="str">
        <f t="shared" si="86"/>
        <v/>
      </c>
      <c r="CU138" s="1" t="str">
        <f t="shared" si="87"/>
        <v/>
      </c>
      <c r="CV138" s="395"/>
    </row>
    <row r="139" spans="1:100" s="1" customFormat="1" ht="13.5" customHeight="1" x14ac:dyDescent="0.15">
      <c r="A139" s="62">
        <v>124</v>
      </c>
      <c r="B139" s="315"/>
      <c r="C139" s="315"/>
      <c r="D139" s="315"/>
      <c r="E139" s="315"/>
      <c r="F139" s="315"/>
      <c r="G139" s="315"/>
      <c r="H139" s="315"/>
      <c r="I139" s="315"/>
      <c r="J139" s="315"/>
      <c r="K139" s="315"/>
      <c r="L139" s="316"/>
      <c r="M139" s="315"/>
      <c r="N139" s="367"/>
      <c r="O139" s="368"/>
      <c r="P139" s="385" t="str">
        <f>IF(G139="R",IF(OR(AND(実績排出量!H139=SUM(実績事業所!$B$2-1),3&lt;実績排出量!I139),AND(実績排出量!H139=実績事業所!$B$2,4&gt;実績排出量!I139)),"新規",""),"")</f>
        <v/>
      </c>
      <c r="Q139" s="375" t="str">
        <f t="shared" si="88"/>
        <v/>
      </c>
      <c r="R139" s="376" t="str">
        <f t="shared" si="64"/>
        <v/>
      </c>
      <c r="S139" s="299" t="str">
        <f t="shared" si="50"/>
        <v/>
      </c>
      <c r="T139" s="86" t="str">
        <f t="shared" si="51"/>
        <v/>
      </c>
      <c r="U139" s="87" t="str">
        <f t="shared" si="52"/>
        <v/>
      </c>
      <c r="V139" s="88" t="str">
        <f t="shared" si="65"/>
        <v/>
      </c>
      <c r="W139" s="89" t="str">
        <f t="shared" si="66"/>
        <v/>
      </c>
      <c r="X139" s="89" t="str">
        <f t="shared" si="67"/>
        <v/>
      </c>
      <c r="Y139" s="113" t="str">
        <f t="shared" si="68"/>
        <v/>
      </c>
      <c r="Z139" s="16"/>
      <c r="AA139" s="15" t="str">
        <f t="shared" si="69"/>
        <v/>
      </c>
      <c r="AB139" s="15" t="str">
        <f t="shared" si="70"/>
        <v/>
      </c>
      <c r="AC139" s="14" t="str">
        <f t="shared" si="53"/>
        <v/>
      </c>
      <c r="AD139" s="6" t="e">
        <f t="shared" si="71"/>
        <v>#N/A</v>
      </c>
      <c r="AE139" s="6" t="e">
        <f t="shared" si="72"/>
        <v>#N/A</v>
      </c>
      <c r="AF139" s="6" t="e">
        <f t="shared" si="73"/>
        <v>#N/A</v>
      </c>
      <c r="AG139" s="6" t="str">
        <f t="shared" si="54"/>
        <v/>
      </c>
      <c r="AH139" s="6">
        <f t="shared" si="55"/>
        <v>1</v>
      </c>
      <c r="AI139" s="6" t="e">
        <f t="shared" si="74"/>
        <v>#N/A</v>
      </c>
      <c r="AJ139" s="6" t="e">
        <f t="shared" si="75"/>
        <v>#N/A</v>
      </c>
      <c r="AK139" s="6" t="e">
        <f t="shared" si="76"/>
        <v>#N/A</v>
      </c>
      <c r="AL139" s="6" t="e">
        <f t="shared" si="77"/>
        <v>#N/A</v>
      </c>
      <c r="AM139" s="7" t="str">
        <f t="shared" si="78"/>
        <v xml:space="preserve"> </v>
      </c>
      <c r="AN139" s="6" t="e">
        <f t="shared" si="79"/>
        <v>#N/A</v>
      </c>
      <c r="AO139" s="6" t="e">
        <f t="shared" si="80"/>
        <v>#N/A</v>
      </c>
      <c r="AP139" s="6" t="e">
        <f t="shared" si="81"/>
        <v>#N/A</v>
      </c>
      <c r="AQ139" s="6" t="e">
        <f t="shared" si="56"/>
        <v>#N/A</v>
      </c>
      <c r="AR139" s="6" t="e">
        <f t="shared" si="82"/>
        <v>#N/A</v>
      </c>
      <c r="AS139" s="6" t="e">
        <f t="shared" si="83"/>
        <v>#N/A</v>
      </c>
      <c r="AT139" s="6" t="e">
        <f t="shared" si="57"/>
        <v>#N/A</v>
      </c>
      <c r="AU139" s="6" t="e">
        <f t="shared" si="58"/>
        <v>#N/A</v>
      </c>
      <c r="AV139" s="6" t="e">
        <f t="shared" si="59"/>
        <v>#N/A</v>
      </c>
      <c r="AW139" s="6">
        <f t="shared" si="84"/>
        <v>0</v>
      </c>
      <c r="AX139" s="6" t="e">
        <f t="shared" si="85"/>
        <v>#N/A</v>
      </c>
      <c r="AY139" s="6" t="str">
        <f t="shared" si="60"/>
        <v/>
      </c>
      <c r="AZ139" s="6" t="str">
        <f t="shared" si="61"/>
        <v/>
      </c>
      <c r="BA139" s="6" t="str">
        <f t="shared" si="62"/>
        <v/>
      </c>
      <c r="BB139" s="6" t="str">
        <f t="shared" si="63"/>
        <v/>
      </c>
      <c r="BC139" s="41"/>
      <c r="BI139" t="s">
        <v>956</v>
      </c>
      <c r="CS139" s="256" t="str">
        <f t="shared" si="89"/>
        <v/>
      </c>
      <c r="CT139" s="1" t="str">
        <f t="shared" si="86"/>
        <v/>
      </c>
      <c r="CU139" s="1" t="str">
        <f t="shared" si="87"/>
        <v/>
      </c>
      <c r="CV139" s="395"/>
    </row>
    <row r="140" spans="1:100" s="1" customFormat="1" ht="13.5" customHeight="1" x14ac:dyDescent="0.15">
      <c r="A140" s="62">
        <v>125</v>
      </c>
      <c r="B140" s="315"/>
      <c r="C140" s="315"/>
      <c r="D140" s="315"/>
      <c r="E140" s="315"/>
      <c r="F140" s="315"/>
      <c r="G140" s="315"/>
      <c r="H140" s="315"/>
      <c r="I140" s="315"/>
      <c r="J140" s="315"/>
      <c r="K140" s="315"/>
      <c r="L140" s="316"/>
      <c r="M140" s="315"/>
      <c r="N140" s="367"/>
      <c r="O140" s="368"/>
      <c r="P140" s="385" t="str">
        <f>IF(G140="R",IF(OR(AND(実績排出量!H140=SUM(実績事業所!$B$2-1),3&lt;実績排出量!I140),AND(実績排出量!H140=実績事業所!$B$2,4&gt;実績排出量!I140)),"新規",""),"")</f>
        <v/>
      </c>
      <c r="Q140" s="375" t="str">
        <f t="shared" si="88"/>
        <v/>
      </c>
      <c r="R140" s="376" t="str">
        <f t="shared" si="64"/>
        <v/>
      </c>
      <c r="S140" s="299" t="str">
        <f t="shared" si="50"/>
        <v/>
      </c>
      <c r="T140" s="86" t="str">
        <f t="shared" si="51"/>
        <v/>
      </c>
      <c r="U140" s="87" t="str">
        <f t="shared" si="52"/>
        <v/>
      </c>
      <c r="V140" s="88" t="str">
        <f t="shared" si="65"/>
        <v/>
      </c>
      <c r="W140" s="89" t="str">
        <f t="shared" si="66"/>
        <v/>
      </c>
      <c r="X140" s="89" t="str">
        <f t="shared" si="67"/>
        <v/>
      </c>
      <c r="Y140" s="113" t="str">
        <f t="shared" si="68"/>
        <v/>
      </c>
      <c r="Z140" s="16"/>
      <c r="AA140" s="15" t="str">
        <f t="shared" si="69"/>
        <v/>
      </c>
      <c r="AB140" s="15" t="str">
        <f t="shared" si="70"/>
        <v/>
      </c>
      <c r="AC140" s="14" t="str">
        <f t="shared" si="53"/>
        <v/>
      </c>
      <c r="AD140" s="6" t="e">
        <f t="shared" si="71"/>
        <v>#N/A</v>
      </c>
      <c r="AE140" s="6" t="e">
        <f t="shared" si="72"/>
        <v>#N/A</v>
      </c>
      <c r="AF140" s="6" t="e">
        <f t="shared" si="73"/>
        <v>#N/A</v>
      </c>
      <c r="AG140" s="6" t="str">
        <f t="shared" si="54"/>
        <v/>
      </c>
      <c r="AH140" s="6">
        <f t="shared" si="55"/>
        <v>1</v>
      </c>
      <c r="AI140" s="6" t="e">
        <f t="shared" si="74"/>
        <v>#N/A</v>
      </c>
      <c r="AJ140" s="6" t="e">
        <f t="shared" si="75"/>
        <v>#N/A</v>
      </c>
      <c r="AK140" s="6" t="e">
        <f t="shared" si="76"/>
        <v>#N/A</v>
      </c>
      <c r="AL140" s="6" t="e">
        <f t="shared" si="77"/>
        <v>#N/A</v>
      </c>
      <c r="AM140" s="7" t="str">
        <f t="shared" si="78"/>
        <v xml:space="preserve"> </v>
      </c>
      <c r="AN140" s="6" t="e">
        <f t="shared" si="79"/>
        <v>#N/A</v>
      </c>
      <c r="AO140" s="6" t="e">
        <f t="shared" si="80"/>
        <v>#N/A</v>
      </c>
      <c r="AP140" s="6" t="e">
        <f t="shared" si="81"/>
        <v>#N/A</v>
      </c>
      <c r="AQ140" s="6" t="e">
        <f t="shared" si="56"/>
        <v>#N/A</v>
      </c>
      <c r="AR140" s="6" t="e">
        <f t="shared" si="82"/>
        <v>#N/A</v>
      </c>
      <c r="AS140" s="6" t="e">
        <f t="shared" si="83"/>
        <v>#N/A</v>
      </c>
      <c r="AT140" s="6" t="e">
        <f t="shared" si="57"/>
        <v>#N/A</v>
      </c>
      <c r="AU140" s="6" t="e">
        <f t="shared" si="58"/>
        <v>#N/A</v>
      </c>
      <c r="AV140" s="6" t="e">
        <f t="shared" si="59"/>
        <v>#N/A</v>
      </c>
      <c r="AW140" s="6">
        <f t="shared" si="84"/>
        <v>0</v>
      </c>
      <c r="AX140" s="6" t="e">
        <f t="shared" si="85"/>
        <v>#N/A</v>
      </c>
      <c r="AY140" s="6" t="str">
        <f t="shared" si="60"/>
        <v/>
      </c>
      <c r="AZ140" s="6" t="str">
        <f t="shared" si="61"/>
        <v/>
      </c>
      <c r="BA140" s="6" t="str">
        <f t="shared" si="62"/>
        <v/>
      </c>
      <c r="BB140" s="6" t="str">
        <f t="shared" si="63"/>
        <v/>
      </c>
      <c r="BC140" s="41"/>
      <c r="BI140" t="s">
        <v>957</v>
      </c>
      <c r="CS140" s="256" t="str">
        <f t="shared" si="89"/>
        <v/>
      </c>
      <c r="CT140" s="1" t="str">
        <f t="shared" si="86"/>
        <v/>
      </c>
      <c r="CU140" s="1" t="str">
        <f t="shared" si="87"/>
        <v/>
      </c>
      <c r="CV140" s="395"/>
    </row>
    <row r="141" spans="1:100" s="1" customFormat="1" ht="13.5" customHeight="1" x14ac:dyDescent="0.15">
      <c r="A141" s="62">
        <v>126</v>
      </c>
      <c r="B141" s="315"/>
      <c r="C141" s="315"/>
      <c r="D141" s="315"/>
      <c r="E141" s="315"/>
      <c r="F141" s="315"/>
      <c r="G141" s="315"/>
      <c r="H141" s="315"/>
      <c r="I141" s="315"/>
      <c r="J141" s="315"/>
      <c r="K141" s="315"/>
      <c r="L141" s="316"/>
      <c r="M141" s="315"/>
      <c r="N141" s="367"/>
      <c r="O141" s="368"/>
      <c r="P141" s="385" t="str">
        <f>IF(G141="R",IF(OR(AND(実績排出量!H141=SUM(実績事業所!$B$2-1),3&lt;実績排出量!I141),AND(実績排出量!H141=実績事業所!$B$2,4&gt;実績排出量!I141)),"新規",""),"")</f>
        <v/>
      </c>
      <c r="Q141" s="375" t="str">
        <f t="shared" si="88"/>
        <v/>
      </c>
      <c r="R141" s="376" t="str">
        <f t="shared" si="64"/>
        <v/>
      </c>
      <c r="S141" s="299" t="str">
        <f t="shared" si="50"/>
        <v/>
      </c>
      <c r="T141" s="86" t="str">
        <f t="shared" si="51"/>
        <v/>
      </c>
      <c r="U141" s="87" t="str">
        <f t="shared" si="52"/>
        <v/>
      </c>
      <c r="V141" s="88" t="str">
        <f t="shared" si="65"/>
        <v/>
      </c>
      <c r="W141" s="89" t="str">
        <f t="shared" si="66"/>
        <v/>
      </c>
      <c r="X141" s="89" t="str">
        <f t="shared" si="67"/>
        <v/>
      </c>
      <c r="Y141" s="113" t="str">
        <f t="shared" si="68"/>
        <v/>
      </c>
      <c r="Z141" s="16"/>
      <c r="AA141" s="15" t="str">
        <f t="shared" si="69"/>
        <v/>
      </c>
      <c r="AB141" s="15" t="str">
        <f t="shared" si="70"/>
        <v/>
      </c>
      <c r="AC141" s="14" t="str">
        <f t="shared" si="53"/>
        <v/>
      </c>
      <c r="AD141" s="6" t="e">
        <f t="shared" si="71"/>
        <v>#N/A</v>
      </c>
      <c r="AE141" s="6" t="e">
        <f t="shared" si="72"/>
        <v>#N/A</v>
      </c>
      <c r="AF141" s="6" t="e">
        <f t="shared" si="73"/>
        <v>#N/A</v>
      </c>
      <c r="AG141" s="6" t="str">
        <f t="shared" si="54"/>
        <v/>
      </c>
      <c r="AH141" s="6">
        <f t="shared" si="55"/>
        <v>1</v>
      </c>
      <c r="AI141" s="6" t="e">
        <f t="shared" si="74"/>
        <v>#N/A</v>
      </c>
      <c r="AJ141" s="6" t="e">
        <f t="shared" si="75"/>
        <v>#N/A</v>
      </c>
      <c r="AK141" s="6" t="e">
        <f t="shared" si="76"/>
        <v>#N/A</v>
      </c>
      <c r="AL141" s="6" t="e">
        <f t="shared" si="77"/>
        <v>#N/A</v>
      </c>
      <c r="AM141" s="7" t="str">
        <f t="shared" si="78"/>
        <v xml:space="preserve"> </v>
      </c>
      <c r="AN141" s="6" t="e">
        <f t="shared" si="79"/>
        <v>#N/A</v>
      </c>
      <c r="AO141" s="6" t="e">
        <f t="shared" si="80"/>
        <v>#N/A</v>
      </c>
      <c r="AP141" s="6" t="e">
        <f t="shared" si="81"/>
        <v>#N/A</v>
      </c>
      <c r="AQ141" s="6" t="e">
        <f t="shared" si="56"/>
        <v>#N/A</v>
      </c>
      <c r="AR141" s="6" t="e">
        <f t="shared" si="82"/>
        <v>#N/A</v>
      </c>
      <c r="AS141" s="6" t="e">
        <f t="shared" si="83"/>
        <v>#N/A</v>
      </c>
      <c r="AT141" s="6" t="e">
        <f t="shared" si="57"/>
        <v>#N/A</v>
      </c>
      <c r="AU141" s="6" t="e">
        <f t="shared" si="58"/>
        <v>#N/A</v>
      </c>
      <c r="AV141" s="6" t="e">
        <f t="shared" si="59"/>
        <v>#N/A</v>
      </c>
      <c r="AW141" s="6">
        <f t="shared" si="84"/>
        <v>0</v>
      </c>
      <c r="AX141" s="6" t="e">
        <f t="shared" si="85"/>
        <v>#N/A</v>
      </c>
      <c r="AY141" s="6" t="str">
        <f t="shared" si="60"/>
        <v/>
      </c>
      <c r="AZ141" s="6" t="str">
        <f t="shared" si="61"/>
        <v/>
      </c>
      <c r="BA141" s="6" t="str">
        <f t="shared" si="62"/>
        <v/>
      </c>
      <c r="BB141" s="6" t="str">
        <f t="shared" si="63"/>
        <v/>
      </c>
      <c r="BC141" s="41"/>
      <c r="BI141" t="s">
        <v>958</v>
      </c>
      <c r="CS141" s="256" t="str">
        <f t="shared" si="89"/>
        <v/>
      </c>
      <c r="CT141" s="1" t="str">
        <f t="shared" si="86"/>
        <v/>
      </c>
      <c r="CU141" s="1" t="str">
        <f t="shared" si="87"/>
        <v/>
      </c>
      <c r="CV141" s="395"/>
    </row>
    <row r="142" spans="1:100" s="1" customFormat="1" ht="13.5" customHeight="1" x14ac:dyDescent="0.15">
      <c r="A142" s="62">
        <v>127</v>
      </c>
      <c r="B142" s="315"/>
      <c r="C142" s="315"/>
      <c r="D142" s="315"/>
      <c r="E142" s="315"/>
      <c r="F142" s="315"/>
      <c r="G142" s="315"/>
      <c r="H142" s="315"/>
      <c r="I142" s="315"/>
      <c r="J142" s="315"/>
      <c r="K142" s="315"/>
      <c r="L142" s="316"/>
      <c r="M142" s="315"/>
      <c r="N142" s="367"/>
      <c r="O142" s="368"/>
      <c r="P142" s="385" t="str">
        <f>IF(G142="R",IF(OR(AND(実績排出量!H142=SUM(実績事業所!$B$2-1),3&lt;実績排出量!I142),AND(実績排出量!H142=実績事業所!$B$2,4&gt;実績排出量!I142)),"新規",""),"")</f>
        <v/>
      </c>
      <c r="Q142" s="375" t="str">
        <f t="shared" si="88"/>
        <v/>
      </c>
      <c r="R142" s="376" t="str">
        <f t="shared" si="64"/>
        <v/>
      </c>
      <c r="S142" s="299" t="str">
        <f t="shared" si="50"/>
        <v/>
      </c>
      <c r="T142" s="86" t="str">
        <f t="shared" si="51"/>
        <v/>
      </c>
      <c r="U142" s="87" t="str">
        <f t="shared" si="52"/>
        <v/>
      </c>
      <c r="V142" s="88" t="str">
        <f t="shared" si="65"/>
        <v/>
      </c>
      <c r="W142" s="89" t="str">
        <f t="shared" si="66"/>
        <v/>
      </c>
      <c r="X142" s="89" t="str">
        <f t="shared" si="67"/>
        <v/>
      </c>
      <c r="Y142" s="113" t="str">
        <f t="shared" si="68"/>
        <v/>
      </c>
      <c r="Z142" s="16"/>
      <c r="AA142" s="15" t="str">
        <f t="shared" si="69"/>
        <v/>
      </c>
      <c r="AB142" s="15" t="str">
        <f t="shared" si="70"/>
        <v/>
      </c>
      <c r="AC142" s="14" t="str">
        <f t="shared" si="53"/>
        <v/>
      </c>
      <c r="AD142" s="6" t="e">
        <f t="shared" si="71"/>
        <v>#N/A</v>
      </c>
      <c r="AE142" s="6" t="e">
        <f t="shared" si="72"/>
        <v>#N/A</v>
      </c>
      <c r="AF142" s="6" t="e">
        <f t="shared" si="73"/>
        <v>#N/A</v>
      </c>
      <c r="AG142" s="6" t="str">
        <f t="shared" si="54"/>
        <v/>
      </c>
      <c r="AH142" s="6">
        <f t="shared" si="55"/>
        <v>1</v>
      </c>
      <c r="AI142" s="6" t="e">
        <f t="shared" si="74"/>
        <v>#N/A</v>
      </c>
      <c r="AJ142" s="6" t="e">
        <f t="shared" si="75"/>
        <v>#N/A</v>
      </c>
      <c r="AK142" s="6" t="e">
        <f t="shared" si="76"/>
        <v>#N/A</v>
      </c>
      <c r="AL142" s="6" t="e">
        <f t="shared" si="77"/>
        <v>#N/A</v>
      </c>
      <c r="AM142" s="7" t="str">
        <f t="shared" si="78"/>
        <v xml:space="preserve"> </v>
      </c>
      <c r="AN142" s="6" t="e">
        <f t="shared" si="79"/>
        <v>#N/A</v>
      </c>
      <c r="AO142" s="6" t="e">
        <f t="shared" si="80"/>
        <v>#N/A</v>
      </c>
      <c r="AP142" s="6" t="e">
        <f t="shared" si="81"/>
        <v>#N/A</v>
      </c>
      <c r="AQ142" s="6" t="e">
        <f t="shared" si="56"/>
        <v>#N/A</v>
      </c>
      <c r="AR142" s="6" t="e">
        <f t="shared" si="82"/>
        <v>#N/A</v>
      </c>
      <c r="AS142" s="6" t="e">
        <f t="shared" si="83"/>
        <v>#N/A</v>
      </c>
      <c r="AT142" s="6" t="e">
        <f t="shared" si="57"/>
        <v>#N/A</v>
      </c>
      <c r="AU142" s="6" t="e">
        <f t="shared" si="58"/>
        <v>#N/A</v>
      </c>
      <c r="AV142" s="6" t="e">
        <f t="shared" si="59"/>
        <v>#N/A</v>
      </c>
      <c r="AW142" s="6">
        <f t="shared" si="84"/>
        <v>0</v>
      </c>
      <c r="AX142" s="6" t="e">
        <f t="shared" si="85"/>
        <v>#N/A</v>
      </c>
      <c r="AY142" s="6" t="str">
        <f t="shared" si="60"/>
        <v/>
      </c>
      <c r="AZ142" s="6" t="str">
        <f t="shared" si="61"/>
        <v/>
      </c>
      <c r="BA142" s="6" t="str">
        <f t="shared" si="62"/>
        <v/>
      </c>
      <c r="BB142" s="6" t="str">
        <f t="shared" si="63"/>
        <v/>
      </c>
      <c r="BC142" s="41"/>
      <c r="BI142" t="s">
        <v>884</v>
      </c>
      <c r="CS142" s="256" t="str">
        <f t="shared" si="89"/>
        <v/>
      </c>
      <c r="CT142" s="1" t="str">
        <f t="shared" si="86"/>
        <v/>
      </c>
      <c r="CU142" s="1" t="str">
        <f t="shared" si="87"/>
        <v/>
      </c>
      <c r="CV142" s="395"/>
    </row>
    <row r="143" spans="1:100" s="1" customFormat="1" ht="13.5" customHeight="1" x14ac:dyDescent="0.15">
      <c r="A143" s="62">
        <v>128</v>
      </c>
      <c r="B143" s="315"/>
      <c r="C143" s="315"/>
      <c r="D143" s="315"/>
      <c r="E143" s="315"/>
      <c r="F143" s="315"/>
      <c r="G143" s="315"/>
      <c r="H143" s="315"/>
      <c r="I143" s="315"/>
      <c r="J143" s="315"/>
      <c r="K143" s="315"/>
      <c r="L143" s="316"/>
      <c r="M143" s="315"/>
      <c r="N143" s="367"/>
      <c r="O143" s="368"/>
      <c r="P143" s="385" t="str">
        <f>IF(G143="R",IF(OR(AND(実績排出量!H143=SUM(実績事業所!$B$2-1),3&lt;実績排出量!I143),AND(実績排出量!H143=実績事業所!$B$2,4&gt;実績排出量!I143)),"新規",""),"")</f>
        <v/>
      </c>
      <c r="Q143" s="375" t="str">
        <f t="shared" si="88"/>
        <v/>
      </c>
      <c r="R143" s="376" t="str">
        <f t="shared" si="64"/>
        <v/>
      </c>
      <c r="S143" s="299" t="str">
        <f t="shared" si="50"/>
        <v/>
      </c>
      <c r="T143" s="86" t="str">
        <f t="shared" si="51"/>
        <v/>
      </c>
      <c r="U143" s="87" t="str">
        <f t="shared" si="52"/>
        <v/>
      </c>
      <c r="V143" s="88" t="str">
        <f t="shared" si="65"/>
        <v/>
      </c>
      <c r="W143" s="89" t="str">
        <f t="shared" si="66"/>
        <v/>
      </c>
      <c r="X143" s="89" t="str">
        <f t="shared" si="67"/>
        <v/>
      </c>
      <c r="Y143" s="113" t="str">
        <f t="shared" si="68"/>
        <v/>
      </c>
      <c r="Z143" s="16"/>
      <c r="AA143" s="15" t="str">
        <f t="shared" si="69"/>
        <v/>
      </c>
      <c r="AB143" s="15" t="str">
        <f t="shared" si="70"/>
        <v/>
      </c>
      <c r="AC143" s="14" t="str">
        <f t="shared" si="53"/>
        <v/>
      </c>
      <c r="AD143" s="6" t="e">
        <f t="shared" si="71"/>
        <v>#N/A</v>
      </c>
      <c r="AE143" s="6" t="e">
        <f t="shared" si="72"/>
        <v>#N/A</v>
      </c>
      <c r="AF143" s="6" t="e">
        <f t="shared" si="73"/>
        <v>#N/A</v>
      </c>
      <c r="AG143" s="6" t="str">
        <f t="shared" si="54"/>
        <v/>
      </c>
      <c r="AH143" s="6">
        <f t="shared" si="55"/>
        <v>1</v>
      </c>
      <c r="AI143" s="6" t="e">
        <f t="shared" si="74"/>
        <v>#N/A</v>
      </c>
      <c r="AJ143" s="6" t="e">
        <f t="shared" si="75"/>
        <v>#N/A</v>
      </c>
      <c r="AK143" s="6" t="e">
        <f t="shared" si="76"/>
        <v>#N/A</v>
      </c>
      <c r="AL143" s="6" t="e">
        <f t="shared" si="77"/>
        <v>#N/A</v>
      </c>
      <c r="AM143" s="7" t="str">
        <f t="shared" si="78"/>
        <v xml:space="preserve"> </v>
      </c>
      <c r="AN143" s="6" t="e">
        <f t="shared" si="79"/>
        <v>#N/A</v>
      </c>
      <c r="AO143" s="6" t="e">
        <f t="shared" si="80"/>
        <v>#N/A</v>
      </c>
      <c r="AP143" s="6" t="e">
        <f t="shared" si="81"/>
        <v>#N/A</v>
      </c>
      <c r="AQ143" s="6" t="e">
        <f t="shared" si="56"/>
        <v>#N/A</v>
      </c>
      <c r="AR143" s="6" t="e">
        <f t="shared" si="82"/>
        <v>#N/A</v>
      </c>
      <c r="AS143" s="6" t="e">
        <f t="shared" si="83"/>
        <v>#N/A</v>
      </c>
      <c r="AT143" s="6" t="e">
        <f t="shared" si="57"/>
        <v>#N/A</v>
      </c>
      <c r="AU143" s="6" t="e">
        <f t="shared" si="58"/>
        <v>#N/A</v>
      </c>
      <c r="AV143" s="6" t="e">
        <f t="shared" si="59"/>
        <v>#N/A</v>
      </c>
      <c r="AW143" s="6">
        <f t="shared" si="84"/>
        <v>0</v>
      </c>
      <c r="AX143" s="6" t="e">
        <f t="shared" si="85"/>
        <v>#N/A</v>
      </c>
      <c r="AY143" s="6" t="str">
        <f t="shared" si="60"/>
        <v/>
      </c>
      <c r="AZ143" s="6" t="str">
        <f t="shared" si="61"/>
        <v/>
      </c>
      <c r="BA143" s="6" t="str">
        <f t="shared" si="62"/>
        <v/>
      </c>
      <c r="BB143" s="6" t="str">
        <f t="shared" si="63"/>
        <v/>
      </c>
      <c r="BC143" s="41"/>
      <c r="BI143" t="s">
        <v>885</v>
      </c>
      <c r="CS143" s="256" t="str">
        <f t="shared" si="89"/>
        <v/>
      </c>
      <c r="CT143" s="1" t="str">
        <f t="shared" si="86"/>
        <v/>
      </c>
      <c r="CU143" s="1" t="str">
        <f t="shared" si="87"/>
        <v/>
      </c>
      <c r="CV143" s="395"/>
    </row>
    <row r="144" spans="1:100" s="1" customFormat="1" ht="13.5" customHeight="1" x14ac:dyDescent="0.15">
      <c r="A144" s="62">
        <v>129</v>
      </c>
      <c r="B144" s="315"/>
      <c r="C144" s="315"/>
      <c r="D144" s="315"/>
      <c r="E144" s="315"/>
      <c r="F144" s="315"/>
      <c r="G144" s="315"/>
      <c r="H144" s="315"/>
      <c r="I144" s="315"/>
      <c r="J144" s="315"/>
      <c r="K144" s="315"/>
      <c r="L144" s="316"/>
      <c r="M144" s="315"/>
      <c r="N144" s="367"/>
      <c r="O144" s="368"/>
      <c r="P144" s="385" t="str">
        <f>IF(G144="R",IF(OR(AND(実績排出量!H144=SUM(実績事業所!$B$2-1),3&lt;実績排出量!I144),AND(実績排出量!H144=実績事業所!$B$2,4&gt;実績排出量!I144)),"新規",""),"")</f>
        <v/>
      </c>
      <c r="Q144" s="375" t="str">
        <f t="shared" si="88"/>
        <v/>
      </c>
      <c r="R144" s="376" t="str">
        <f t="shared" si="64"/>
        <v/>
      </c>
      <c r="S144" s="299" t="str">
        <f t="shared" ref="S144:S207" si="90">IF(ISBLANK(M144)=TRUE,"",IF(ISNUMBER(AO144)=TRUE,AO144,"エラー"))</f>
        <v/>
      </c>
      <c r="T144" s="86" t="str">
        <f t="shared" ref="T144:T207" si="91">IF(ISBLANK(M144)=TRUE,"",IF(ISNUMBER(AR144)=TRUE,AR144,"エラー"))</f>
        <v/>
      </c>
      <c r="U144" s="87" t="str">
        <f t="shared" ref="U144:U207" si="92">IF(ISBLANK(M144)=TRUE,"",IF(ISNUMBER(AX144)=TRUE,AX144,"エラー"))</f>
        <v/>
      </c>
      <c r="V144" s="88" t="str">
        <f t="shared" si="65"/>
        <v/>
      </c>
      <c r="W144" s="89" t="str">
        <f t="shared" si="66"/>
        <v/>
      </c>
      <c r="X144" s="89" t="str">
        <f t="shared" si="67"/>
        <v/>
      </c>
      <c r="Y144" s="113" t="str">
        <f t="shared" si="68"/>
        <v/>
      </c>
      <c r="Z144" s="16"/>
      <c r="AA144" s="15" t="str">
        <f t="shared" si="69"/>
        <v/>
      </c>
      <c r="AB144" s="15" t="str">
        <f t="shared" si="70"/>
        <v/>
      </c>
      <c r="AC144" s="14" t="str">
        <f t="shared" ref="AC144:AC207" si="93">IF(ISBLANK(J144)=TRUE,"",IF(OR(ISBLANK(B144)=TRUE),1,""))</f>
        <v/>
      </c>
      <c r="AD144" s="6" t="e">
        <f t="shared" si="71"/>
        <v>#N/A</v>
      </c>
      <c r="AE144" s="6" t="e">
        <f t="shared" si="72"/>
        <v>#N/A</v>
      </c>
      <c r="AF144" s="6" t="e">
        <f t="shared" si="73"/>
        <v>#N/A</v>
      </c>
      <c r="AG144" s="6" t="str">
        <f t="shared" ref="AG144:AG207" si="94">IF(ISERROR(SEARCH("-",K144,1))=TRUE,ASC(UPPER(K144)),ASC(UPPER(LEFT(K144,SEARCH("-",K144,1)-1))))</f>
        <v/>
      </c>
      <c r="AH144" s="6">
        <f t="shared" ref="AH144:AH207" si="95">IF(L144&gt;3500,L144/1000,1)</f>
        <v>1</v>
      </c>
      <c r="AI144" s="6" t="e">
        <f t="shared" si="74"/>
        <v>#N/A</v>
      </c>
      <c r="AJ144" s="6" t="e">
        <f t="shared" si="75"/>
        <v>#N/A</v>
      </c>
      <c r="AK144" s="6" t="e">
        <f t="shared" si="76"/>
        <v>#N/A</v>
      </c>
      <c r="AL144" s="6" t="e">
        <f t="shared" si="77"/>
        <v>#N/A</v>
      </c>
      <c r="AM144" s="7" t="str">
        <f t="shared" si="78"/>
        <v xml:space="preserve"> </v>
      </c>
      <c r="AN144" s="6" t="e">
        <f t="shared" si="79"/>
        <v>#N/A</v>
      </c>
      <c r="AO144" s="6" t="e">
        <f t="shared" si="80"/>
        <v>#N/A</v>
      </c>
      <c r="AP144" s="6" t="e">
        <f t="shared" si="81"/>
        <v>#N/A</v>
      </c>
      <c r="AQ144" s="6" t="e">
        <f t="shared" ref="AQ144:AQ207" si="96">VLOOKUP(AJ144,$BZ$17:$CD$21,2,FALSE)</f>
        <v>#N/A</v>
      </c>
      <c r="AR144" s="6" t="e">
        <f t="shared" si="82"/>
        <v>#N/A</v>
      </c>
      <c r="AS144" s="6" t="e">
        <f t="shared" si="83"/>
        <v>#N/A</v>
      </c>
      <c r="AT144" s="6" t="e">
        <f t="shared" ref="AT144:AT207" si="97">VLOOKUP(AJ144,$BZ$17:$CD$21,3,FALSE)</f>
        <v>#N/A</v>
      </c>
      <c r="AU144" s="6" t="e">
        <f t="shared" ref="AU144:AU207" si="98">VLOOKUP(AJ144,$BZ$17:$CD$21,4,FALSE)</f>
        <v>#N/A</v>
      </c>
      <c r="AV144" s="6" t="e">
        <f t="shared" ref="AV144:AV207" si="99">VLOOKUP(AJ144,$BZ$17:$CD$21,5,FALSE)</f>
        <v>#N/A</v>
      </c>
      <c r="AW144" s="6">
        <f t="shared" si="84"/>
        <v>0</v>
      </c>
      <c r="AX144" s="6" t="e">
        <f t="shared" si="85"/>
        <v>#N/A</v>
      </c>
      <c r="AY144" s="6" t="str">
        <f t="shared" ref="AY144:AY207" si="100">IF(J144="","",VLOOKUP(J144,$BD$17:$BH$25,5,FALSE))</f>
        <v/>
      </c>
      <c r="AZ144" s="6" t="str">
        <f t="shared" ref="AZ144:AZ207" si="101">IF(D144="","",VLOOKUP(CONCATENATE("A",LEFT(D144)),$BW$17:$BX$26,2,FALSE))</f>
        <v/>
      </c>
      <c r="BA144" s="6" t="str">
        <f t="shared" ref="BA144:BA207" si="102">IF(AY144=AZ144,"",1)</f>
        <v/>
      </c>
      <c r="BB144" s="6" t="str">
        <f t="shared" ref="BB144:BB207" si="103">CONCATENATE(C144,D144,E144,F144)</f>
        <v/>
      </c>
      <c r="BC144" s="41"/>
      <c r="BI144" t="s">
        <v>886</v>
      </c>
      <c r="CS144" s="256" t="str">
        <f t="shared" si="89"/>
        <v/>
      </c>
      <c r="CT144" s="1" t="str">
        <f t="shared" si="86"/>
        <v/>
      </c>
      <c r="CU144" s="1" t="str">
        <f t="shared" si="87"/>
        <v/>
      </c>
      <c r="CV144" s="395"/>
    </row>
    <row r="145" spans="1:100" s="1" customFormat="1" ht="13.5" customHeight="1" x14ac:dyDescent="0.15">
      <c r="A145" s="62">
        <v>130</v>
      </c>
      <c r="B145" s="315"/>
      <c r="C145" s="315"/>
      <c r="D145" s="315"/>
      <c r="E145" s="315"/>
      <c r="F145" s="315"/>
      <c r="G145" s="315"/>
      <c r="H145" s="315"/>
      <c r="I145" s="315"/>
      <c r="J145" s="315"/>
      <c r="K145" s="315"/>
      <c r="L145" s="316"/>
      <c r="M145" s="315"/>
      <c r="N145" s="367"/>
      <c r="O145" s="368"/>
      <c r="P145" s="385" t="str">
        <f>IF(G145="R",IF(OR(AND(実績排出量!H145=SUM(実績事業所!$B$2-1),3&lt;実績排出量!I145),AND(実績排出量!H145=実績事業所!$B$2,4&gt;実績排出量!I145)),"新規",""),"")</f>
        <v/>
      </c>
      <c r="Q145" s="375" t="str">
        <f t="shared" si="88"/>
        <v/>
      </c>
      <c r="R145" s="376" t="str">
        <f t="shared" ref="R145:R208" si="104">IF(P145="減車","－","")</f>
        <v/>
      </c>
      <c r="S145" s="299" t="str">
        <f t="shared" si="90"/>
        <v/>
      </c>
      <c r="T145" s="86" t="str">
        <f t="shared" si="91"/>
        <v/>
      </c>
      <c r="U145" s="87" t="str">
        <f t="shared" si="92"/>
        <v/>
      </c>
      <c r="V145" s="88" t="str">
        <f t="shared" ref="V145:V208" si="105">IF(P145="減車",0,IF(OR(AA145="",AB145=""),"",AA145/AB145))</f>
        <v/>
      </c>
      <c r="W145" s="89" t="str">
        <f t="shared" ref="W145:W208" si="106">IF(P145="減車","-",IF(S145="","",IF(ISERROR(S145*AA145*AH145),"エラー",IF(ISBLANK(AA145)=TRUE,"エラー",IF(ISBLANK(S145)=TRUE,"エラー",IF(BA145=1,"エラー",S145*AH145*AA145/1000))))))</f>
        <v/>
      </c>
      <c r="X145" s="89" t="str">
        <f t="shared" ref="X145:X208" si="107">IF(P145="減車","-",IF(T145="","",IF(ISERROR(T145*AA145*AH145),"エラー",IF(ISBLANK(AA145)=TRUE,"エラー",IF(ISBLANK(T145)=TRUE,"エラー",IF(BA145=1,"エラー",T145*AH145*AA145/1000))))))</f>
        <v/>
      </c>
      <c r="Y145" s="113" t="str">
        <f t="shared" ref="Y145:Y208" si="108">IF(P145="減車","-",IF(U145="","",IF(ISERROR(U145*AB145),"エラー",IF(ISBLANK(AB145)=TRUE,"エラー",IF(ISBLANK(U145)=TRUE,"エラー",IF(BA145=1,"エラー",U145*AB145/1000))))))</f>
        <v/>
      </c>
      <c r="Z145" s="16"/>
      <c r="AA145" s="15" t="str">
        <f t="shared" ref="AA145:AA208" si="109">IF(Q145="","",Q145)</f>
        <v/>
      </c>
      <c r="AB145" s="15" t="str">
        <f t="shared" ref="AB145:AB208" si="110">IF(R145="","",R145)</f>
        <v/>
      </c>
      <c r="AC145" s="14" t="str">
        <f t="shared" si="93"/>
        <v/>
      </c>
      <c r="AD145" s="6" t="e">
        <f t="shared" ref="AD145:AD208" si="111">VLOOKUP(J145,$BD$17:$BG$23,2,FALSE)</f>
        <v>#N/A</v>
      </c>
      <c r="AE145" s="6" t="e">
        <f t="shared" ref="AE145:AE208" si="112">VLOOKUP(J145,$BD$17:$BG$23,3,FALSE)</f>
        <v>#N/A</v>
      </c>
      <c r="AF145" s="6" t="e">
        <f t="shared" ref="AF145:AF208" si="113">VLOOKUP(J145,$BD$17:$BG$23,4,FALSE)</f>
        <v>#N/A</v>
      </c>
      <c r="AG145" s="6" t="str">
        <f t="shared" si="94"/>
        <v/>
      </c>
      <c r="AH145" s="6">
        <f t="shared" si="95"/>
        <v>1</v>
      </c>
      <c r="AI145" s="6" t="e">
        <f t="shared" ref="AI145:AI208" si="114">IF(AF145=9,0,IF(L145&lt;=1700,1,IF(L145&lt;=2500,2,IF(L145&lt;=3500,3,4))))</f>
        <v>#N/A</v>
      </c>
      <c r="AJ145" s="6" t="e">
        <f t="shared" ref="AJ145:AJ208" si="115">IF(AF145=5,0,IF(AF145=9,0,IF(L145&lt;=1700,1,IF(L145&lt;=2500,2,IF(L145&lt;=3500,3,4)))))</f>
        <v>#N/A</v>
      </c>
      <c r="AK145" s="6" t="e">
        <f t="shared" ref="AK145:AK208" si="116">VLOOKUP(M145,$BL$17:$BM$27,2,FALSE)</f>
        <v>#N/A</v>
      </c>
      <c r="AL145" s="6" t="e">
        <f t="shared" ref="AL145:AL208" si="117">VLOOKUP(AN145,排出係数表,9,FALSE)</f>
        <v>#N/A</v>
      </c>
      <c r="AM145" s="7" t="str">
        <f t="shared" ref="AM145:AM208" si="118">IF(OR(ISBLANK(M145)=TRUE,ISBLANK(B145)=TRUE)," ",P145&amp;CONCATENATE(B145,AF145,AI145))</f>
        <v xml:space="preserve"> </v>
      </c>
      <c r="AN145" s="6" t="e">
        <f t="shared" ref="AN145:AN208" si="119">CONCATENATE(AD145,AJ145,AK145,AG145)</f>
        <v>#N/A</v>
      </c>
      <c r="AO145" s="6" t="e">
        <f t="shared" ref="AO145:AO208" si="120">IF(AND(N145="あり",AK145="軽"),AQ145,AP145)</f>
        <v>#N/A</v>
      </c>
      <c r="AP145" s="6" t="e">
        <f t="shared" ref="AP145:AP208" si="121">VLOOKUP(AN145,排出係数表,6,FALSE)</f>
        <v>#N/A</v>
      </c>
      <c r="AQ145" s="6" t="e">
        <f t="shared" si="96"/>
        <v>#N/A</v>
      </c>
      <c r="AR145" s="6" t="e">
        <f t="shared" ref="AR145:AR208" si="122">IF(AND(N145="あり",O145="なし",AK145="軽"),AT145,IF(AND(N145="あり",O145="あり(H17なし)",AK145="軽"),AT145,IF(AND(N145="あり",O145="",AK145="軽"),AT145,IF(AND(N145="なし",O145="あり(H17なし)",AK145="軽"),AU145,IF(AND(N145="",O145="あり(H17なし)",AK145="軽"),AU145,IF(AND(O145="あり(H17あり)",AK145="軽"),AV145,AS145))))))</f>
        <v>#N/A</v>
      </c>
      <c r="AS145" s="6" t="e">
        <f t="shared" ref="AS145:AS208" si="123">VLOOKUP(AN145,排出係数表,7,FALSE)</f>
        <v>#N/A</v>
      </c>
      <c r="AT145" s="6" t="e">
        <f t="shared" si="97"/>
        <v>#N/A</v>
      </c>
      <c r="AU145" s="6" t="e">
        <f t="shared" si="98"/>
        <v>#N/A</v>
      </c>
      <c r="AV145" s="6" t="e">
        <f t="shared" si="99"/>
        <v>#N/A</v>
      </c>
      <c r="AW145" s="6">
        <f t="shared" ref="AW145:AW208" si="124">IF(AND(N145="なし",O145="なし"),0,IF(AND(N145="",O145=""),0,IF(AND(N145="",O145="なし"),0,IF(AND(N145="なし",O145=""),0,1))))</f>
        <v>0</v>
      </c>
      <c r="AX145" s="6" t="e">
        <f t="shared" ref="AX145:AX208" si="125">VLOOKUP(AN145,排出係数表,8,FALSE)</f>
        <v>#N/A</v>
      </c>
      <c r="AY145" s="6" t="str">
        <f t="shared" si="100"/>
        <v/>
      </c>
      <c r="AZ145" s="6" t="str">
        <f t="shared" si="101"/>
        <v/>
      </c>
      <c r="BA145" s="6" t="str">
        <f t="shared" si="102"/>
        <v/>
      </c>
      <c r="BB145" s="6" t="str">
        <f t="shared" si="103"/>
        <v/>
      </c>
      <c r="BC145" s="41"/>
      <c r="BI145" t="s">
        <v>887</v>
      </c>
      <c r="CS145" s="256" t="str">
        <f t="shared" si="89"/>
        <v/>
      </c>
      <c r="CT145" s="1" t="str">
        <f t="shared" ref="CT145:CT208" si="126">IF(P145="","",IF(P145="新規",P145&amp;CS145,IF(P145="減車",P145&amp;CS145,"")))</f>
        <v/>
      </c>
      <c r="CU145" s="1" t="str">
        <f t="shared" ref="CU145:CU208" si="127">IF("新規"=P145,IF(OR(N145="あり",O145="あり(H17あり)",O145="あり(H17なし)"),"新規後付",""),IF("減車"=P145,IF(OR(N145="あり",O145="あり(H17あり)",O145="あり(H17なし)"),"減車後付",""),""))</f>
        <v/>
      </c>
      <c r="CV145" s="395"/>
    </row>
    <row r="146" spans="1:100" s="1" customFormat="1" ht="13.5" customHeight="1" x14ac:dyDescent="0.15">
      <c r="A146" s="62">
        <v>131</v>
      </c>
      <c r="B146" s="315"/>
      <c r="C146" s="315"/>
      <c r="D146" s="315"/>
      <c r="E146" s="315"/>
      <c r="F146" s="315"/>
      <c r="G146" s="315"/>
      <c r="H146" s="315"/>
      <c r="I146" s="315"/>
      <c r="J146" s="315"/>
      <c r="K146" s="315"/>
      <c r="L146" s="316"/>
      <c r="M146" s="315"/>
      <c r="N146" s="367"/>
      <c r="O146" s="368"/>
      <c r="P146" s="385" t="str">
        <f>IF(G146="R",IF(OR(AND(実績排出量!H146=SUM(実績事業所!$B$2-1),3&lt;実績排出量!I146),AND(実績排出量!H146=実績事業所!$B$2,4&gt;実績排出量!I146)),"新規",""),"")</f>
        <v/>
      </c>
      <c r="Q146" s="375" t="str">
        <f t="shared" ref="Q146:Q209" si="128">IF(P146="減車","－","")</f>
        <v/>
      </c>
      <c r="R146" s="376" t="str">
        <f t="shared" si="104"/>
        <v/>
      </c>
      <c r="S146" s="299" t="str">
        <f t="shared" si="90"/>
        <v/>
      </c>
      <c r="T146" s="86" t="str">
        <f t="shared" si="91"/>
        <v/>
      </c>
      <c r="U146" s="87" t="str">
        <f t="shared" si="92"/>
        <v/>
      </c>
      <c r="V146" s="88" t="str">
        <f t="shared" si="105"/>
        <v/>
      </c>
      <c r="W146" s="89" t="str">
        <f t="shared" si="106"/>
        <v/>
      </c>
      <c r="X146" s="89" t="str">
        <f t="shared" si="107"/>
        <v/>
      </c>
      <c r="Y146" s="113" t="str">
        <f t="shared" si="108"/>
        <v/>
      </c>
      <c r="Z146" s="16"/>
      <c r="AA146" s="15" t="str">
        <f t="shared" si="109"/>
        <v/>
      </c>
      <c r="AB146" s="15" t="str">
        <f t="shared" si="110"/>
        <v/>
      </c>
      <c r="AC146" s="14" t="str">
        <f t="shared" si="93"/>
        <v/>
      </c>
      <c r="AD146" s="6" t="e">
        <f t="shared" si="111"/>
        <v>#N/A</v>
      </c>
      <c r="AE146" s="6" t="e">
        <f t="shared" si="112"/>
        <v>#N/A</v>
      </c>
      <c r="AF146" s="6" t="e">
        <f t="shared" si="113"/>
        <v>#N/A</v>
      </c>
      <c r="AG146" s="6" t="str">
        <f t="shared" si="94"/>
        <v/>
      </c>
      <c r="AH146" s="6">
        <f t="shared" si="95"/>
        <v>1</v>
      </c>
      <c r="AI146" s="6" t="e">
        <f t="shared" si="114"/>
        <v>#N/A</v>
      </c>
      <c r="AJ146" s="6" t="e">
        <f t="shared" si="115"/>
        <v>#N/A</v>
      </c>
      <c r="AK146" s="6" t="e">
        <f t="shared" si="116"/>
        <v>#N/A</v>
      </c>
      <c r="AL146" s="6" t="e">
        <f t="shared" si="117"/>
        <v>#N/A</v>
      </c>
      <c r="AM146" s="7" t="str">
        <f t="shared" si="118"/>
        <v xml:space="preserve"> </v>
      </c>
      <c r="AN146" s="6" t="e">
        <f t="shared" si="119"/>
        <v>#N/A</v>
      </c>
      <c r="AO146" s="6" t="e">
        <f t="shared" si="120"/>
        <v>#N/A</v>
      </c>
      <c r="AP146" s="6" t="e">
        <f t="shared" si="121"/>
        <v>#N/A</v>
      </c>
      <c r="AQ146" s="6" t="e">
        <f t="shared" si="96"/>
        <v>#N/A</v>
      </c>
      <c r="AR146" s="6" t="e">
        <f t="shared" si="122"/>
        <v>#N/A</v>
      </c>
      <c r="AS146" s="6" t="e">
        <f t="shared" si="123"/>
        <v>#N/A</v>
      </c>
      <c r="AT146" s="6" t="e">
        <f t="shared" si="97"/>
        <v>#N/A</v>
      </c>
      <c r="AU146" s="6" t="e">
        <f t="shared" si="98"/>
        <v>#N/A</v>
      </c>
      <c r="AV146" s="6" t="e">
        <f t="shared" si="99"/>
        <v>#N/A</v>
      </c>
      <c r="AW146" s="6">
        <f t="shared" si="124"/>
        <v>0</v>
      </c>
      <c r="AX146" s="6" t="e">
        <f t="shared" si="125"/>
        <v>#N/A</v>
      </c>
      <c r="AY146" s="6" t="str">
        <f t="shared" si="100"/>
        <v/>
      </c>
      <c r="AZ146" s="6" t="str">
        <f t="shared" si="101"/>
        <v/>
      </c>
      <c r="BA146" s="6" t="str">
        <f t="shared" si="102"/>
        <v/>
      </c>
      <c r="BB146" s="6" t="str">
        <f t="shared" si="103"/>
        <v/>
      </c>
      <c r="BC146" s="41"/>
      <c r="BI146" t="s">
        <v>793</v>
      </c>
      <c r="CS146" s="256" t="str">
        <f t="shared" ref="CS146:CS209" si="129">IFERROR(VLOOKUP(AL146,$CQ$17:$CR$33,2,0),"")</f>
        <v/>
      </c>
      <c r="CT146" s="1" t="str">
        <f t="shared" si="126"/>
        <v/>
      </c>
      <c r="CU146" s="1" t="str">
        <f t="shared" si="127"/>
        <v/>
      </c>
      <c r="CV146" s="395"/>
    </row>
    <row r="147" spans="1:100" s="1" customFormat="1" ht="13.5" customHeight="1" x14ac:dyDescent="0.15">
      <c r="A147" s="62">
        <v>132</v>
      </c>
      <c r="B147" s="315"/>
      <c r="C147" s="315"/>
      <c r="D147" s="315"/>
      <c r="E147" s="315"/>
      <c r="F147" s="315"/>
      <c r="G147" s="315"/>
      <c r="H147" s="315"/>
      <c r="I147" s="315"/>
      <c r="J147" s="315"/>
      <c r="K147" s="315"/>
      <c r="L147" s="316"/>
      <c r="M147" s="315"/>
      <c r="N147" s="367"/>
      <c r="O147" s="368"/>
      <c r="P147" s="385" t="str">
        <f>IF(G147="R",IF(OR(AND(実績排出量!H147=SUM(実績事業所!$B$2-1),3&lt;実績排出量!I147),AND(実績排出量!H147=実績事業所!$B$2,4&gt;実績排出量!I147)),"新規",""),"")</f>
        <v/>
      </c>
      <c r="Q147" s="375" t="str">
        <f t="shared" si="128"/>
        <v/>
      </c>
      <c r="R147" s="376" t="str">
        <f t="shared" si="104"/>
        <v/>
      </c>
      <c r="S147" s="299" t="str">
        <f t="shared" si="90"/>
        <v/>
      </c>
      <c r="T147" s="86" t="str">
        <f t="shared" si="91"/>
        <v/>
      </c>
      <c r="U147" s="87" t="str">
        <f t="shared" si="92"/>
        <v/>
      </c>
      <c r="V147" s="88" t="str">
        <f t="shared" si="105"/>
        <v/>
      </c>
      <c r="W147" s="89" t="str">
        <f t="shared" si="106"/>
        <v/>
      </c>
      <c r="X147" s="89" t="str">
        <f t="shared" si="107"/>
        <v/>
      </c>
      <c r="Y147" s="113" t="str">
        <f t="shared" si="108"/>
        <v/>
      </c>
      <c r="Z147" s="16"/>
      <c r="AA147" s="15" t="str">
        <f t="shared" si="109"/>
        <v/>
      </c>
      <c r="AB147" s="15" t="str">
        <f t="shared" si="110"/>
        <v/>
      </c>
      <c r="AC147" s="14" t="str">
        <f t="shared" si="93"/>
        <v/>
      </c>
      <c r="AD147" s="6" t="e">
        <f t="shared" si="111"/>
        <v>#N/A</v>
      </c>
      <c r="AE147" s="6" t="e">
        <f t="shared" si="112"/>
        <v>#N/A</v>
      </c>
      <c r="AF147" s="6" t="e">
        <f t="shared" si="113"/>
        <v>#N/A</v>
      </c>
      <c r="AG147" s="6" t="str">
        <f t="shared" si="94"/>
        <v/>
      </c>
      <c r="AH147" s="6">
        <f t="shared" si="95"/>
        <v>1</v>
      </c>
      <c r="AI147" s="6" t="e">
        <f t="shared" si="114"/>
        <v>#N/A</v>
      </c>
      <c r="AJ147" s="6" t="e">
        <f t="shared" si="115"/>
        <v>#N/A</v>
      </c>
      <c r="AK147" s="6" t="e">
        <f t="shared" si="116"/>
        <v>#N/A</v>
      </c>
      <c r="AL147" s="6" t="e">
        <f t="shared" si="117"/>
        <v>#N/A</v>
      </c>
      <c r="AM147" s="7" t="str">
        <f t="shared" si="118"/>
        <v xml:space="preserve"> </v>
      </c>
      <c r="AN147" s="6" t="e">
        <f t="shared" si="119"/>
        <v>#N/A</v>
      </c>
      <c r="AO147" s="6" t="e">
        <f t="shared" si="120"/>
        <v>#N/A</v>
      </c>
      <c r="AP147" s="6" t="e">
        <f t="shared" si="121"/>
        <v>#N/A</v>
      </c>
      <c r="AQ147" s="6" t="e">
        <f t="shared" si="96"/>
        <v>#N/A</v>
      </c>
      <c r="AR147" s="6" t="e">
        <f t="shared" si="122"/>
        <v>#N/A</v>
      </c>
      <c r="AS147" s="6" t="e">
        <f t="shared" si="123"/>
        <v>#N/A</v>
      </c>
      <c r="AT147" s="6" t="e">
        <f t="shared" si="97"/>
        <v>#N/A</v>
      </c>
      <c r="AU147" s="6" t="e">
        <f t="shared" si="98"/>
        <v>#N/A</v>
      </c>
      <c r="AV147" s="6" t="e">
        <f t="shared" si="99"/>
        <v>#N/A</v>
      </c>
      <c r="AW147" s="6">
        <f t="shared" si="124"/>
        <v>0</v>
      </c>
      <c r="AX147" s="6" t="e">
        <f t="shared" si="125"/>
        <v>#N/A</v>
      </c>
      <c r="AY147" s="6" t="str">
        <f t="shared" si="100"/>
        <v/>
      </c>
      <c r="AZ147" s="6" t="str">
        <f t="shared" si="101"/>
        <v/>
      </c>
      <c r="BA147" s="6" t="str">
        <f t="shared" si="102"/>
        <v/>
      </c>
      <c r="BB147" s="6" t="str">
        <f t="shared" si="103"/>
        <v/>
      </c>
      <c r="BC147" s="41"/>
      <c r="BI147" t="s">
        <v>795</v>
      </c>
      <c r="CS147" s="256" t="str">
        <f t="shared" si="129"/>
        <v/>
      </c>
      <c r="CT147" s="1" t="str">
        <f t="shared" si="126"/>
        <v/>
      </c>
      <c r="CU147" s="1" t="str">
        <f t="shared" si="127"/>
        <v/>
      </c>
      <c r="CV147" s="395"/>
    </row>
    <row r="148" spans="1:100" s="1" customFormat="1" ht="13.5" customHeight="1" x14ac:dyDescent="0.15">
      <c r="A148" s="62">
        <v>133</v>
      </c>
      <c r="B148" s="315"/>
      <c r="C148" s="315"/>
      <c r="D148" s="315"/>
      <c r="E148" s="315"/>
      <c r="F148" s="315"/>
      <c r="G148" s="315"/>
      <c r="H148" s="315"/>
      <c r="I148" s="315"/>
      <c r="J148" s="315"/>
      <c r="K148" s="315"/>
      <c r="L148" s="316"/>
      <c r="M148" s="315"/>
      <c r="N148" s="367"/>
      <c r="O148" s="368"/>
      <c r="P148" s="385" t="str">
        <f>IF(G148="R",IF(OR(AND(実績排出量!H148=SUM(実績事業所!$B$2-1),3&lt;実績排出量!I148),AND(実績排出量!H148=実績事業所!$B$2,4&gt;実績排出量!I148)),"新規",""),"")</f>
        <v/>
      </c>
      <c r="Q148" s="375" t="str">
        <f t="shared" si="128"/>
        <v/>
      </c>
      <c r="R148" s="376" t="str">
        <f t="shared" si="104"/>
        <v/>
      </c>
      <c r="S148" s="299" t="str">
        <f t="shared" si="90"/>
        <v/>
      </c>
      <c r="T148" s="86" t="str">
        <f t="shared" si="91"/>
        <v/>
      </c>
      <c r="U148" s="87" t="str">
        <f t="shared" si="92"/>
        <v/>
      </c>
      <c r="V148" s="88" t="str">
        <f t="shared" si="105"/>
        <v/>
      </c>
      <c r="W148" s="89" t="str">
        <f t="shared" si="106"/>
        <v/>
      </c>
      <c r="X148" s="89" t="str">
        <f t="shared" si="107"/>
        <v/>
      </c>
      <c r="Y148" s="113" t="str">
        <f t="shared" si="108"/>
        <v/>
      </c>
      <c r="Z148" s="16"/>
      <c r="AA148" s="15" t="str">
        <f t="shared" si="109"/>
        <v/>
      </c>
      <c r="AB148" s="15" t="str">
        <f t="shared" si="110"/>
        <v/>
      </c>
      <c r="AC148" s="14" t="str">
        <f t="shared" si="93"/>
        <v/>
      </c>
      <c r="AD148" s="6" t="e">
        <f t="shared" si="111"/>
        <v>#N/A</v>
      </c>
      <c r="AE148" s="6" t="e">
        <f t="shared" si="112"/>
        <v>#N/A</v>
      </c>
      <c r="AF148" s="6" t="e">
        <f t="shared" si="113"/>
        <v>#N/A</v>
      </c>
      <c r="AG148" s="6" t="str">
        <f t="shared" si="94"/>
        <v/>
      </c>
      <c r="AH148" s="6">
        <f t="shared" si="95"/>
        <v>1</v>
      </c>
      <c r="AI148" s="6" t="e">
        <f t="shared" si="114"/>
        <v>#N/A</v>
      </c>
      <c r="AJ148" s="6" t="e">
        <f t="shared" si="115"/>
        <v>#N/A</v>
      </c>
      <c r="AK148" s="6" t="e">
        <f t="shared" si="116"/>
        <v>#N/A</v>
      </c>
      <c r="AL148" s="6" t="e">
        <f t="shared" si="117"/>
        <v>#N/A</v>
      </c>
      <c r="AM148" s="7" t="str">
        <f t="shared" si="118"/>
        <v xml:space="preserve"> </v>
      </c>
      <c r="AN148" s="6" t="e">
        <f t="shared" si="119"/>
        <v>#N/A</v>
      </c>
      <c r="AO148" s="6" t="e">
        <f t="shared" si="120"/>
        <v>#N/A</v>
      </c>
      <c r="AP148" s="6" t="e">
        <f t="shared" si="121"/>
        <v>#N/A</v>
      </c>
      <c r="AQ148" s="6" t="e">
        <f t="shared" si="96"/>
        <v>#N/A</v>
      </c>
      <c r="AR148" s="6" t="e">
        <f t="shared" si="122"/>
        <v>#N/A</v>
      </c>
      <c r="AS148" s="6" t="e">
        <f t="shared" si="123"/>
        <v>#N/A</v>
      </c>
      <c r="AT148" s="6" t="e">
        <f t="shared" si="97"/>
        <v>#N/A</v>
      </c>
      <c r="AU148" s="6" t="e">
        <f t="shared" si="98"/>
        <v>#N/A</v>
      </c>
      <c r="AV148" s="6" t="e">
        <f t="shared" si="99"/>
        <v>#N/A</v>
      </c>
      <c r="AW148" s="6">
        <f t="shared" si="124"/>
        <v>0</v>
      </c>
      <c r="AX148" s="6" t="e">
        <f t="shared" si="125"/>
        <v>#N/A</v>
      </c>
      <c r="AY148" s="6" t="str">
        <f t="shared" si="100"/>
        <v/>
      </c>
      <c r="AZ148" s="6" t="str">
        <f t="shared" si="101"/>
        <v/>
      </c>
      <c r="BA148" s="6" t="str">
        <f t="shared" si="102"/>
        <v/>
      </c>
      <c r="BB148" s="6" t="str">
        <f t="shared" si="103"/>
        <v/>
      </c>
      <c r="BC148" s="41"/>
      <c r="BI148" t="s">
        <v>959</v>
      </c>
      <c r="CS148" s="256" t="str">
        <f t="shared" si="129"/>
        <v/>
      </c>
      <c r="CT148" s="1" t="str">
        <f t="shared" si="126"/>
        <v/>
      </c>
      <c r="CU148" s="1" t="str">
        <f t="shared" si="127"/>
        <v/>
      </c>
      <c r="CV148" s="395"/>
    </row>
    <row r="149" spans="1:100" s="1" customFormat="1" ht="13.5" customHeight="1" x14ac:dyDescent="0.15">
      <c r="A149" s="62">
        <v>134</v>
      </c>
      <c r="B149" s="315"/>
      <c r="C149" s="315"/>
      <c r="D149" s="315"/>
      <c r="E149" s="315"/>
      <c r="F149" s="315"/>
      <c r="G149" s="315"/>
      <c r="H149" s="315"/>
      <c r="I149" s="315"/>
      <c r="J149" s="315"/>
      <c r="K149" s="315"/>
      <c r="L149" s="316"/>
      <c r="M149" s="315"/>
      <c r="N149" s="367"/>
      <c r="O149" s="368"/>
      <c r="P149" s="385" t="str">
        <f>IF(G149="R",IF(OR(AND(実績排出量!H149=SUM(実績事業所!$B$2-1),3&lt;実績排出量!I149),AND(実績排出量!H149=実績事業所!$B$2,4&gt;実績排出量!I149)),"新規",""),"")</f>
        <v/>
      </c>
      <c r="Q149" s="375" t="str">
        <f t="shared" si="128"/>
        <v/>
      </c>
      <c r="R149" s="376" t="str">
        <f t="shared" si="104"/>
        <v/>
      </c>
      <c r="S149" s="299" t="str">
        <f t="shared" si="90"/>
        <v/>
      </c>
      <c r="T149" s="86" t="str">
        <f t="shared" si="91"/>
        <v/>
      </c>
      <c r="U149" s="87" t="str">
        <f t="shared" si="92"/>
        <v/>
      </c>
      <c r="V149" s="88" t="str">
        <f t="shared" si="105"/>
        <v/>
      </c>
      <c r="W149" s="89" t="str">
        <f t="shared" si="106"/>
        <v/>
      </c>
      <c r="X149" s="89" t="str">
        <f t="shared" si="107"/>
        <v/>
      </c>
      <c r="Y149" s="113" t="str">
        <f t="shared" si="108"/>
        <v/>
      </c>
      <c r="Z149" s="16"/>
      <c r="AA149" s="15" t="str">
        <f t="shared" si="109"/>
        <v/>
      </c>
      <c r="AB149" s="15" t="str">
        <f t="shared" si="110"/>
        <v/>
      </c>
      <c r="AC149" s="14" t="str">
        <f t="shared" si="93"/>
        <v/>
      </c>
      <c r="AD149" s="6" t="e">
        <f t="shared" si="111"/>
        <v>#N/A</v>
      </c>
      <c r="AE149" s="6" t="e">
        <f t="shared" si="112"/>
        <v>#N/A</v>
      </c>
      <c r="AF149" s="6" t="e">
        <f t="shared" si="113"/>
        <v>#N/A</v>
      </c>
      <c r="AG149" s="6" t="str">
        <f t="shared" si="94"/>
        <v/>
      </c>
      <c r="AH149" s="6">
        <f t="shared" si="95"/>
        <v>1</v>
      </c>
      <c r="AI149" s="6" t="e">
        <f t="shared" si="114"/>
        <v>#N/A</v>
      </c>
      <c r="AJ149" s="6" t="e">
        <f t="shared" si="115"/>
        <v>#N/A</v>
      </c>
      <c r="AK149" s="6" t="e">
        <f t="shared" si="116"/>
        <v>#N/A</v>
      </c>
      <c r="AL149" s="6" t="e">
        <f t="shared" si="117"/>
        <v>#N/A</v>
      </c>
      <c r="AM149" s="7" t="str">
        <f t="shared" si="118"/>
        <v xml:space="preserve"> </v>
      </c>
      <c r="AN149" s="6" t="e">
        <f t="shared" si="119"/>
        <v>#N/A</v>
      </c>
      <c r="AO149" s="6" t="e">
        <f t="shared" si="120"/>
        <v>#N/A</v>
      </c>
      <c r="AP149" s="6" t="e">
        <f t="shared" si="121"/>
        <v>#N/A</v>
      </c>
      <c r="AQ149" s="6" t="e">
        <f t="shared" si="96"/>
        <v>#N/A</v>
      </c>
      <c r="AR149" s="6" t="e">
        <f t="shared" si="122"/>
        <v>#N/A</v>
      </c>
      <c r="AS149" s="6" t="e">
        <f t="shared" si="123"/>
        <v>#N/A</v>
      </c>
      <c r="AT149" s="6" t="e">
        <f t="shared" si="97"/>
        <v>#N/A</v>
      </c>
      <c r="AU149" s="6" t="e">
        <f t="shared" si="98"/>
        <v>#N/A</v>
      </c>
      <c r="AV149" s="6" t="e">
        <f t="shared" si="99"/>
        <v>#N/A</v>
      </c>
      <c r="AW149" s="6">
        <f t="shared" si="124"/>
        <v>0</v>
      </c>
      <c r="AX149" s="6" t="e">
        <f t="shared" si="125"/>
        <v>#N/A</v>
      </c>
      <c r="AY149" s="6" t="str">
        <f t="shared" si="100"/>
        <v/>
      </c>
      <c r="AZ149" s="6" t="str">
        <f t="shared" si="101"/>
        <v/>
      </c>
      <c r="BA149" s="6" t="str">
        <f t="shared" si="102"/>
        <v/>
      </c>
      <c r="BB149" s="6" t="str">
        <f t="shared" si="103"/>
        <v/>
      </c>
      <c r="BC149" s="41"/>
      <c r="BI149" t="s">
        <v>960</v>
      </c>
      <c r="CS149" s="256" t="str">
        <f t="shared" si="129"/>
        <v/>
      </c>
      <c r="CT149" s="1" t="str">
        <f t="shared" si="126"/>
        <v/>
      </c>
      <c r="CU149" s="1" t="str">
        <f t="shared" si="127"/>
        <v/>
      </c>
      <c r="CV149" s="395"/>
    </row>
    <row r="150" spans="1:100" s="1" customFormat="1" ht="13.5" customHeight="1" x14ac:dyDescent="0.15">
      <c r="A150" s="62">
        <v>135</v>
      </c>
      <c r="B150" s="315"/>
      <c r="C150" s="315"/>
      <c r="D150" s="315"/>
      <c r="E150" s="315"/>
      <c r="F150" s="315"/>
      <c r="G150" s="315"/>
      <c r="H150" s="315"/>
      <c r="I150" s="315"/>
      <c r="J150" s="315"/>
      <c r="K150" s="315"/>
      <c r="L150" s="316"/>
      <c r="M150" s="315"/>
      <c r="N150" s="367"/>
      <c r="O150" s="368"/>
      <c r="P150" s="385" t="str">
        <f>IF(G150="R",IF(OR(AND(実績排出量!H150=SUM(実績事業所!$B$2-1),3&lt;実績排出量!I150),AND(実績排出量!H150=実績事業所!$B$2,4&gt;実績排出量!I150)),"新規",""),"")</f>
        <v/>
      </c>
      <c r="Q150" s="375" t="str">
        <f t="shared" si="128"/>
        <v/>
      </c>
      <c r="R150" s="376" t="str">
        <f t="shared" si="104"/>
        <v/>
      </c>
      <c r="S150" s="299" t="str">
        <f t="shared" si="90"/>
        <v/>
      </c>
      <c r="T150" s="86" t="str">
        <f t="shared" si="91"/>
        <v/>
      </c>
      <c r="U150" s="87" t="str">
        <f t="shared" si="92"/>
        <v/>
      </c>
      <c r="V150" s="88" t="str">
        <f t="shared" si="105"/>
        <v/>
      </c>
      <c r="W150" s="89" t="str">
        <f t="shared" si="106"/>
        <v/>
      </c>
      <c r="X150" s="89" t="str">
        <f t="shared" si="107"/>
        <v/>
      </c>
      <c r="Y150" s="113" t="str">
        <f t="shared" si="108"/>
        <v/>
      </c>
      <c r="Z150" s="16"/>
      <c r="AA150" s="15" t="str">
        <f t="shared" si="109"/>
        <v/>
      </c>
      <c r="AB150" s="15" t="str">
        <f t="shared" si="110"/>
        <v/>
      </c>
      <c r="AC150" s="14" t="str">
        <f t="shared" si="93"/>
        <v/>
      </c>
      <c r="AD150" s="6" t="e">
        <f t="shared" si="111"/>
        <v>#N/A</v>
      </c>
      <c r="AE150" s="6" t="e">
        <f t="shared" si="112"/>
        <v>#N/A</v>
      </c>
      <c r="AF150" s="6" t="e">
        <f t="shared" si="113"/>
        <v>#N/A</v>
      </c>
      <c r="AG150" s="6" t="str">
        <f t="shared" si="94"/>
        <v/>
      </c>
      <c r="AH150" s="6">
        <f t="shared" si="95"/>
        <v>1</v>
      </c>
      <c r="AI150" s="6" t="e">
        <f t="shared" si="114"/>
        <v>#N/A</v>
      </c>
      <c r="AJ150" s="6" t="e">
        <f t="shared" si="115"/>
        <v>#N/A</v>
      </c>
      <c r="AK150" s="6" t="e">
        <f t="shared" si="116"/>
        <v>#N/A</v>
      </c>
      <c r="AL150" s="6" t="e">
        <f t="shared" si="117"/>
        <v>#N/A</v>
      </c>
      <c r="AM150" s="7" t="str">
        <f t="shared" si="118"/>
        <v xml:space="preserve"> </v>
      </c>
      <c r="AN150" s="6" t="e">
        <f t="shared" si="119"/>
        <v>#N/A</v>
      </c>
      <c r="AO150" s="6" t="e">
        <f t="shared" si="120"/>
        <v>#N/A</v>
      </c>
      <c r="AP150" s="6" t="e">
        <f t="shared" si="121"/>
        <v>#N/A</v>
      </c>
      <c r="AQ150" s="6" t="e">
        <f t="shared" si="96"/>
        <v>#N/A</v>
      </c>
      <c r="AR150" s="6" t="e">
        <f t="shared" si="122"/>
        <v>#N/A</v>
      </c>
      <c r="AS150" s="6" t="e">
        <f t="shared" si="123"/>
        <v>#N/A</v>
      </c>
      <c r="AT150" s="6" t="e">
        <f t="shared" si="97"/>
        <v>#N/A</v>
      </c>
      <c r="AU150" s="6" t="e">
        <f t="shared" si="98"/>
        <v>#N/A</v>
      </c>
      <c r="AV150" s="6" t="e">
        <f t="shared" si="99"/>
        <v>#N/A</v>
      </c>
      <c r="AW150" s="6">
        <f t="shared" si="124"/>
        <v>0</v>
      </c>
      <c r="AX150" s="6" t="e">
        <f t="shared" si="125"/>
        <v>#N/A</v>
      </c>
      <c r="AY150" s="6" t="str">
        <f t="shared" si="100"/>
        <v/>
      </c>
      <c r="AZ150" s="6" t="str">
        <f t="shared" si="101"/>
        <v/>
      </c>
      <c r="BA150" s="6" t="str">
        <f t="shared" si="102"/>
        <v/>
      </c>
      <c r="BB150" s="6" t="str">
        <f t="shared" si="103"/>
        <v/>
      </c>
      <c r="BC150" s="41"/>
      <c r="BI150" t="s">
        <v>961</v>
      </c>
      <c r="CS150" s="256" t="str">
        <f t="shared" si="129"/>
        <v/>
      </c>
      <c r="CT150" s="1" t="str">
        <f t="shared" si="126"/>
        <v/>
      </c>
      <c r="CU150" s="1" t="str">
        <f t="shared" si="127"/>
        <v/>
      </c>
      <c r="CV150" s="395"/>
    </row>
    <row r="151" spans="1:100" s="1" customFormat="1" ht="13.5" customHeight="1" x14ac:dyDescent="0.15">
      <c r="A151" s="62">
        <v>136</v>
      </c>
      <c r="B151" s="315"/>
      <c r="C151" s="315"/>
      <c r="D151" s="315"/>
      <c r="E151" s="315"/>
      <c r="F151" s="315"/>
      <c r="G151" s="315"/>
      <c r="H151" s="315"/>
      <c r="I151" s="315"/>
      <c r="J151" s="315"/>
      <c r="K151" s="315"/>
      <c r="L151" s="316"/>
      <c r="M151" s="315"/>
      <c r="N151" s="367"/>
      <c r="O151" s="368"/>
      <c r="P151" s="385" t="str">
        <f>IF(G151="R",IF(OR(AND(実績排出量!H151=SUM(実績事業所!$B$2-1),3&lt;実績排出量!I151),AND(実績排出量!H151=実績事業所!$B$2,4&gt;実績排出量!I151)),"新規",""),"")</f>
        <v/>
      </c>
      <c r="Q151" s="375" t="str">
        <f t="shared" si="128"/>
        <v/>
      </c>
      <c r="R151" s="376" t="str">
        <f t="shared" si="104"/>
        <v/>
      </c>
      <c r="S151" s="299" t="str">
        <f t="shared" si="90"/>
        <v/>
      </c>
      <c r="T151" s="86" t="str">
        <f t="shared" si="91"/>
        <v/>
      </c>
      <c r="U151" s="87" t="str">
        <f t="shared" si="92"/>
        <v/>
      </c>
      <c r="V151" s="88" t="str">
        <f t="shared" si="105"/>
        <v/>
      </c>
      <c r="W151" s="89" t="str">
        <f t="shared" si="106"/>
        <v/>
      </c>
      <c r="X151" s="89" t="str">
        <f t="shared" si="107"/>
        <v/>
      </c>
      <c r="Y151" s="113" t="str">
        <f t="shared" si="108"/>
        <v/>
      </c>
      <c r="Z151" s="16"/>
      <c r="AA151" s="15" t="str">
        <f t="shared" si="109"/>
        <v/>
      </c>
      <c r="AB151" s="15" t="str">
        <f t="shared" si="110"/>
        <v/>
      </c>
      <c r="AC151" s="14" t="str">
        <f t="shared" si="93"/>
        <v/>
      </c>
      <c r="AD151" s="6" t="e">
        <f t="shared" si="111"/>
        <v>#N/A</v>
      </c>
      <c r="AE151" s="6" t="e">
        <f t="shared" si="112"/>
        <v>#N/A</v>
      </c>
      <c r="AF151" s="6" t="e">
        <f t="shared" si="113"/>
        <v>#N/A</v>
      </c>
      <c r="AG151" s="6" t="str">
        <f t="shared" si="94"/>
        <v/>
      </c>
      <c r="AH151" s="6">
        <f t="shared" si="95"/>
        <v>1</v>
      </c>
      <c r="AI151" s="6" t="e">
        <f t="shared" si="114"/>
        <v>#N/A</v>
      </c>
      <c r="AJ151" s="6" t="e">
        <f t="shared" si="115"/>
        <v>#N/A</v>
      </c>
      <c r="AK151" s="6" t="e">
        <f t="shared" si="116"/>
        <v>#N/A</v>
      </c>
      <c r="AL151" s="6" t="e">
        <f t="shared" si="117"/>
        <v>#N/A</v>
      </c>
      <c r="AM151" s="7" t="str">
        <f t="shared" si="118"/>
        <v xml:space="preserve"> </v>
      </c>
      <c r="AN151" s="6" t="e">
        <f t="shared" si="119"/>
        <v>#N/A</v>
      </c>
      <c r="AO151" s="6" t="e">
        <f t="shared" si="120"/>
        <v>#N/A</v>
      </c>
      <c r="AP151" s="6" t="e">
        <f t="shared" si="121"/>
        <v>#N/A</v>
      </c>
      <c r="AQ151" s="6" t="e">
        <f t="shared" si="96"/>
        <v>#N/A</v>
      </c>
      <c r="AR151" s="6" t="e">
        <f t="shared" si="122"/>
        <v>#N/A</v>
      </c>
      <c r="AS151" s="6" t="e">
        <f t="shared" si="123"/>
        <v>#N/A</v>
      </c>
      <c r="AT151" s="6" t="e">
        <f t="shared" si="97"/>
        <v>#N/A</v>
      </c>
      <c r="AU151" s="6" t="e">
        <f t="shared" si="98"/>
        <v>#N/A</v>
      </c>
      <c r="AV151" s="6" t="e">
        <f t="shared" si="99"/>
        <v>#N/A</v>
      </c>
      <c r="AW151" s="6">
        <f t="shared" si="124"/>
        <v>0</v>
      </c>
      <c r="AX151" s="6" t="e">
        <f t="shared" si="125"/>
        <v>#N/A</v>
      </c>
      <c r="AY151" s="6" t="str">
        <f t="shared" si="100"/>
        <v/>
      </c>
      <c r="AZ151" s="6" t="str">
        <f t="shared" si="101"/>
        <v/>
      </c>
      <c r="BA151" s="6" t="str">
        <f t="shared" si="102"/>
        <v/>
      </c>
      <c r="BB151" s="6" t="str">
        <f t="shared" si="103"/>
        <v/>
      </c>
      <c r="BC151" s="41"/>
      <c r="BI151" t="s">
        <v>962</v>
      </c>
      <c r="CS151" s="256" t="str">
        <f t="shared" si="129"/>
        <v/>
      </c>
      <c r="CT151" s="1" t="str">
        <f t="shared" si="126"/>
        <v/>
      </c>
      <c r="CU151" s="1" t="str">
        <f t="shared" si="127"/>
        <v/>
      </c>
      <c r="CV151" s="395"/>
    </row>
    <row r="152" spans="1:100" s="1" customFormat="1" ht="13.5" customHeight="1" x14ac:dyDescent="0.15">
      <c r="A152" s="62">
        <v>137</v>
      </c>
      <c r="B152" s="315"/>
      <c r="C152" s="315"/>
      <c r="D152" s="315"/>
      <c r="E152" s="315"/>
      <c r="F152" s="315"/>
      <c r="G152" s="315"/>
      <c r="H152" s="315"/>
      <c r="I152" s="315"/>
      <c r="J152" s="315"/>
      <c r="K152" s="315"/>
      <c r="L152" s="316"/>
      <c r="M152" s="315"/>
      <c r="N152" s="367"/>
      <c r="O152" s="368"/>
      <c r="P152" s="385" t="str">
        <f>IF(G152="R",IF(OR(AND(実績排出量!H152=SUM(実績事業所!$B$2-1),3&lt;実績排出量!I152),AND(実績排出量!H152=実績事業所!$B$2,4&gt;実績排出量!I152)),"新規",""),"")</f>
        <v/>
      </c>
      <c r="Q152" s="375" t="str">
        <f t="shared" si="128"/>
        <v/>
      </c>
      <c r="R152" s="376" t="str">
        <f t="shared" si="104"/>
        <v/>
      </c>
      <c r="S152" s="299" t="str">
        <f t="shared" si="90"/>
        <v/>
      </c>
      <c r="T152" s="86" t="str">
        <f t="shared" si="91"/>
        <v/>
      </c>
      <c r="U152" s="87" t="str">
        <f t="shared" si="92"/>
        <v/>
      </c>
      <c r="V152" s="88" t="str">
        <f t="shared" si="105"/>
        <v/>
      </c>
      <c r="W152" s="89" t="str">
        <f t="shared" si="106"/>
        <v/>
      </c>
      <c r="X152" s="89" t="str">
        <f t="shared" si="107"/>
        <v/>
      </c>
      <c r="Y152" s="113" t="str">
        <f t="shared" si="108"/>
        <v/>
      </c>
      <c r="Z152" s="16"/>
      <c r="AA152" s="15" t="str">
        <f t="shared" si="109"/>
        <v/>
      </c>
      <c r="AB152" s="15" t="str">
        <f t="shared" si="110"/>
        <v/>
      </c>
      <c r="AC152" s="14" t="str">
        <f t="shared" si="93"/>
        <v/>
      </c>
      <c r="AD152" s="6" t="e">
        <f t="shared" si="111"/>
        <v>#N/A</v>
      </c>
      <c r="AE152" s="6" t="e">
        <f t="shared" si="112"/>
        <v>#N/A</v>
      </c>
      <c r="AF152" s="6" t="e">
        <f t="shared" si="113"/>
        <v>#N/A</v>
      </c>
      <c r="AG152" s="6" t="str">
        <f t="shared" si="94"/>
        <v/>
      </c>
      <c r="AH152" s="6">
        <f t="shared" si="95"/>
        <v>1</v>
      </c>
      <c r="AI152" s="6" t="e">
        <f t="shared" si="114"/>
        <v>#N/A</v>
      </c>
      <c r="AJ152" s="6" t="e">
        <f t="shared" si="115"/>
        <v>#N/A</v>
      </c>
      <c r="AK152" s="6" t="e">
        <f t="shared" si="116"/>
        <v>#N/A</v>
      </c>
      <c r="AL152" s="6" t="e">
        <f t="shared" si="117"/>
        <v>#N/A</v>
      </c>
      <c r="AM152" s="7" t="str">
        <f t="shared" si="118"/>
        <v xml:space="preserve"> </v>
      </c>
      <c r="AN152" s="6" t="e">
        <f t="shared" si="119"/>
        <v>#N/A</v>
      </c>
      <c r="AO152" s="6" t="e">
        <f t="shared" si="120"/>
        <v>#N/A</v>
      </c>
      <c r="AP152" s="6" t="e">
        <f t="shared" si="121"/>
        <v>#N/A</v>
      </c>
      <c r="AQ152" s="6" t="e">
        <f t="shared" si="96"/>
        <v>#N/A</v>
      </c>
      <c r="AR152" s="6" t="e">
        <f t="shared" si="122"/>
        <v>#N/A</v>
      </c>
      <c r="AS152" s="6" t="e">
        <f t="shared" si="123"/>
        <v>#N/A</v>
      </c>
      <c r="AT152" s="6" t="e">
        <f t="shared" si="97"/>
        <v>#N/A</v>
      </c>
      <c r="AU152" s="6" t="e">
        <f t="shared" si="98"/>
        <v>#N/A</v>
      </c>
      <c r="AV152" s="6" t="e">
        <f t="shared" si="99"/>
        <v>#N/A</v>
      </c>
      <c r="AW152" s="6">
        <f t="shared" si="124"/>
        <v>0</v>
      </c>
      <c r="AX152" s="6" t="e">
        <f t="shared" si="125"/>
        <v>#N/A</v>
      </c>
      <c r="AY152" s="6" t="str">
        <f t="shared" si="100"/>
        <v/>
      </c>
      <c r="AZ152" s="6" t="str">
        <f t="shared" si="101"/>
        <v/>
      </c>
      <c r="BA152" s="6" t="str">
        <f t="shared" si="102"/>
        <v/>
      </c>
      <c r="BB152" s="6" t="str">
        <f t="shared" si="103"/>
        <v/>
      </c>
      <c r="BC152" s="41"/>
      <c r="BI152" t="s">
        <v>963</v>
      </c>
      <c r="CS152" s="256" t="str">
        <f t="shared" si="129"/>
        <v/>
      </c>
      <c r="CT152" s="1" t="str">
        <f t="shared" si="126"/>
        <v/>
      </c>
      <c r="CU152" s="1" t="str">
        <f t="shared" si="127"/>
        <v/>
      </c>
      <c r="CV152" s="395"/>
    </row>
    <row r="153" spans="1:100" s="1" customFormat="1" ht="13.5" customHeight="1" x14ac:dyDescent="0.15">
      <c r="A153" s="62">
        <v>138</v>
      </c>
      <c r="B153" s="315"/>
      <c r="C153" s="315"/>
      <c r="D153" s="315"/>
      <c r="E153" s="315"/>
      <c r="F153" s="315"/>
      <c r="G153" s="315"/>
      <c r="H153" s="315"/>
      <c r="I153" s="315"/>
      <c r="J153" s="315"/>
      <c r="K153" s="315"/>
      <c r="L153" s="316"/>
      <c r="M153" s="315"/>
      <c r="N153" s="367"/>
      <c r="O153" s="368"/>
      <c r="P153" s="385" t="str">
        <f>IF(G153="R",IF(OR(AND(実績排出量!H153=SUM(実績事業所!$B$2-1),3&lt;実績排出量!I153),AND(実績排出量!H153=実績事業所!$B$2,4&gt;実績排出量!I153)),"新規",""),"")</f>
        <v/>
      </c>
      <c r="Q153" s="375" t="str">
        <f t="shared" si="128"/>
        <v/>
      </c>
      <c r="R153" s="376" t="str">
        <f t="shared" si="104"/>
        <v/>
      </c>
      <c r="S153" s="299" t="str">
        <f t="shared" si="90"/>
        <v/>
      </c>
      <c r="T153" s="86" t="str">
        <f t="shared" si="91"/>
        <v/>
      </c>
      <c r="U153" s="87" t="str">
        <f t="shared" si="92"/>
        <v/>
      </c>
      <c r="V153" s="88" t="str">
        <f t="shared" si="105"/>
        <v/>
      </c>
      <c r="W153" s="89" t="str">
        <f t="shared" si="106"/>
        <v/>
      </c>
      <c r="X153" s="89" t="str">
        <f t="shared" si="107"/>
        <v/>
      </c>
      <c r="Y153" s="113" t="str">
        <f t="shared" si="108"/>
        <v/>
      </c>
      <c r="Z153" s="16"/>
      <c r="AA153" s="15" t="str">
        <f t="shared" si="109"/>
        <v/>
      </c>
      <c r="AB153" s="15" t="str">
        <f t="shared" si="110"/>
        <v/>
      </c>
      <c r="AC153" s="14" t="str">
        <f t="shared" si="93"/>
        <v/>
      </c>
      <c r="AD153" s="6" t="e">
        <f t="shared" si="111"/>
        <v>#N/A</v>
      </c>
      <c r="AE153" s="6" t="e">
        <f t="shared" si="112"/>
        <v>#N/A</v>
      </c>
      <c r="AF153" s="6" t="e">
        <f t="shared" si="113"/>
        <v>#N/A</v>
      </c>
      <c r="AG153" s="6" t="str">
        <f t="shared" si="94"/>
        <v/>
      </c>
      <c r="AH153" s="6">
        <f t="shared" si="95"/>
        <v>1</v>
      </c>
      <c r="AI153" s="6" t="e">
        <f t="shared" si="114"/>
        <v>#N/A</v>
      </c>
      <c r="AJ153" s="6" t="e">
        <f t="shared" si="115"/>
        <v>#N/A</v>
      </c>
      <c r="AK153" s="6" t="e">
        <f t="shared" si="116"/>
        <v>#N/A</v>
      </c>
      <c r="AL153" s="6" t="e">
        <f t="shared" si="117"/>
        <v>#N/A</v>
      </c>
      <c r="AM153" s="7" t="str">
        <f t="shared" si="118"/>
        <v xml:space="preserve"> </v>
      </c>
      <c r="AN153" s="6" t="e">
        <f t="shared" si="119"/>
        <v>#N/A</v>
      </c>
      <c r="AO153" s="6" t="e">
        <f t="shared" si="120"/>
        <v>#N/A</v>
      </c>
      <c r="AP153" s="6" t="e">
        <f t="shared" si="121"/>
        <v>#N/A</v>
      </c>
      <c r="AQ153" s="6" t="e">
        <f t="shared" si="96"/>
        <v>#N/A</v>
      </c>
      <c r="AR153" s="6" t="e">
        <f t="shared" si="122"/>
        <v>#N/A</v>
      </c>
      <c r="AS153" s="6" t="e">
        <f t="shared" si="123"/>
        <v>#N/A</v>
      </c>
      <c r="AT153" s="6" t="e">
        <f t="shared" si="97"/>
        <v>#N/A</v>
      </c>
      <c r="AU153" s="6" t="e">
        <f t="shared" si="98"/>
        <v>#N/A</v>
      </c>
      <c r="AV153" s="6" t="e">
        <f t="shared" si="99"/>
        <v>#N/A</v>
      </c>
      <c r="AW153" s="6">
        <f t="shared" si="124"/>
        <v>0</v>
      </c>
      <c r="AX153" s="6" t="e">
        <f t="shared" si="125"/>
        <v>#N/A</v>
      </c>
      <c r="AY153" s="6" t="str">
        <f t="shared" si="100"/>
        <v/>
      </c>
      <c r="AZ153" s="6" t="str">
        <f t="shared" si="101"/>
        <v/>
      </c>
      <c r="BA153" s="6" t="str">
        <f t="shared" si="102"/>
        <v/>
      </c>
      <c r="BB153" s="6" t="str">
        <f t="shared" si="103"/>
        <v/>
      </c>
      <c r="BC153" s="41"/>
      <c r="BI153" t="s">
        <v>888</v>
      </c>
      <c r="CS153" s="256" t="str">
        <f t="shared" si="129"/>
        <v/>
      </c>
      <c r="CT153" s="1" t="str">
        <f t="shared" si="126"/>
        <v/>
      </c>
      <c r="CU153" s="1" t="str">
        <f t="shared" si="127"/>
        <v/>
      </c>
      <c r="CV153" s="395"/>
    </row>
    <row r="154" spans="1:100" s="1" customFormat="1" ht="13.5" customHeight="1" x14ac:dyDescent="0.15">
      <c r="A154" s="62">
        <v>139</v>
      </c>
      <c r="B154" s="315"/>
      <c r="C154" s="315"/>
      <c r="D154" s="315"/>
      <c r="E154" s="315"/>
      <c r="F154" s="315"/>
      <c r="G154" s="315"/>
      <c r="H154" s="315"/>
      <c r="I154" s="315"/>
      <c r="J154" s="315"/>
      <c r="K154" s="315"/>
      <c r="L154" s="316"/>
      <c r="M154" s="315"/>
      <c r="N154" s="367"/>
      <c r="O154" s="368"/>
      <c r="P154" s="385" t="str">
        <f>IF(G154="R",IF(OR(AND(実績排出量!H154=SUM(実績事業所!$B$2-1),3&lt;実績排出量!I154),AND(実績排出量!H154=実績事業所!$B$2,4&gt;実績排出量!I154)),"新規",""),"")</f>
        <v/>
      </c>
      <c r="Q154" s="375" t="str">
        <f t="shared" si="128"/>
        <v/>
      </c>
      <c r="R154" s="376" t="str">
        <f t="shared" si="104"/>
        <v/>
      </c>
      <c r="S154" s="299" t="str">
        <f t="shared" si="90"/>
        <v/>
      </c>
      <c r="T154" s="86" t="str">
        <f t="shared" si="91"/>
        <v/>
      </c>
      <c r="U154" s="87" t="str">
        <f t="shared" si="92"/>
        <v/>
      </c>
      <c r="V154" s="88" t="str">
        <f t="shared" si="105"/>
        <v/>
      </c>
      <c r="W154" s="89" t="str">
        <f t="shared" si="106"/>
        <v/>
      </c>
      <c r="X154" s="89" t="str">
        <f t="shared" si="107"/>
        <v/>
      </c>
      <c r="Y154" s="113" t="str">
        <f t="shared" si="108"/>
        <v/>
      </c>
      <c r="Z154" s="16"/>
      <c r="AA154" s="15" t="str">
        <f t="shared" si="109"/>
        <v/>
      </c>
      <c r="AB154" s="15" t="str">
        <f t="shared" si="110"/>
        <v/>
      </c>
      <c r="AC154" s="14" t="str">
        <f t="shared" si="93"/>
        <v/>
      </c>
      <c r="AD154" s="6" t="e">
        <f t="shared" si="111"/>
        <v>#N/A</v>
      </c>
      <c r="AE154" s="6" t="e">
        <f t="shared" si="112"/>
        <v>#N/A</v>
      </c>
      <c r="AF154" s="6" t="e">
        <f t="shared" si="113"/>
        <v>#N/A</v>
      </c>
      <c r="AG154" s="6" t="str">
        <f t="shared" si="94"/>
        <v/>
      </c>
      <c r="AH154" s="6">
        <f t="shared" si="95"/>
        <v>1</v>
      </c>
      <c r="AI154" s="6" t="e">
        <f t="shared" si="114"/>
        <v>#N/A</v>
      </c>
      <c r="AJ154" s="6" t="e">
        <f t="shared" si="115"/>
        <v>#N/A</v>
      </c>
      <c r="AK154" s="6" t="e">
        <f t="shared" si="116"/>
        <v>#N/A</v>
      </c>
      <c r="AL154" s="6" t="e">
        <f t="shared" si="117"/>
        <v>#N/A</v>
      </c>
      <c r="AM154" s="7" t="str">
        <f t="shared" si="118"/>
        <v xml:space="preserve"> </v>
      </c>
      <c r="AN154" s="6" t="e">
        <f t="shared" si="119"/>
        <v>#N/A</v>
      </c>
      <c r="AO154" s="6" t="e">
        <f t="shared" si="120"/>
        <v>#N/A</v>
      </c>
      <c r="AP154" s="6" t="e">
        <f t="shared" si="121"/>
        <v>#N/A</v>
      </c>
      <c r="AQ154" s="6" t="e">
        <f t="shared" si="96"/>
        <v>#N/A</v>
      </c>
      <c r="AR154" s="6" t="e">
        <f t="shared" si="122"/>
        <v>#N/A</v>
      </c>
      <c r="AS154" s="6" t="e">
        <f t="shared" si="123"/>
        <v>#N/A</v>
      </c>
      <c r="AT154" s="6" t="e">
        <f t="shared" si="97"/>
        <v>#N/A</v>
      </c>
      <c r="AU154" s="6" t="e">
        <f t="shared" si="98"/>
        <v>#N/A</v>
      </c>
      <c r="AV154" s="6" t="e">
        <f t="shared" si="99"/>
        <v>#N/A</v>
      </c>
      <c r="AW154" s="6">
        <f t="shared" si="124"/>
        <v>0</v>
      </c>
      <c r="AX154" s="6" t="e">
        <f t="shared" si="125"/>
        <v>#N/A</v>
      </c>
      <c r="AY154" s="6" t="str">
        <f t="shared" si="100"/>
        <v/>
      </c>
      <c r="AZ154" s="6" t="str">
        <f t="shared" si="101"/>
        <v/>
      </c>
      <c r="BA154" s="6" t="str">
        <f t="shared" si="102"/>
        <v/>
      </c>
      <c r="BB154" s="6" t="str">
        <f t="shared" si="103"/>
        <v/>
      </c>
      <c r="BC154" s="41"/>
      <c r="BI154" t="s">
        <v>889</v>
      </c>
      <c r="CS154" s="256" t="str">
        <f t="shared" si="129"/>
        <v/>
      </c>
      <c r="CT154" s="1" t="str">
        <f t="shared" si="126"/>
        <v/>
      </c>
      <c r="CU154" s="1" t="str">
        <f t="shared" si="127"/>
        <v/>
      </c>
      <c r="CV154" s="395"/>
    </row>
    <row r="155" spans="1:100" s="1" customFormat="1" ht="13.5" customHeight="1" x14ac:dyDescent="0.15">
      <c r="A155" s="62">
        <v>140</v>
      </c>
      <c r="B155" s="315"/>
      <c r="C155" s="315"/>
      <c r="D155" s="315"/>
      <c r="E155" s="315"/>
      <c r="F155" s="315"/>
      <c r="G155" s="315"/>
      <c r="H155" s="315"/>
      <c r="I155" s="315"/>
      <c r="J155" s="315"/>
      <c r="K155" s="315"/>
      <c r="L155" s="316"/>
      <c r="M155" s="315"/>
      <c r="N155" s="367"/>
      <c r="O155" s="368"/>
      <c r="P155" s="385" t="str">
        <f>IF(G155="R",IF(OR(AND(実績排出量!H155=SUM(実績事業所!$B$2-1),3&lt;実績排出量!I155),AND(実績排出量!H155=実績事業所!$B$2,4&gt;実績排出量!I155)),"新規",""),"")</f>
        <v/>
      </c>
      <c r="Q155" s="375" t="str">
        <f t="shared" si="128"/>
        <v/>
      </c>
      <c r="R155" s="376" t="str">
        <f t="shared" si="104"/>
        <v/>
      </c>
      <c r="S155" s="299" t="str">
        <f t="shared" si="90"/>
        <v/>
      </c>
      <c r="T155" s="86" t="str">
        <f t="shared" si="91"/>
        <v/>
      </c>
      <c r="U155" s="87" t="str">
        <f t="shared" si="92"/>
        <v/>
      </c>
      <c r="V155" s="88" t="str">
        <f t="shared" si="105"/>
        <v/>
      </c>
      <c r="W155" s="89" t="str">
        <f t="shared" si="106"/>
        <v/>
      </c>
      <c r="X155" s="89" t="str">
        <f t="shared" si="107"/>
        <v/>
      </c>
      <c r="Y155" s="113" t="str">
        <f t="shared" si="108"/>
        <v/>
      </c>
      <c r="Z155" s="16"/>
      <c r="AA155" s="15" t="str">
        <f t="shared" si="109"/>
        <v/>
      </c>
      <c r="AB155" s="15" t="str">
        <f t="shared" si="110"/>
        <v/>
      </c>
      <c r="AC155" s="14" t="str">
        <f t="shared" si="93"/>
        <v/>
      </c>
      <c r="AD155" s="6" t="e">
        <f t="shared" si="111"/>
        <v>#N/A</v>
      </c>
      <c r="AE155" s="6" t="e">
        <f t="shared" si="112"/>
        <v>#N/A</v>
      </c>
      <c r="AF155" s="6" t="e">
        <f t="shared" si="113"/>
        <v>#N/A</v>
      </c>
      <c r="AG155" s="6" t="str">
        <f t="shared" si="94"/>
        <v/>
      </c>
      <c r="AH155" s="6">
        <f t="shared" si="95"/>
        <v>1</v>
      </c>
      <c r="AI155" s="6" t="e">
        <f t="shared" si="114"/>
        <v>#N/A</v>
      </c>
      <c r="AJ155" s="6" t="e">
        <f t="shared" si="115"/>
        <v>#N/A</v>
      </c>
      <c r="AK155" s="6" t="e">
        <f t="shared" si="116"/>
        <v>#N/A</v>
      </c>
      <c r="AL155" s="6" t="e">
        <f t="shared" si="117"/>
        <v>#N/A</v>
      </c>
      <c r="AM155" s="7" t="str">
        <f t="shared" si="118"/>
        <v xml:space="preserve"> </v>
      </c>
      <c r="AN155" s="6" t="e">
        <f t="shared" si="119"/>
        <v>#N/A</v>
      </c>
      <c r="AO155" s="6" t="e">
        <f t="shared" si="120"/>
        <v>#N/A</v>
      </c>
      <c r="AP155" s="6" t="e">
        <f t="shared" si="121"/>
        <v>#N/A</v>
      </c>
      <c r="AQ155" s="6" t="e">
        <f t="shared" si="96"/>
        <v>#N/A</v>
      </c>
      <c r="AR155" s="6" t="e">
        <f t="shared" si="122"/>
        <v>#N/A</v>
      </c>
      <c r="AS155" s="6" t="e">
        <f t="shared" si="123"/>
        <v>#N/A</v>
      </c>
      <c r="AT155" s="6" t="e">
        <f t="shared" si="97"/>
        <v>#N/A</v>
      </c>
      <c r="AU155" s="6" t="e">
        <f t="shared" si="98"/>
        <v>#N/A</v>
      </c>
      <c r="AV155" s="6" t="e">
        <f t="shared" si="99"/>
        <v>#N/A</v>
      </c>
      <c r="AW155" s="6">
        <f t="shared" si="124"/>
        <v>0</v>
      </c>
      <c r="AX155" s="6" t="e">
        <f t="shared" si="125"/>
        <v>#N/A</v>
      </c>
      <c r="AY155" s="6" t="str">
        <f t="shared" si="100"/>
        <v/>
      </c>
      <c r="AZ155" s="6" t="str">
        <f t="shared" si="101"/>
        <v/>
      </c>
      <c r="BA155" s="6" t="str">
        <f t="shared" si="102"/>
        <v/>
      </c>
      <c r="BB155" s="6" t="str">
        <f t="shared" si="103"/>
        <v/>
      </c>
      <c r="BC155" s="41"/>
      <c r="BI155" t="s">
        <v>890</v>
      </c>
      <c r="CS155" s="256" t="str">
        <f t="shared" si="129"/>
        <v/>
      </c>
      <c r="CT155" s="1" t="str">
        <f t="shared" si="126"/>
        <v/>
      </c>
      <c r="CU155" s="1" t="str">
        <f t="shared" si="127"/>
        <v/>
      </c>
      <c r="CV155" s="395"/>
    </row>
    <row r="156" spans="1:100" s="1" customFormat="1" ht="13.5" customHeight="1" x14ac:dyDescent="0.15">
      <c r="A156" s="62">
        <v>141</v>
      </c>
      <c r="B156" s="315"/>
      <c r="C156" s="315"/>
      <c r="D156" s="315"/>
      <c r="E156" s="315"/>
      <c r="F156" s="315"/>
      <c r="G156" s="315"/>
      <c r="H156" s="315"/>
      <c r="I156" s="315"/>
      <c r="J156" s="315"/>
      <c r="K156" s="315"/>
      <c r="L156" s="316"/>
      <c r="M156" s="315"/>
      <c r="N156" s="367"/>
      <c r="O156" s="368"/>
      <c r="P156" s="385" t="str">
        <f>IF(G156="R",IF(OR(AND(実績排出量!H156=SUM(実績事業所!$B$2-1),3&lt;実績排出量!I156),AND(実績排出量!H156=実績事業所!$B$2,4&gt;実績排出量!I156)),"新規",""),"")</f>
        <v/>
      </c>
      <c r="Q156" s="375" t="str">
        <f t="shared" si="128"/>
        <v/>
      </c>
      <c r="R156" s="376" t="str">
        <f t="shared" si="104"/>
        <v/>
      </c>
      <c r="S156" s="299" t="str">
        <f t="shared" si="90"/>
        <v/>
      </c>
      <c r="T156" s="86" t="str">
        <f t="shared" si="91"/>
        <v/>
      </c>
      <c r="U156" s="87" t="str">
        <f t="shared" si="92"/>
        <v/>
      </c>
      <c r="V156" s="88" t="str">
        <f t="shared" si="105"/>
        <v/>
      </c>
      <c r="W156" s="89" t="str">
        <f t="shared" si="106"/>
        <v/>
      </c>
      <c r="X156" s="89" t="str">
        <f t="shared" si="107"/>
        <v/>
      </c>
      <c r="Y156" s="113" t="str">
        <f t="shared" si="108"/>
        <v/>
      </c>
      <c r="Z156" s="16"/>
      <c r="AA156" s="15" t="str">
        <f t="shared" si="109"/>
        <v/>
      </c>
      <c r="AB156" s="15" t="str">
        <f t="shared" si="110"/>
        <v/>
      </c>
      <c r="AC156" s="14" t="str">
        <f t="shared" si="93"/>
        <v/>
      </c>
      <c r="AD156" s="6" t="e">
        <f t="shared" si="111"/>
        <v>#N/A</v>
      </c>
      <c r="AE156" s="6" t="e">
        <f t="shared" si="112"/>
        <v>#N/A</v>
      </c>
      <c r="AF156" s="6" t="e">
        <f t="shared" si="113"/>
        <v>#N/A</v>
      </c>
      <c r="AG156" s="6" t="str">
        <f t="shared" si="94"/>
        <v/>
      </c>
      <c r="AH156" s="6">
        <f t="shared" si="95"/>
        <v>1</v>
      </c>
      <c r="AI156" s="6" t="e">
        <f t="shared" si="114"/>
        <v>#N/A</v>
      </c>
      <c r="AJ156" s="6" t="e">
        <f t="shared" si="115"/>
        <v>#N/A</v>
      </c>
      <c r="AK156" s="6" t="e">
        <f t="shared" si="116"/>
        <v>#N/A</v>
      </c>
      <c r="AL156" s="6" t="e">
        <f t="shared" si="117"/>
        <v>#N/A</v>
      </c>
      <c r="AM156" s="7" t="str">
        <f t="shared" si="118"/>
        <v xml:space="preserve"> </v>
      </c>
      <c r="AN156" s="6" t="e">
        <f t="shared" si="119"/>
        <v>#N/A</v>
      </c>
      <c r="AO156" s="6" t="e">
        <f t="shared" si="120"/>
        <v>#N/A</v>
      </c>
      <c r="AP156" s="6" t="e">
        <f t="shared" si="121"/>
        <v>#N/A</v>
      </c>
      <c r="AQ156" s="6" t="e">
        <f t="shared" si="96"/>
        <v>#N/A</v>
      </c>
      <c r="AR156" s="6" t="e">
        <f t="shared" si="122"/>
        <v>#N/A</v>
      </c>
      <c r="AS156" s="6" t="e">
        <f t="shared" si="123"/>
        <v>#N/A</v>
      </c>
      <c r="AT156" s="6" t="e">
        <f t="shared" si="97"/>
        <v>#N/A</v>
      </c>
      <c r="AU156" s="6" t="e">
        <f t="shared" si="98"/>
        <v>#N/A</v>
      </c>
      <c r="AV156" s="6" t="e">
        <f t="shared" si="99"/>
        <v>#N/A</v>
      </c>
      <c r="AW156" s="6">
        <f t="shared" si="124"/>
        <v>0</v>
      </c>
      <c r="AX156" s="6" t="e">
        <f t="shared" si="125"/>
        <v>#N/A</v>
      </c>
      <c r="AY156" s="6" t="str">
        <f t="shared" si="100"/>
        <v/>
      </c>
      <c r="AZ156" s="6" t="str">
        <f t="shared" si="101"/>
        <v/>
      </c>
      <c r="BA156" s="6" t="str">
        <f t="shared" si="102"/>
        <v/>
      </c>
      <c r="BB156" s="6" t="str">
        <f t="shared" si="103"/>
        <v/>
      </c>
      <c r="BC156" s="41"/>
      <c r="BI156" t="s">
        <v>766</v>
      </c>
      <c r="CS156" s="256" t="str">
        <f t="shared" si="129"/>
        <v/>
      </c>
      <c r="CT156" s="1" t="str">
        <f t="shared" si="126"/>
        <v/>
      </c>
      <c r="CU156" s="1" t="str">
        <f t="shared" si="127"/>
        <v/>
      </c>
      <c r="CV156" s="395"/>
    </row>
    <row r="157" spans="1:100" s="1" customFormat="1" ht="13.5" customHeight="1" x14ac:dyDescent="0.15">
      <c r="A157" s="62">
        <v>142</v>
      </c>
      <c r="B157" s="315"/>
      <c r="C157" s="315"/>
      <c r="D157" s="315"/>
      <c r="E157" s="315"/>
      <c r="F157" s="315"/>
      <c r="G157" s="315"/>
      <c r="H157" s="315"/>
      <c r="I157" s="315"/>
      <c r="J157" s="315"/>
      <c r="K157" s="315"/>
      <c r="L157" s="316"/>
      <c r="M157" s="315"/>
      <c r="N157" s="367"/>
      <c r="O157" s="368"/>
      <c r="P157" s="385" t="str">
        <f>IF(G157="R",IF(OR(AND(実績排出量!H157=SUM(実績事業所!$B$2-1),3&lt;実績排出量!I157),AND(実績排出量!H157=実績事業所!$B$2,4&gt;実績排出量!I157)),"新規",""),"")</f>
        <v/>
      </c>
      <c r="Q157" s="375" t="str">
        <f t="shared" si="128"/>
        <v/>
      </c>
      <c r="R157" s="376" t="str">
        <f t="shared" si="104"/>
        <v/>
      </c>
      <c r="S157" s="299" t="str">
        <f t="shared" si="90"/>
        <v/>
      </c>
      <c r="T157" s="86" t="str">
        <f t="shared" si="91"/>
        <v/>
      </c>
      <c r="U157" s="87" t="str">
        <f t="shared" si="92"/>
        <v/>
      </c>
      <c r="V157" s="88" t="str">
        <f t="shared" si="105"/>
        <v/>
      </c>
      <c r="W157" s="89" t="str">
        <f t="shared" si="106"/>
        <v/>
      </c>
      <c r="X157" s="89" t="str">
        <f t="shared" si="107"/>
        <v/>
      </c>
      <c r="Y157" s="113" t="str">
        <f t="shared" si="108"/>
        <v/>
      </c>
      <c r="Z157" s="16"/>
      <c r="AA157" s="15" t="str">
        <f t="shared" si="109"/>
        <v/>
      </c>
      <c r="AB157" s="15" t="str">
        <f t="shared" si="110"/>
        <v/>
      </c>
      <c r="AC157" s="14" t="str">
        <f t="shared" si="93"/>
        <v/>
      </c>
      <c r="AD157" s="6" t="e">
        <f t="shared" si="111"/>
        <v>#N/A</v>
      </c>
      <c r="AE157" s="6" t="e">
        <f t="shared" si="112"/>
        <v>#N/A</v>
      </c>
      <c r="AF157" s="6" t="e">
        <f t="shared" si="113"/>
        <v>#N/A</v>
      </c>
      <c r="AG157" s="6" t="str">
        <f t="shared" si="94"/>
        <v/>
      </c>
      <c r="AH157" s="6">
        <f t="shared" si="95"/>
        <v>1</v>
      </c>
      <c r="AI157" s="6" t="e">
        <f t="shared" si="114"/>
        <v>#N/A</v>
      </c>
      <c r="AJ157" s="6" t="e">
        <f t="shared" si="115"/>
        <v>#N/A</v>
      </c>
      <c r="AK157" s="6" t="e">
        <f t="shared" si="116"/>
        <v>#N/A</v>
      </c>
      <c r="AL157" s="6" t="e">
        <f t="shared" si="117"/>
        <v>#N/A</v>
      </c>
      <c r="AM157" s="7" t="str">
        <f t="shared" si="118"/>
        <v xml:space="preserve"> </v>
      </c>
      <c r="AN157" s="6" t="e">
        <f t="shared" si="119"/>
        <v>#N/A</v>
      </c>
      <c r="AO157" s="6" t="e">
        <f t="shared" si="120"/>
        <v>#N/A</v>
      </c>
      <c r="AP157" s="6" t="e">
        <f t="shared" si="121"/>
        <v>#N/A</v>
      </c>
      <c r="AQ157" s="6" t="e">
        <f t="shared" si="96"/>
        <v>#N/A</v>
      </c>
      <c r="AR157" s="6" t="e">
        <f t="shared" si="122"/>
        <v>#N/A</v>
      </c>
      <c r="AS157" s="6" t="e">
        <f t="shared" si="123"/>
        <v>#N/A</v>
      </c>
      <c r="AT157" s="6" t="e">
        <f t="shared" si="97"/>
        <v>#N/A</v>
      </c>
      <c r="AU157" s="6" t="e">
        <f t="shared" si="98"/>
        <v>#N/A</v>
      </c>
      <c r="AV157" s="6" t="e">
        <f t="shared" si="99"/>
        <v>#N/A</v>
      </c>
      <c r="AW157" s="6">
        <f t="shared" si="124"/>
        <v>0</v>
      </c>
      <c r="AX157" s="6" t="e">
        <f t="shared" si="125"/>
        <v>#N/A</v>
      </c>
      <c r="AY157" s="6" t="str">
        <f t="shared" si="100"/>
        <v/>
      </c>
      <c r="AZ157" s="6" t="str">
        <f t="shared" si="101"/>
        <v/>
      </c>
      <c r="BA157" s="6" t="str">
        <f t="shared" si="102"/>
        <v/>
      </c>
      <c r="BB157" s="6" t="str">
        <f t="shared" si="103"/>
        <v/>
      </c>
      <c r="BC157" s="41"/>
      <c r="BI157" t="s">
        <v>891</v>
      </c>
      <c r="CS157" s="256" t="str">
        <f t="shared" si="129"/>
        <v/>
      </c>
      <c r="CT157" s="1" t="str">
        <f t="shared" si="126"/>
        <v/>
      </c>
      <c r="CU157" s="1" t="str">
        <f t="shared" si="127"/>
        <v/>
      </c>
      <c r="CV157" s="395"/>
    </row>
    <row r="158" spans="1:100" s="1" customFormat="1" ht="13.5" customHeight="1" x14ac:dyDescent="0.15">
      <c r="A158" s="62">
        <v>143</v>
      </c>
      <c r="B158" s="315"/>
      <c r="C158" s="315"/>
      <c r="D158" s="315"/>
      <c r="E158" s="315"/>
      <c r="F158" s="315"/>
      <c r="G158" s="315"/>
      <c r="H158" s="315"/>
      <c r="I158" s="315"/>
      <c r="J158" s="315"/>
      <c r="K158" s="315"/>
      <c r="L158" s="316"/>
      <c r="M158" s="315"/>
      <c r="N158" s="367"/>
      <c r="O158" s="368"/>
      <c r="P158" s="385" t="str">
        <f>IF(G158="R",IF(OR(AND(実績排出量!H158=SUM(実績事業所!$B$2-1),3&lt;実績排出量!I158),AND(実績排出量!H158=実績事業所!$B$2,4&gt;実績排出量!I158)),"新規",""),"")</f>
        <v/>
      </c>
      <c r="Q158" s="375" t="str">
        <f t="shared" si="128"/>
        <v/>
      </c>
      <c r="R158" s="376" t="str">
        <f t="shared" si="104"/>
        <v/>
      </c>
      <c r="S158" s="299" t="str">
        <f t="shared" si="90"/>
        <v/>
      </c>
      <c r="T158" s="86" t="str">
        <f t="shared" si="91"/>
        <v/>
      </c>
      <c r="U158" s="87" t="str">
        <f t="shared" si="92"/>
        <v/>
      </c>
      <c r="V158" s="88" t="str">
        <f t="shared" si="105"/>
        <v/>
      </c>
      <c r="W158" s="89" t="str">
        <f t="shared" si="106"/>
        <v/>
      </c>
      <c r="X158" s="89" t="str">
        <f t="shared" si="107"/>
        <v/>
      </c>
      <c r="Y158" s="113" t="str">
        <f t="shared" si="108"/>
        <v/>
      </c>
      <c r="Z158" s="16"/>
      <c r="AA158" s="15" t="str">
        <f t="shared" si="109"/>
        <v/>
      </c>
      <c r="AB158" s="15" t="str">
        <f t="shared" si="110"/>
        <v/>
      </c>
      <c r="AC158" s="14" t="str">
        <f t="shared" si="93"/>
        <v/>
      </c>
      <c r="AD158" s="6" t="e">
        <f t="shared" si="111"/>
        <v>#N/A</v>
      </c>
      <c r="AE158" s="6" t="e">
        <f t="shared" si="112"/>
        <v>#N/A</v>
      </c>
      <c r="AF158" s="6" t="e">
        <f t="shared" si="113"/>
        <v>#N/A</v>
      </c>
      <c r="AG158" s="6" t="str">
        <f t="shared" si="94"/>
        <v/>
      </c>
      <c r="AH158" s="6">
        <f t="shared" si="95"/>
        <v>1</v>
      </c>
      <c r="AI158" s="6" t="e">
        <f t="shared" si="114"/>
        <v>#N/A</v>
      </c>
      <c r="AJ158" s="6" t="e">
        <f t="shared" si="115"/>
        <v>#N/A</v>
      </c>
      <c r="AK158" s="6" t="e">
        <f t="shared" si="116"/>
        <v>#N/A</v>
      </c>
      <c r="AL158" s="6" t="e">
        <f t="shared" si="117"/>
        <v>#N/A</v>
      </c>
      <c r="AM158" s="7" t="str">
        <f t="shared" si="118"/>
        <v xml:space="preserve"> </v>
      </c>
      <c r="AN158" s="6" t="e">
        <f t="shared" si="119"/>
        <v>#N/A</v>
      </c>
      <c r="AO158" s="6" t="e">
        <f t="shared" si="120"/>
        <v>#N/A</v>
      </c>
      <c r="AP158" s="6" t="e">
        <f t="shared" si="121"/>
        <v>#N/A</v>
      </c>
      <c r="AQ158" s="6" t="e">
        <f t="shared" si="96"/>
        <v>#N/A</v>
      </c>
      <c r="AR158" s="6" t="e">
        <f t="shared" si="122"/>
        <v>#N/A</v>
      </c>
      <c r="AS158" s="6" t="e">
        <f t="shared" si="123"/>
        <v>#N/A</v>
      </c>
      <c r="AT158" s="6" t="e">
        <f t="shared" si="97"/>
        <v>#N/A</v>
      </c>
      <c r="AU158" s="6" t="e">
        <f t="shared" si="98"/>
        <v>#N/A</v>
      </c>
      <c r="AV158" s="6" t="e">
        <f t="shared" si="99"/>
        <v>#N/A</v>
      </c>
      <c r="AW158" s="6">
        <f t="shared" si="124"/>
        <v>0</v>
      </c>
      <c r="AX158" s="6" t="e">
        <f t="shared" si="125"/>
        <v>#N/A</v>
      </c>
      <c r="AY158" s="6" t="str">
        <f t="shared" si="100"/>
        <v/>
      </c>
      <c r="AZ158" s="6" t="str">
        <f t="shared" si="101"/>
        <v/>
      </c>
      <c r="BA158" s="6" t="str">
        <f t="shared" si="102"/>
        <v/>
      </c>
      <c r="BB158" s="6" t="str">
        <f t="shared" si="103"/>
        <v/>
      </c>
      <c r="BC158" s="41"/>
      <c r="BI158" t="s">
        <v>892</v>
      </c>
      <c r="CS158" s="256" t="str">
        <f t="shared" si="129"/>
        <v/>
      </c>
      <c r="CT158" s="1" t="str">
        <f t="shared" si="126"/>
        <v/>
      </c>
      <c r="CU158" s="1" t="str">
        <f t="shared" si="127"/>
        <v/>
      </c>
      <c r="CV158" s="395"/>
    </row>
    <row r="159" spans="1:100" s="1" customFormat="1" ht="13.5" customHeight="1" x14ac:dyDescent="0.15">
      <c r="A159" s="62">
        <v>144</v>
      </c>
      <c r="B159" s="315"/>
      <c r="C159" s="315"/>
      <c r="D159" s="315"/>
      <c r="E159" s="315"/>
      <c r="F159" s="315"/>
      <c r="G159" s="315"/>
      <c r="H159" s="315"/>
      <c r="I159" s="315"/>
      <c r="J159" s="315"/>
      <c r="K159" s="315"/>
      <c r="L159" s="316"/>
      <c r="M159" s="315"/>
      <c r="N159" s="367"/>
      <c r="O159" s="368"/>
      <c r="P159" s="385" t="str">
        <f>IF(G159="R",IF(OR(AND(実績排出量!H159=SUM(実績事業所!$B$2-1),3&lt;実績排出量!I159),AND(実績排出量!H159=実績事業所!$B$2,4&gt;実績排出量!I159)),"新規",""),"")</f>
        <v/>
      </c>
      <c r="Q159" s="375" t="str">
        <f t="shared" si="128"/>
        <v/>
      </c>
      <c r="R159" s="376" t="str">
        <f t="shared" si="104"/>
        <v/>
      </c>
      <c r="S159" s="299" t="str">
        <f t="shared" si="90"/>
        <v/>
      </c>
      <c r="T159" s="86" t="str">
        <f t="shared" si="91"/>
        <v/>
      </c>
      <c r="U159" s="87" t="str">
        <f t="shared" si="92"/>
        <v/>
      </c>
      <c r="V159" s="88" t="str">
        <f t="shared" si="105"/>
        <v/>
      </c>
      <c r="W159" s="89" t="str">
        <f t="shared" si="106"/>
        <v/>
      </c>
      <c r="X159" s="89" t="str">
        <f t="shared" si="107"/>
        <v/>
      </c>
      <c r="Y159" s="113" t="str">
        <f t="shared" si="108"/>
        <v/>
      </c>
      <c r="Z159" s="16"/>
      <c r="AA159" s="15" t="str">
        <f t="shared" si="109"/>
        <v/>
      </c>
      <c r="AB159" s="15" t="str">
        <f t="shared" si="110"/>
        <v/>
      </c>
      <c r="AC159" s="14" t="str">
        <f t="shared" si="93"/>
        <v/>
      </c>
      <c r="AD159" s="6" t="e">
        <f t="shared" si="111"/>
        <v>#N/A</v>
      </c>
      <c r="AE159" s="6" t="e">
        <f t="shared" si="112"/>
        <v>#N/A</v>
      </c>
      <c r="AF159" s="6" t="e">
        <f t="shared" si="113"/>
        <v>#N/A</v>
      </c>
      <c r="AG159" s="6" t="str">
        <f t="shared" si="94"/>
        <v/>
      </c>
      <c r="AH159" s="6">
        <f t="shared" si="95"/>
        <v>1</v>
      </c>
      <c r="AI159" s="6" t="e">
        <f t="shared" si="114"/>
        <v>#N/A</v>
      </c>
      <c r="AJ159" s="6" t="e">
        <f t="shared" si="115"/>
        <v>#N/A</v>
      </c>
      <c r="AK159" s="6" t="e">
        <f t="shared" si="116"/>
        <v>#N/A</v>
      </c>
      <c r="AL159" s="6" t="e">
        <f t="shared" si="117"/>
        <v>#N/A</v>
      </c>
      <c r="AM159" s="7" t="str">
        <f t="shared" si="118"/>
        <v xml:space="preserve"> </v>
      </c>
      <c r="AN159" s="6" t="e">
        <f t="shared" si="119"/>
        <v>#N/A</v>
      </c>
      <c r="AO159" s="6" t="e">
        <f t="shared" si="120"/>
        <v>#N/A</v>
      </c>
      <c r="AP159" s="6" t="e">
        <f t="shared" si="121"/>
        <v>#N/A</v>
      </c>
      <c r="AQ159" s="6" t="e">
        <f t="shared" si="96"/>
        <v>#N/A</v>
      </c>
      <c r="AR159" s="6" t="e">
        <f t="shared" si="122"/>
        <v>#N/A</v>
      </c>
      <c r="AS159" s="6" t="e">
        <f t="shared" si="123"/>
        <v>#N/A</v>
      </c>
      <c r="AT159" s="6" t="e">
        <f t="shared" si="97"/>
        <v>#N/A</v>
      </c>
      <c r="AU159" s="6" t="e">
        <f t="shared" si="98"/>
        <v>#N/A</v>
      </c>
      <c r="AV159" s="6" t="e">
        <f t="shared" si="99"/>
        <v>#N/A</v>
      </c>
      <c r="AW159" s="6">
        <f t="shared" si="124"/>
        <v>0</v>
      </c>
      <c r="AX159" s="6" t="e">
        <f t="shared" si="125"/>
        <v>#N/A</v>
      </c>
      <c r="AY159" s="6" t="str">
        <f t="shared" si="100"/>
        <v/>
      </c>
      <c r="AZ159" s="6" t="str">
        <f t="shared" si="101"/>
        <v/>
      </c>
      <c r="BA159" s="6" t="str">
        <f t="shared" si="102"/>
        <v/>
      </c>
      <c r="BB159" s="6" t="str">
        <f t="shared" si="103"/>
        <v/>
      </c>
      <c r="BC159" s="41"/>
      <c r="BI159" t="s">
        <v>893</v>
      </c>
      <c r="CS159" s="256" t="str">
        <f t="shared" si="129"/>
        <v/>
      </c>
      <c r="CT159" s="1" t="str">
        <f t="shared" si="126"/>
        <v/>
      </c>
      <c r="CU159" s="1" t="str">
        <f t="shared" si="127"/>
        <v/>
      </c>
      <c r="CV159" s="395"/>
    </row>
    <row r="160" spans="1:100" s="1" customFormat="1" ht="13.5" customHeight="1" x14ac:dyDescent="0.15">
      <c r="A160" s="62">
        <v>145</v>
      </c>
      <c r="B160" s="315"/>
      <c r="C160" s="315"/>
      <c r="D160" s="315"/>
      <c r="E160" s="315"/>
      <c r="F160" s="315"/>
      <c r="G160" s="315"/>
      <c r="H160" s="315"/>
      <c r="I160" s="315"/>
      <c r="J160" s="315"/>
      <c r="K160" s="315"/>
      <c r="L160" s="316"/>
      <c r="M160" s="315"/>
      <c r="N160" s="367"/>
      <c r="O160" s="368"/>
      <c r="P160" s="385" t="str">
        <f>IF(G160="R",IF(OR(AND(実績排出量!H160=SUM(実績事業所!$B$2-1),3&lt;実績排出量!I160),AND(実績排出量!H160=実績事業所!$B$2,4&gt;実績排出量!I160)),"新規",""),"")</f>
        <v/>
      </c>
      <c r="Q160" s="375" t="str">
        <f t="shared" si="128"/>
        <v/>
      </c>
      <c r="R160" s="376" t="str">
        <f t="shared" si="104"/>
        <v/>
      </c>
      <c r="S160" s="299" t="str">
        <f t="shared" si="90"/>
        <v/>
      </c>
      <c r="T160" s="86" t="str">
        <f t="shared" si="91"/>
        <v/>
      </c>
      <c r="U160" s="87" t="str">
        <f t="shared" si="92"/>
        <v/>
      </c>
      <c r="V160" s="88" t="str">
        <f t="shared" si="105"/>
        <v/>
      </c>
      <c r="W160" s="89" t="str">
        <f t="shared" si="106"/>
        <v/>
      </c>
      <c r="X160" s="89" t="str">
        <f t="shared" si="107"/>
        <v/>
      </c>
      <c r="Y160" s="113" t="str">
        <f t="shared" si="108"/>
        <v/>
      </c>
      <c r="Z160" s="16"/>
      <c r="AA160" s="15" t="str">
        <f t="shared" si="109"/>
        <v/>
      </c>
      <c r="AB160" s="15" t="str">
        <f t="shared" si="110"/>
        <v/>
      </c>
      <c r="AC160" s="14" t="str">
        <f t="shared" si="93"/>
        <v/>
      </c>
      <c r="AD160" s="6" t="e">
        <f t="shared" si="111"/>
        <v>#N/A</v>
      </c>
      <c r="AE160" s="6" t="e">
        <f t="shared" si="112"/>
        <v>#N/A</v>
      </c>
      <c r="AF160" s="6" t="e">
        <f t="shared" si="113"/>
        <v>#N/A</v>
      </c>
      <c r="AG160" s="6" t="str">
        <f t="shared" si="94"/>
        <v/>
      </c>
      <c r="AH160" s="6">
        <f t="shared" si="95"/>
        <v>1</v>
      </c>
      <c r="AI160" s="6" t="e">
        <f t="shared" si="114"/>
        <v>#N/A</v>
      </c>
      <c r="AJ160" s="6" t="e">
        <f t="shared" si="115"/>
        <v>#N/A</v>
      </c>
      <c r="AK160" s="6" t="e">
        <f t="shared" si="116"/>
        <v>#N/A</v>
      </c>
      <c r="AL160" s="6" t="e">
        <f t="shared" si="117"/>
        <v>#N/A</v>
      </c>
      <c r="AM160" s="7" t="str">
        <f t="shared" si="118"/>
        <v xml:space="preserve"> </v>
      </c>
      <c r="AN160" s="6" t="e">
        <f t="shared" si="119"/>
        <v>#N/A</v>
      </c>
      <c r="AO160" s="6" t="e">
        <f t="shared" si="120"/>
        <v>#N/A</v>
      </c>
      <c r="AP160" s="6" t="e">
        <f t="shared" si="121"/>
        <v>#N/A</v>
      </c>
      <c r="AQ160" s="6" t="e">
        <f t="shared" si="96"/>
        <v>#N/A</v>
      </c>
      <c r="AR160" s="6" t="e">
        <f t="shared" si="122"/>
        <v>#N/A</v>
      </c>
      <c r="AS160" s="6" t="e">
        <f t="shared" si="123"/>
        <v>#N/A</v>
      </c>
      <c r="AT160" s="6" t="e">
        <f t="shared" si="97"/>
        <v>#N/A</v>
      </c>
      <c r="AU160" s="6" t="e">
        <f t="shared" si="98"/>
        <v>#N/A</v>
      </c>
      <c r="AV160" s="6" t="e">
        <f t="shared" si="99"/>
        <v>#N/A</v>
      </c>
      <c r="AW160" s="6">
        <f t="shared" si="124"/>
        <v>0</v>
      </c>
      <c r="AX160" s="6" t="e">
        <f t="shared" si="125"/>
        <v>#N/A</v>
      </c>
      <c r="AY160" s="6" t="str">
        <f t="shared" si="100"/>
        <v/>
      </c>
      <c r="AZ160" s="6" t="str">
        <f t="shared" si="101"/>
        <v/>
      </c>
      <c r="BA160" s="6" t="str">
        <f t="shared" si="102"/>
        <v/>
      </c>
      <c r="BB160" s="6" t="str">
        <f t="shared" si="103"/>
        <v/>
      </c>
      <c r="BC160" s="41"/>
      <c r="BI160" t="s">
        <v>894</v>
      </c>
      <c r="CS160" s="256" t="str">
        <f t="shared" si="129"/>
        <v/>
      </c>
      <c r="CT160" s="1" t="str">
        <f t="shared" si="126"/>
        <v/>
      </c>
      <c r="CU160" s="1" t="str">
        <f t="shared" si="127"/>
        <v/>
      </c>
      <c r="CV160" s="395"/>
    </row>
    <row r="161" spans="1:100" s="1" customFormat="1" ht="13.5" customHeight="1" x14ac:dyDescent="0.15">
      <c r="A161" s="62">
        <v>146</v>
      </c>
      <c r="B161" s="315"/>
      <c r="C161" s="315"/>
      <c r="D161" s="315"/>
      <c r="E161" s="315"/>
      <c r="F161" s="315"/>
      <c r="G161" s="315"/>
      <c r="H161" s="315"/>
      <c r="I161" s="315"/>
      <c r="J161" s="315"/>
      <c r="K161" s="315"/>
      <c r="L161" s="316"/>
      <c r="M161" s="315"/>
      <c r="N161" s="367"/>
      <c r="O161" s="368"/>
      <c r="P161" s="385" t="str">
        <f>IF(G161="R",IF(OR(AND(実績排出量!H161=SUM(実績事業所!$B$2-1),3&lt;実績排出量!I161),AND(実績排出量!H161=実績事業所!$B$2,4&gt;実績排出量!I161)),"新規",""),"")</f>
        <v/>
      </c>
      <c r="Q161" s="375" t="str">
        <f t="shared" si="128"/>
        <v/>
      </c>
      <c r="R161" s="376" t="str">
        <f t="shared" si="104"/>
        <v/>
      </c>
      <c r="S161" s="299" t="str">
        <f t="shared" si="90"/>
        <v/>
      </c>
      <c r="T161" s="86" t="str">
        <f t="shared" si="91"/>
        <v/>
      </c>
      <c r="U161" s="87" t="str">
        <f t="shared" si="92"/>
        <v/>
      </c>
      <c r="V161" s="88" t="str">
        <f t="shared" si="105"/>
        <v/>
      </c>
      <c r="W161" s="89" t="str">
        <f t="shared" si="106"/>
        <v/>
      </c>
      <c r="X161" s="89" t="str">
        <f t="shared" si="107"/>
        <v/>
      </c>
      <c r="Y161" s="113" t="str">
        <f t="shared" si="108"/>
        <v/>
      </c>
      <c r="Z161" s="16"/>
      <c r="AA161" s="15" t="str">
        <f t="shared" si="109"/>
        <v/>
      </c>
      <c r="AB161" s="15" t="str">
        <f t="shared" si="110"/>
        <v/>
      </c>
      <c r="AC161" s="14" t="str">
        <f t="shared" si="93"/>
        <v/>
      </c>
      <c r="AD161" s="6" t="e">
        <f t="shared" si="111"/>
        <v>#N/A</v>
      </c>
      <c r="AE161" s="6" t="e">
        <f t="shared" si="112"/>
        <v>#N/A</v>
      </c>
      <c r="AF161" s="6" t="e">
        <f t="shared" si="113"/>
        <v>#N/A</v>
      </c>
      <c r="AG161" s="6" t="str">
        <f t="shared" si="94"/>
        <v/>
      </c>
      <c r="AH161" s="6">
        <f t="shared" si="95"/>
        <v>1</v>
      </c>
      <c r="AI161" s="6" t="e">
        <f t="shared" si="114"/>
        <v>#N/A</v>
      </c>
      <c r="AJ161" s="6" t="e">
        <f t="shared" si="115"/>
        <v>#N/A</v>
      </c>
      <c r="AK161" s="6" t="e">
        <f t="shared" si="116"/>
        <v>#N/A</v>
      </c>
      <c r="AL161" s="6" t="e">
        <f t="shared" si="117"/>
        <v>#N/A</v>
      </c>
      <c r="AM161" s="7" t="str">
        <f t="shared" si="118"/>
        <v xml:space="preserve"> </v>
      </c>
      <c r="AN161" s="6" t="e">
        <f t="shared" si="119"/>
        <v>#N/A</v>
      </c>
      <c r="AO161" s="6" t="e">
        <f t="shared" si="120"/>
        <v>#N/A</v>
      </c>
      <c r="AP161" s="6" t="e">
        <f t="shared" si="121"/>
        <v>#N/A</v>
      </c>
      <c r="AQ161" s="6" t="e">
        <f t="shared" si="96"/>
        <v>#N/A</v>
      </c>
      <c r="AR161" s="6" t="e">
        <f t="shared" si="122"/>
        <v>#N/A</v>
      </c>
      <c r="AS161" s="6" t="e">
        <f t="shared" si="123"/>
        <v>#N/A</v>
      </c>
      <c r="AT161" s="6" t="e">
        <f t="shared" si="97"/>
        <v>#N/A</v>
      </c>
      <c r="AU161" s="6" t="e">
        <f t="shared" si="98"/>
        <v>#N/A</v>
      </c>
      <c r="AV161" s="6" t="e">
        <f t="shared" si="99"/>
        <v>#N/A</v>
      </c>
      <c r="AW161" s="6">
        <f t="shared" si="124"/>
        <v>0</v>
      </c>
      <c r="AX161" s="6" t="e">
        <f t="shared" si="125"/>
        <v>#N/A</v>
      </c>
      <c r="AY161" s="6" t="str">
        <f t="shared" si="100"/>
        <v/>
      </c>
      <c r="AZ161" s="6" t="str">
        <f t="shared" si="101"/>
        <v/>
      </c>
      <c r="BA161" s="6" t="str">
        <f t="shared" si="102"/>
        <v/>
      </c>
      <c r="BB161" s="6" t="str">
        <f t="shared" si="103"/>
        <v/>
      </c>
      <c r="BC161" s="41"/>
      <c r="BI161" t="s">
        <v>801</v>
      </c>
      <c r="CS161" s="256" t="str">
        <f t="shared" si="129"/>
        <v/>
      </c>
      <c r="CT161" s="1" t="str">
        <f t="shared" si="126"/>
        <v/>
      </c>
      <c r="CU161" s="1" t="str">
        <f t="shared" si="127"/>
        <v/>
      </c>
      <c r="CV161" s="395"/>
    </row>
    <row r="162" spans="1:100" s="1" customFormat="1" ht="13.5" customHeight="1" x14ac:dyDescent="0.15">
      <c r="A162" s="62">
        <v>147</v>
      </c>
      <c r="B162" s="315"/>
      <c r="C162" s="315"/>
      <c r="D162" s="315"/>
      <c r="E162" s="315"/>
      <c r="F162" s="315"/>
      <c r="G162" s="315"/>
      <c r="H162" s="315"/>
      <c r="I162" s="315"/>
      <c r="J162" s="315"/>
      <c r="K162" s="315"/>
      <c r="L162" s="316"/>
      <c r="M162" s="315"/>
      <c r="N162" s="367"/>
      <c r="O162" s="368"/>
      <c r="P162" s="385" t="str">
        <f>IF(G162="R",IF(OR(AND(実績排出量!H162=SUM(実績事業所!$B$2-1),3&lt;実績排出量!I162),AND(実績排出量!H162=実績事業所!$B$2,4&gt;実績排出量!I162)),"新規",""),"")</f>
        <v/>
      </c>
      <c r="Q162" s="375" t="str">
        <f t="shared" si="128"/>
        <v/>
      </c>
      <c r="R162" s="376" t="str">
        <f t="shared" si="104"/>
        <v/>
      </c>
      <c r="S162" s="299" t="str">
        <f t="shared" si="90"/>
        <v/>
      </c>
      <c r="T162" s="86" t="str">
        <f t="shared" si="91"/>
        <v/>
      </c>
      <c r="U162" s="87" t="str">
        <f t="shared" si="92"/>
        <v/>
      </c>
      <c r="V162" s="88" t="str">
        <f t="shared" si="105"/>
        <v/>
      </c>
      <c r="W162" s="89" t="str">
        <f t="shared" si="106"/>
        <v/>
      </c>
      <c r="X162" s="89" t="str">
        <f t="shared" si="107"/>
        <v/>
      </c>
      <c r="Y162" s="113" t="str">
        <f t="shared" si="108"/>
        <v/>
      </c>
      <c r="Z162" s="16"/>
      <c r="AA162" s="15" t="str">
        <f t="shared" si="109"/>
        <v/>
      </c>
      <c r="AB162" s="15" t="str">
        <f t="shared" si="110"/>
        <v/>
      </c>
      <c r="AC162" s="14" t="str">
        <f t="shared" si="93"/>
        <v/>
      </c>
      <c r="AD162" s="6" t="e">
        <f t="shared" si="111"/>
        <v>#N/A</v>
      </c>
      <c r="AE162" s="6" t="e">
        <f t="shared" si="112"/>
        <v>#N/A</v>
      </c>
      <c r="AF162" s="6" t="e">
        <f t="shared" si="113"/>
        <v>#N/A</v>
      </c>
      <c r="AG162" s="6" t="str">
        <f t="shared" si="94"/>
        <v/>
      </c>
      <c r="AH162" s="6">
        <f t="shared" si="95"/>
        <v>1</v>
      </c>
      <c r="AI162" s="6" t="e">
        <f t="shared" si="114"/>
        <v>#N/A</v>
      </c>
      <c r="AJ162" s="6" t="e">
        <f t="shared" si="115"/>
        <v>#N/A</v>
      </c>
      <c r="AK162" s="6" t="e">
        <f t="shared" si="116"/>
        <v>#N/A</v>
      </c>
      <c r="AL162" s="6" t="e">
        <f t="shared" si="117"/>
        <v>#N/A</v>
      </c>
      <c r="AM162" s="7" t="str">
        <f t="shared" si="118"/>
        <v xml:space="preserve"> </v>
      </c>
      <c r="AN162" s="6" t="e">
        <f t="shared" si="119"/>
        <v>#N/A</v>
      </c>
      <c r="AO162" s="6" t="e">
        <f t="shared" si="120"/>
        <v>#N/A</v>
      </c>
      <c r="AP162" s="6" t="e">
        <f t="shared" si="121"/>
        <v>#N/A</v>
      </c>
      <c r="AQ162" s="6" t="e">
        <f t="shared" si="96"/>
        <v>#N/A</v>
      </c>
      <c r="AR162" s="6" t="e">
        <f t="shared" si="122"/>
        <v>#N/A</v>
      </c>
      <c r="AS162" s="6" t="e">
        <f t="shared" si="123"/>
        <v>#N/A</v>
      </c>
      <c r="AT162" s="6" t="e">
        <f t="shared" si="97"/>
        <v>#N/A</v>
      </c>
      <c r="AU162" s="6" t="e">
        <f t="shared" si="98"/>
        <v>#N/A</v>
      </c>
      <c r="AV162" s="6" t="e">
        <f t="shared" si="99"/>
        <v>#N/A</v>
      </c>
      <c r="AW162" s="6">
        <f t="shared" si="124"/>
        <v>0</v>
      </c>
      <c r="AX162" s="6" t="e">
        <f t="shared" si="125"/>
        <v>#N/A</v>
      </c>
      <c r="AY162" s="6" t="str">
        <f t="shared" si="100"/>
        <v/>
      </c>
      <c r="AZ162" s="6" t="str">
        <f t="shared" si="101"/>
        <v/>
      </c>
      <c r="BA162" s="6" t="str">
        <f t="shared" si="102"/>
        <v/>
      </c>
      <c r="BB162" s="6" t="str">
        <f t="shared" si="103"/>
        <v/>
      </c>
      <c r="BC162" s="41"/>
      <c r="BI162" t="s">
        <v>803</v>
      </c>
      <c r="CS162" s="256" t="str">
        <f t="shared" si="129"/>
        <v/>
      </c>
      <c r="CT162" s="1" t="str">
        <f t="shared" si="126"/>
        <v/>
      </c>
      <c r="CU162" s="1" t="str">
        <f t="shared" si="127"/>
        <v/>
      </c>
      <c r="CV162" s="395"/>
    </row>
    <row r="163" spans="1:100" s="1" customFormat="1" ht="13.5" customHeight="1" x14ac:dyDescent="0.15">
      <c r="A163" s="62">
        <v>148</v>
      </c>
      <c r="B163" s="315"/>
      <c r="C163" s="315"/>
      <c r="D163" s="315"/>
      <c r="E163" s="315"/>
      <c r="F163" s="315"/>
      <c r="G163" s="315"/>
      <c r="H163" s="315"/>
      <c r="I163" s="315"/>
      <c r="J163" s="315"/>
      <c r="K163" s="315"/>
      <c r="L163" s="316"/>
      <c r="M163" s="315"/>
      <c r="N163" s="367"/>
      <c r="O163" s="368"/>
      <c r="P163" s="385" t="str">
        <f>IF(G163="R",IF(OR(AND(実績排出量!H163=SUM(実績事業所!$B$2-1),3&lt;実績排出量!I163),AND(実績排出量!H163=実績事業所!$B$2,4&gt;実績排出量!I163)),"新規",""),"")</f>
        <v/>
      </c>
      <c r="Q163" s="375" t="str">
        <f t="shared" si="128"/>
        <v/>
      </c>
      <c r="R163" s="376" t="str">
        <f t="shared" si="104"/>
        <v/>
      </c>
      <c r="S163" s="299" t="str">
        <f t="shared" si="90"/>
        <v/>
      </c>
      <c r="T163" s="86" t="str">
        <f t="shared" si="91"/>
        <v/>
      </c>
      <c r="U163" s="87" t="str">
        <f t="shared" si="92"/>
        <v/>
      </c>
      <c r="V163" s="88" t="str">
        <f t="shared" si="105"/>
        <v/>
      </c>
      <c r="W163" s="89" t="str">
        <f t="shared" si="106"/>
        <v/>
      </c>
      <c r="X163" s="89" t="str">
        <f t="shared" si="107"/>
        <v/>
      </c>
      <c r="Y163" s="113" t="str">
        <f t="shared" si="108"/>
        <v/>
      </c>
      <c r="Z163" s="16"/>
      <c r="AA163" s="15" t="str">
        <f t="shared" si="109"/>
        <v/>
      </c>
      <c r="AB163" s="15" t="str">
        <f t="shared" si="110"/>
        <v/>
      </c>
      <c r="AC163" s="14" t="str">
        <f t="shared" si="93"/>
        <v/>
      </c>
      <c r="AD163" s="6" t="e">
        <f t="shared" si="111"/>
        <v>#N/A</v>
      </c>
      <c r="AE163" s="6" t="e">
        <f t="shared" si="112"/>
        <v>#N/A</v>
      </c>
      <c r="AF163" s="6" t="e">
        <f t="shared" si="113"/>
        <v>#N/A</v>
      </c>
      <c r="AG163" s="6" t="str">
        <f t="shared" si="94"/>
        <v/>
      </c>
      <c r="AH163" s="6">
        <f t="shared" si="95"/>
        <v>1</v>
      </c>
      <c r="AI163" s="6" t="e">
        <f t="shared" si="114"/>
        <v>#N/A</v>
      </c>
      <c r="AJ163" s="6" t="e">
        <f t="shared" si="115"/>
        <v>#N/A</v>
      </c>
      <c r="AK163" s="6" t="e">
        <f t="shared" si="116"/>
        <v>#N/A</v>
      </c>
      <c r="AL163" s="6" t="e">
        <f t="shared" si="117"/>
        <v>#N/A</v>
      </c>
      <c r="AM163" s="7" t="str">
        <f t="shared" si="118"/>
        <v xml:space="preserve"> </v>
      </c>
      <c r="AN163" s="6" t="e">
        <f t="shared" si="119"/>
        <v>#N/A</v>
      </c>
      <c r="AO163" s="6" t="e">
        <f t="shared" si="120"/>
        <v>#N/A</v>
      </c>
      <c r="AP163" s="6" t="e">
        <f t="shared" si="121"/>
        <v>#N/A</v>
      </c>
      <c r="AQ163" s="6" t="e">
        <f t="shared" si="96"/>
        <v>#N/A</v>
      </c>
      <c r="AR163" s="6" t="e">
        <f t="shared" si="122"/>
        <v>#N/A</v>
      </c>
      <c r="AS163" s="6" t="e">
        <f t="shared" si="123"/>
        <v>#N/A</v>
      </c>
      <c r="AT163" s="6" t="e">
        <f t="shared" si="97"/>
        <v>#N/A</v>
      </c>
      <c r="AU163" s="6" t="e">
        <f t="shared" si="98"/>
        <v>#N/A</v>
      </c>
      <c r="AV163" s="6" t="e">
        <f t="shared" si="99"/>
        <v>#N/A</v>
      </c>
      <c r="AW163" s="6">
        <f t="shared" si="124"/>
        <v>0</v>
      </c>
      <c r="AX163" s="6" t="e">
        <f t="shared" si="125"/>
        <v>#N/A</v>
      </c>
      <c r="AY163" s="6" t="str">
        <f t="shared" si="100"/>
        <v/>
      </c>
      <c r="AZ163" s="6" t="str">
        <f t="shared" si="101"/>
        <v/>
      </c>
      <c r="BA163" s="6" t="str">
        <f t="shared" si="102"/>
        <v/>
      </c>
      <c r="BB163" s="6" t="str">
        <f t="shared" si="103"/>
        <v/>
      </c>
      <c r="BC163" s="41"/>
      <c r="BI163" t="s">
        <v>965</v>
      </c>
      <c r="CS163" s="256" t="str">
        <f t="shared" si="129"/>
        <v/>
      </c>
      <c r="CT163" s="1" t="str">
        <f t="shared" si="126"/>
        <v/>
      </c>
      <c r="CU163" s="1" t="str">
        <f t="shared" si="127"/>
        <v/>
      </c>
      <c r="CV163" s="395"/>
    </row>
    <row r="164" spans="1:100" s="1" customFormat="1" ht="13.5" customHeight="1" x14ac:dyDescent="0.15">
      <c r="A164" s="62">
        <v>149</v>
      </c>
      <c r="B164" s="315"/>
      <c r="C164" s="315"/>
      <c r="D164" s="315"/>
      <c r="E164" s="315"/>
      <c r="F164" s="315"/>
      <c r="G164" s="315"/>
      <c r="H164" s="315"/>
      <c r="I164" s="315"/>
      <c r="J164" s="315"/>
      <c r="K164" s="315"/>
      <c r="L164" s="316"/>
      <c r="M164" s="315"/>
      <c r="N164" s="367"/>
      <c r="O164" s="368"/>
      <c r="P164" s="385" t="str">
        <f>IF(G164="R",IF(OR(AND(実績排出量!H164=SUM(実績事業所!$B$2-1),3&lt;実績排出量!I164),AND(実績排出量!H164=実績事業所!$B$2,4&gt;実績排出量!I164)),"新規",""),"")</f>
        <v/>
      </c>
      <c r="Q164" s="375" t="str">
        <f t="shared" si="128"/>
        <v/>
      </c>
      <c r="R164" s="376" t="str">
        <f t="shared" si="104"/>
        <v/>
      </c>
      <c r="S164" s="299" t="str">
        <f t="shared" si="90"/>
        <v/>
      </c>
      <c r="T164" s="86" t="str">
        <f t="shared" si="91"/>
        <v/>
      </c>
      <c r="U164" s="87" t="str">
        <f t="shared" si="92"/>
        <v/>
      </c>
      <c r="V164" s="88" t="str">
        <f t="shared" si="105"/>
        <v/>
      </c>
      <c r="W164" s="89" t="str">
        <f t="shared" si="106"/>
        <v/>
      </c>
      <c r="X164" s="89" t="str">
        <f t="shared" si="107"/>
        <v/>
      </c>
      <c r="Y164" s="113" t="str">
        <f t="shared" si="108"/>
        <v/>
      </c>
      <c r="Z164" s="16"/>
      <c r="AA164" s="15" t="str">
        <f t="shared" si="109"/>
        <v/>
      </c>
      <c r="AB164" s="15" t="str">
        <f t="shared" si="110"/>
        <v/>
      </c>
      <c r="AC164" s="14" t="str">
        <f t="shared" si="93"/>
        <v/>
      </c>
      <c r="AD164" s="6" t="e">
        <f t="shared" si="111"/>
        <v>#N/A</v>
      </c>
      <c r="AE164" s="6" t="e">
        <f t="shared" si="112"/>
        <v>#N/A</v>
      </c>
      <c r="AF164" s="6" t="e">
        <f t="shared" si="113"/>
        <v>#N/A</v>
      </c>
      <c r="AG164" s="6" t="str">
        <f t="shared" si="94"/>
        <v/>
      </c>
      <c r="AH164" s="6">
        <f t="shared" si="95"/>
        <v>1</v>
      </c>
      <c r="AI164" s="6" t="e">
        <f t="shared" si="114"/>
        <v>#N/A</v>
      </c>
      <c r="AJ164" s="6" t="e">
        <f t="shared" si="115"/>
        <v>#N/A</v>
      </c>
      <c r="AK164" s="6" t="e">
        <f t="shared" si="116"/>
        <v>#N/A</v>
      </c>
      <c r="AL164" s="6" t="e">
        <f t="shared" si="117"/>
        <v>#N/A</v>
      </c>
      <c r="AM164" s="7" t="str">
        <f t="shared" si="118"/>
        <v xml:space="preserve"> </v>
      </c>
      <c r="AN164" s="6" t="e">
        <f t="shared" si="119"/>
        <v>#N/A</v>
      </c>
      <c r="AO164" s="6" t="e">
        <f t="shared" si="120"/>
        <v>#N/A</v>
      </c>
      <c r="AP164" s="6" t="e">
        <f t="shared" si="121"/>
        <v>#N/A</v>
      </c>
      <c r="AQ164" s="6" t="e">
        <f t="shared" si="96"/>
        <v>#N/A</v>
      </c>
      <c r="AR164" s="6" t="e">
        <f t="shared" si="122"/>
        <v>#N/A</v>
      </c>
      <c r="AS164" s="6" t="e">
        <f t="shared" si="123"/>
        <v>#N/A</v>
      </c>
      <c r="AT164" s="6" t="e">
        <f t="shared" si="97"/>
        <v>#N/A</v>
      </c>
      <c r="AU164" s="6" t="e">
        <f t="shared" si="98"/>
        <v>#N/A</v>
      </c>
      <c r="AV164" s="6" t="e">
        <f t="shared" si="99"/>
        <v>#N/A</v>
      </c>
      <c r="AW164" s="6">
        <f t="shared" si="124"/>
        <v>0</v>
      </c>
      <c r="AX164" s="6" t="e">
        <f t="shared" si="125"/>
        <v>#N/A</v>
      </c>
      <c r="AY164" s="6" t="str">
        <f t="shared" si="100"/>
        <v/>
      </c>
      <c r="AZ164" s="6" t="str">
        <f t="shared" si="101"/>
        <v/>
      </c>
      <c r="BA164" s="6" t="str">
        <f t="shared" si="102"/>
        <v/>
      </c>
      <c r="BB164" s="6" t="str">
        <f t="shared" si="103"/>
        <v/>
      </c>
      <c r="BC164" s="41"/>
      <c r="BI164" t="s">
        <v>966</v>
      </c>
      <c r="CS164" s="256" t="str">
        <f t="shared" si="129"/>
        <v/>
      </c>
      <c r="CT164" s="1" t="str">
        <f t="shared" si="126"/>
        <v/>
      </c>
      <c r="CU164" s="1" t="str">
        <f t="shared" si="127"/>
        <v/>
      </c>
      <c r="CV164" s="395"/>
    </row>
    <row r="165" spans="1:100" s="1" customFormat="1" ht="13.5" customHeight="1" x14ac:dyDescent="0.15">
      <c r="A165" s="62">
        <v>150</v>
      </c>
      <c r="B165" s="315"/>
      <c r="C165" s="315"/>
      <c r="D165" s="315"/>
      <c r="E165" s="315"/>
      <c r="F165" s="315"/>
      <c r="G165" s="315"/>
      <c r="H165" s="315"/>
      <c r="I165" s="315"/>
      <c r="J165" s="315"/>
      <c r="K165" s="315"/>
      <c r="L165" s="316"/>
      <c r="M165" s="315"/>
      <c r="N165" s="367"/>
      <c r="O165" s="368"/>
      <c r="P165" s="385" t="str">
        <f>IF(G165="R",IF(OR(AND(実績排出量!H165=SUM(実績事業所!$B$2-1),3&lt;実績排出量!I165),AND(実績排出量!H165=実績事業所!$B$2,4&gt;実績排出量!I165)),"新規",""),"")</f>
        <v/>
      </c>
      <c r="Q165" s="375" t="str">
        <f t="shared" si="128"/>
        <v/>
      </c>
      <c r="R165" s="376" t="str">
        <f t="shared" si="104"/>
        <v/>
      </c>
      <c r="S165" s="299" t="str">
        <f t="shared" si="90"/>
        <v/>
      </c>
      <c r="T165" s="86" t="str">
        <f t="shared" si="91"/>
        <v/>
      </c>
      <c r="U165" s="87" t="str">
        <f t="shared" si="92"/>
        <v/>
      </c>
      <c r="V165" s="88" t="str">
        <f t="shared" si="105"/>
        <v/>
      </c>
      <c r="W165" s="89" t="str">
        <f t="shared" si="106"/>
        <v/>
      </c>
      <c r="X165" s="89" t="str">
        <f t="shared" si="107"/>
        <v/>
      </c>
      <c r="Y165" s="113" t="str">
        <f t="shared" si="108"/>
        <v/>
      </c>
      <c r="Z165" s="16"/>
      <c r="AA165" s="15" t="str">
        <f t="shared" si="109"/>
        <v/>
      </c>
      <c r="AB165" s="15" t="str">
        <f t="shared" si="110"/>
        <v/>
      </c>
      <c r="AC165" s="14" t="str">
        <f t="shared" si="93"/>
        <v/>
      </c>
      <c r="AD165" s="6" t="e">
        <f t="shared" si="111"/>
        <v>#N/A</v>
      </c>
      <c r="AE165" s="6" t="e">
        <f t="shared" si="112"/>
        <v>#N/A</v>
      </c>
      <c r="AF165" s="6" t="e">
        <f t="shared" si="113"/>
        <v>#N/A</v>
      </c>
      <c r="AG165" s="6" t="str">
        <f t="shared" si="94"/>
        <v/>
      </c>
      <c r="AH165" s="6">
        <f t="shared" si="95"/>
        <v>1</v>
      </c>
      <c r="AI165" s="6" t="e">
        <f t="shared" si="114"/>
        <v>#N/A</v>
      </c>
      <c r="AJ165" s="6" t="e">
        <f t="shared" si="115"/>
        <v>#N/A</v>
      </c>
      <c r="AK165" s="6" t="e">
        <f t="shared" si="116"/>
        <v>#N/A</v>
      </c>
      <c r="AL165" s="6" t="e">
        <f t="shared" si="117"/>
        <v>#N/A</v>
      </c>
      <c r="AM165" s="7" t="str">
        <f t="shared" si="118"/>
        <v xml:space="preserve"> </v>
      </c>
      <c r="AN165" s="6" t="e">
        <f t="shared" si="119"/>
        <v>#N/A</v>
      </c>
      <c r="AO165" s="6" t="e">
        <f t="shared" si="120"/>
        <v>#N/A</v>
      </c>
      <c r="AP165" s="6" t="e">
        <f t="shared" si="121"/>
        <v>#N/A</v>
      </c>
      <c r="AQ165" s="6" t="e">
        <f t="shared" si="96"/>
        <v>#N/A</v>
      </c>
      <c r="AR165" s="6" t="e">
        <f t="shared" si="122"/>
        <v>#N/A</v>
      </c>
      <c r="AS165" s="6" t="e">
        <f t="shared" si="123"/>
        <v>#N/A</v>
      </c>
      <c r="AT165" s="6" t="e">
        <f t="shared" si="97"/>
        <v>#N/A</v>
      </c>
      <c r="AU165" s="6" t="e">
        <f t="shared" si="98"/>
        <v>#N/A</v>
      </c>
      <c r="AV165" s="6" t="e">
        <f t="shared" si="99"/>
        <v>#N/A</v>
      </c>
      <c r="AW165" s="6">
        <f t="shared" si="124"/>
        <v>0</v>
      </c>
      <c r="AX165" s="6" t="e">
        <f t="shared" si="125"/>
        <v>#N/A</v>
      </c>
      <c r="AY165" s="6" t="str">
        <f t="shared" si="100"/>
        <v/>
      </c>
      <c r="AZ165" s="6" t="str">
        <f t="shared" si="101"/>
        <v/>
      </c>
      <c r="BA165" s="6" t="str">
        <f t="shared" si="102"/>
        <v/>
      </c>
      <c r="BB165" s="6" t="str">
        <f t="shared" si="103"/>
        <v/>
      </c>
      <c r="BC165" s="41"/>
      <c r="BI165" t="s">
        <v>967</v>
      </c>
      <c r="CS165" s="256" t="str">
        <f t="shared" si="129"/>
        <v/>
      </c>
      <c r="CT165" s="1" t="str">
        <f t="shared" si="126"/>
        <v/>
      </c>
      <c r="CU165" s="1" t="str">
        <f t="shared" si="127"/>
        <v/>
      </c>
      <c r="CV165" s="395"/>
    </row>
    <row r="166" spans="1:100" s="1" customFormat="1" ht="13.5" customHeight="1" x14ac:dyDescent="0.15">
      <c r="A166" s="62">
        <v>151</v>
      </c>
      <c r="B166" s="315"/>
      <c r="C166" s="315"/>
      <c r="D166" s="315"/>
      <c r="E166" s="315"/>
      <c r="F166" s="315"/>
      <c r="G166" s="315"/>
      <c r="H166" s="315"/>
      <c r="I166" s="315"/>
      <c r="J166" s="315"/>
      <c r="K166" s="315"/>
      <c r="L166" s="316"/>
      <c r="M166" s="315"/>
      <c r="N166" s="367"/>
      <c r="O166" s="368"/>
      <c r="P166" s="385" t="str">
        <f>IF(G166="R",IF(OR(AND(実績排出量!H166=SUM(実績事業所!$B$2-1),3&lt;実績排出量!I166),AND(実績排出量!H166=実績事業所!$B$2,4&gt;実績排出量!I166)),"新規",""),"")</f>
        <v/>
      </c>
      <c r="Q166" s="375" t="str">
        <f t="shared" si="128"/>
        <v/>
      </c>
      <c r="R166" s="376" t="str">
        <f t="shared" si="104"/>
        <v/>
      </c>
      <c r="S166" s="299" t="str">
        <f t="shared" si="90"/>
        <v/>
      </c>
      <c r="T166" s="86" t="str">
        <f t="shared" si="91"/>
        <v/>
      </c>
      <c r="U166" s="87" t="str">
        <f t="shared" si="92"/>
        <v/>
      </c>
      <c r="V166" s="88" t="str">
        <f t="shared" si="105"/>
        <v/>
      </c>
      <c r="W166" s="89" t="str">
        <f t="shared" si="106"/>
        <v/>
      </c>
      <c r="X166" s="89" t="str">
        <f t="shared" si="107"/>
        <v/>
      </c>
      <c r="Y166" s="113" t="str">
        <f t="shared" si="108"/>
        <v/>
      </c>
      <c r="Z166" s="16"/>
      <c r="AA166" s="15" t="str">
        <f t="shared" si="109"/>
        <v/>
      </c>
      <c r="AB166" s="15" t="str">
        <f t="shared" si="110"/>
        <v/>
      </c>
      <c r="AC166" s="14" t="str">
        <f t="shared" si="93"/>
        <v/>
      </c>
      <c r="AD166" s="6" t="e">
        <f t="shared" si="111"/>
        <v>#N/A</v>
      </c>
      <c r="AE166" s="6" t="e">
        <f t="shared" si="112"/>
        <v>#N/A</v>
      </c>
      <c r="AF166" s="6" t="e">
        <f t="shared" si="113"/>
        <v>#N/A</v>
      </c>
      <c r="AG166" s="6" t="str">
        <f t="shared" si="94"/>
        <v/>
      </c>
      <c r="AH166" s="6">
        <f t="shared" si="95"/>
        <v>1</v>
      </c>
      <c r="AI166" s="6" t="e">
        <f t="shared" si="114"/>
        <v>#N/A</v>
      </c>
      <c r="AJ166" s="6" t="e">
        <f t="shared" si="115"/>
        <v>#N/A</v>
      </c>
      <c r="AK166" s="6" t="e">
        <f t="shared" si="116"/>
        <v>#N/A</v>
      </c>
      <c r="AL166" s="6" t="e">
        <f t="shared" si="117"/>
        <v>#N/A</v>
      </c>
      <c r="AM166" s="7" t="str">
        <f t="shared" si="118"/>
        <v xml:space="preserve"> </v>
      </c>
      <c r="AN166" s="6" t="e">
        <f t="shared" si="119"/>
        <v>#N/A</v>
      </c>
      <c r="AO166" s="6" t="e">
        <f t="shared" si="120"/>
        <v>#N/A</v>
      </c>
      <c r="AP166" s="6" t="e">
        <f t="shared" si="121"/>
        <v>#N/A</v>
      </c>
      <c r="AQ166" s="6" t="e">
        <f t="shared" si="96"/>
        <v>#N/A</v>
      </c>
      <c r="AR166" s="6" t="e">
        <f t="shared" si="122"/>
        <v>#N/A</v>
      </c>
      <c r="AS166" s="6" t="e">
        <f t="shared" si="123"/>
        <v>#N/A</v>
      </c>
      <c r="AT166" s="6" t="e">
        <f t="shared" si="97"/>
        <v>#N/A</v>
      </c>
      <c r="AU166" s="6" t="e">
        <f t="shared" si="98"/>
        <v>#N/A</v>
      </c>
      <c r="AV166" s="6" t="e">
        <f t="shared" si="99"/>
        <v>#N/A</v>
      </c>
      <c r="AW166" s="6">
        <f t="shared" si="124"/>
        <v>0</v>
      </c>
      <c r="AX166" s="6" t="e">
        <f t="shared" si="125"/>
        <v>#N/A</v>
      </c>
      <c r="AY166" s="6" t="str">
        <f t="shared" si="100"/>
        <v/>
      </c>
      <c r="AZ166" s="6" t="str">
        <f t="shared" si="101"/>
        <v/>
      </c>
      <c r="BA166" s="6" t="str">
        <f t="shared" si="102"/>
        <v/>
      </c>
      <c r="BB166" s="6" t="str">
        <f t="shared" si="103"/>
        <v/>
      </c>
      <c r="BC166" s="41"/>
      <c r="BI166" t="s">
        <v>968</v>
      </c>
      <c r="CS166" s="256" t="str">
        <f t="shared" si="129"/>
        <v/>
      </c>
      <c r="CT166" s="1" t="str">
        <f t="shared" si="126"/>
        <v/>
      </c>
      <c r="CU166" s="1" t="str">
        <f t="shared" si="127"/>
        <v/>
      </c>
      <c r="CV166" s="395"/>
    </row>
    <row r="167" spans="1:100" s="1" customFormat="1" ht="13.5" customHeight="1" x14ac:dyDescent="0.15">
      <c r="A167" s="62">
        <v>152</v>
      </c>
      <c r="B167" s="315"/>
      <c r="C167" s="315"/>
      <c r="D167" s="315"/>
      <c r="E167" s="315"/>
      <c r="F167" s="315"/>
      <c r="G167" s="315"/>
      <c r="H167" s="315"/>
      <c r="I167" s="315"/>
      <c r="J167" s="315"/>
      <c r="K167" s="315"/>
      <c r="L167" s="316"/>
      <c r="M167" s="315"/>
      <c r="N167" s="367"/>
      <c r="O167" s="368"/>
      <c r="P167" s="385" t="str">
        <f>IF(G167="R",IF(OR(AND(実績排出量!H167=SUM(実績事業所!$B$2-1),3&lt;実績排出量!I167),AND(実績排出量!H167=実績事業所!$B$2,4&gt;実績排出量!I167)),"新規",""),"")</f>
        <v/>
      </c>
      <c r="Q167" s="375" t="str">
        <f t="shared" si="128"/>
        <v/>
      </c>
      <c r="R167" s="376" t="str">
        <f t="shared" si="104"/>
        <v/>
      </c>
      <c r="S167" s="299" t="str">
        <f t="shared" si="90"/>
        <v/>
      </c>
      <c r="T167" s="86" t="str">
        <f t="shared" si="91"/>
        <v/>
      </c>
      <c r="U167" s="87" t="str">
        <f t="shared" si="92"/>
        <v/>
      </c>
      <c r="V167" s="88" t="str">
        <f t="shared" si="105"/>
        <v/>
      </c>
      <c r="W167" s="89" t="str">
        <f t="shared" si="106"/>
        <v/>
      </c>
      <c r="X167" s="89" t="str">
        <f t="shared" si="107"/>
        <v/>
      </c>
      <c r="Y167" s="113" t="str">
        <f t="shared" si="108"/>
        <v/>
      </c>
      <c r="Z167" s="16"/>
      <c r="AA167" s="15" t="str">
        <f t="shared" si="109"/>
        <v/>
      </c>
      <c r="AB167" s="15" t="str">
        <f t="shared" si="110"/>
        <v/>
      </c>
      <c r="AC167" s="14" t="str">
        <f t="shared" si="93"/>
        <v/>
      </c>
      <c r="AD167" s="6" t="e">
        <f t="shared" si="111"/>
        <v>#N/A</v>
      </c>
      <c r="AE167" s="6" t="e">
        <f t="shared" si="112"/>
        <v>#N/A</v>
      </c>
      <c r="AF167" s="6" t="e">
        <f t="shared" si="113"/>
        <v>#N/A</v>
      </c>
      <c r="AG167" s="6" t="str">
        <f t="shared" si="94"/>
        <v/>
      </c>
      <c r="AH167" s="6">
        <f t="shared" si="95"/>
        <v>1</v>
      </c>
      <c r="AI167" s="6" t="e">
        <f t="shared" si="114"/>
        <v>#N/A</v>
      </c>
      <c r="AJ167" s="6" t="e">
        <f t="shared" si="115"/>
        <v>#N/A</v>
      </c>
      <c r="AK167" s="6" t="e">
        <f t="shared" si="116"/>
        <v>#N/A</v>
      </c>
      <c r="AL167" s="6" t="e">
        <f t="shared" si="117"/>
        <v>#N/A</v>
      </c>
      <c r="AM167" s="7" t="str">
        <f t="shared" si="118"/>
        <v xml:space="preserve"> </v>
      </c>
      <c r="AN167" s="6" t="e">
        <f t="shared" si="119"/>
        <v>#N/A</v>
      </c>
      <c r="AO167" s="6" t="e">
        <f t="shared" si="120"/>
        <v>#N/A</v>
      </c>
      <c r="AP167" s="6" t="e">
        <f t="shared" si="121"/>
        <v>#N/A</v>
      </c>
      <c r="AQ167" s="6" t="e">
        <f t="shared" si="96"/>
        <v>#N/A</v>
      </c>
      <c r="AR167" s="6" t="e">
        <f t="shared" si="122"/>
        <v>#N/A</v>
      </c>
      <c r="AS167" s="6" t="e">
        <f t="shared" si="123"/>
        <v>#N/A</v>
      </c>
      <c r="AT167" s="6" t="e">
        <f t="shared" si="97"/>
        <v>#N/A</v>
      </c>
      <c r="AU167" s="6" t="e">
        <f t="shared" si="98"/>
        <v>#N/A</v>
      </c>
      <c r="AV167" s="6" t="e">
        <f t="shared" si="99"/>
        <v>#N/A</v>
      </c>
      <c r="AW167" s="6">
        <f t="shared" si="124"/>
        <v>0</v>
      </c>
      <c r="AX167" s="6" t="e">
        <f t="shared" si="125"/>
        <v>#N/A</v>
      </c>
      <c r="AY167" s="6" t="str">
        <f t="shared" si="100"/>
        <v/>
      </c>
      <c r="AZ167" s="6" t="str">
        <f t="shared" si="101"/>
        <v/>
      </c>
      <c r="BA167" s="6" t="str">
        <f t="shared" si="102"/>
        <v/>
      </c>
      <c r="BB167" s="6" t="str">
        <f t="shared" si="103"/>
        <v/>
      </c>
      <c r="BC167" s="41"/>
      <c r="BI167" t="s">
        <v>969</v>
      </c>
      <c r="CS167" s="256" t="str">
        <f t="shared" si="129"/>
        <v/>
      </c>
      <c r="CT167" s="1" t="str">
        <f t="shared" si="126"/>
        <v/>
      </c>
      <c r="CU167" s="1" t="str">
        <f t="shared" si="127"/>
        <v/>
      </c>
      <c r="CV167" s="395"/>
    </row>
    <row r="168" spans="1:100" s="1" customFormat="1" ht="13.5" customHeight="1" x14ac:dyDescent="0.15">
      <c r="A168" s="62">
        <v>153</v>
      </c>
      <c r="B168" s="315"/>
      <c r="C168" s="315"/>
      <c r="D168" s="315"/>
      <c r="E168" s="315"/>
      <c r="F168" s="315"/>
      <c r="G168" s="315"/>
      <c r="H168" s="315"/>
      <c r="I168" s="315"/>
      <c r="J168" s="315"/>
      <c r="K168" s="315"/>
      <c r="L168" s="316"/>
      <c r="M168" s="315"/>
      <c r="N168" s="367"/>
      <c r="O168" s="368"/>
      <c r="P168" s="385" t="str">
        <f>IF(G168="R",IF(OR(AND(実績排出量!H168=SUM(実績事業所!$B$2-1),3&lt;実績排出量!I168),AND(実績排出量!H168=実績事業所!$B$2,4&gt;実績排出量!I168)),"新規",""),"")</f>
        <v/>
      </c>
      <c r="Q168" s="375" t="str">
        <f t="shared" si="128"/>
        <v/>
      </c>
      <c r="R168" s="376" t="str">
        <f t="shared" si="104"/>
        <v/>
      </c>
      <c r="S168" s="299" t="str">
        <f t="shared" si="90"/>
        <v/>
      </c>
      <c r="T168" s="86" t="str">
        <f t="shared" si="91"/>
        <v/>
      </c>
      <c r="U168" s="87" t="str">
        <f t="shared" si="92"/>
        <v/>
      </c>
      <c r="V168" s="88" t="str">
        <f t="shared" si="105"/>
        <v/>
      </c>
      <c r="W168" s="89" t="str">
        <f t="shared" si="106"/>
        <v/>
      </c>
      <c r="X168" s="89" t="str">
        <f t="shared" si="107"/>
        <v/>
      </c>
      <c r="Y168" s="113" t="str">
        <f t="shared" si="108"/>
        <v/>
      </c>
      <c r="Z168" s="16"/>
      <c r="AA168" s="15" t="str">
        <f t="shared" si="109"/>
        <v/>
      </c>
      <c r="AB168" s="15" t="str">
        <f t="shared" si="110"/>
        <v/>
      </c>
      <c r="AC168" s="14" t="str">
        <f t="shared" si="93"/>
        <v/>
      </c>
      <c r="AD168" s="6" t="e">
        <f t="shared" si="111"/>
        <v>#N/A</v>
      </c>
      <c r="AE168" s="6" t="e">
        <f t="shared" si="112"/>
        <v>#N/A</v>
      </c>
      <c r="AF168" s="6" t="e">
        <f t="shared" si="113"/>
        <v>#N/A</v>
      </c>
      <c r="AG168" s="6" t="str">
        <f t="shared" si="94"/>
        <v/>
      </c>
      <c r="AH168" s="6">
        <f t="shared" si="95"/>
        <v>1</v>
      </c>
      <c r="AI168" s="6" t="e">
        <f t="shared" si="114"/>
        <v>#N/A</v>
      </c>
      <c r="AJ168" s="6" t="e">
        <f t="shared" si="115"/>
        <v>#N/A</v>
      </c>
      <c r="AK168" s="6" t="e">
        <f t="shared" si="116"/>
        <v>#N/A</v>
      </c>
      <c r="AL168" s="6" t="e">
        <f t="shared" si="117"/>
        <v>#N/A</v>
      </c>
      <c r="AM168" s="7" t="str">
        <f t="shared" si="118"/>
        <v xml:space="preserve"> </v>
      </c>
      <c r="AN168" s="6" t="e">
        <f t="shared" si="119"/>
        <v>#N/A</v>
      </c>
      <c r="AO168" s="6" t="e">
        <f t="shared" si="120"/>
        <v>#N/A</v>
      </c>
      <c r="AP168" s="6" t="e">
        <f t="shared" si="121"/>
        <v>#N/A</v>
      </c>
      <c r="AQ168" s="6" t="e">
        <f t="shared" si="96"/>
        <v>#N/A</v>
      </c>
      <c r="AR168" s="6" t="e">
        <f t="shared" si="122"/>
        <v>#N/A</v>
      </c>
      <c r="AS168" s="6" t="e">
        <f t="shared" si="123"/>
        <v>#N/A</v>
      </c>
      <c r="AT168" s="6" t="e">
        <f t="shared" si="97"/>
        <v>#N/A</v>
      </c>
      <c r="AU168" s="6" t="e">
        <f t="shared" si="98"/>
        <v>#N/A</v>
      </c>
      <c r="AV168" s="6" t="e">
        <f t="shared" si="99"/>
        <v>#N/A</v>
      </c>
      <c r="AW168" s="6">
        <f t="shared" si="124"/>
        <v>0</v>
      </c>
      <c r="AX168" s="6" t="e">
        <f t="shared" si="125"/>
        <v>#N/A</v>
      </c>
      <c r="AY168" s="6" t="str">
        <f t="shared" si="100"/>
        <v/>
      </c>
      <c r="AZ168" s="6" t="str">
        <f t="shared" si="101"/>
        <v/>
      </c>
      <c r="BA168" s="6" t="str">
        <f t="shared" si="102"/>
        <v/>
      </c>
      <c r="BB168" s="6" t="str">
        <f t="shared" si="103"/>
        <v/>
      </c>
      <c r="BC168" s="41"/>
      <c r="BI168" t="s">
        <v>895</v>
      </c>
      <c r="CS168" s="256" t="str">
        <f t="shared" si="129"/>
        <v/>
      </c>
      <c r="CT168" s="1" t="str">
        <f t="shared" si="126"/>
        <v/>
      </c>
      <c r="CU168" s="1" t="str">
        <f t="shared" si="127"/>
        <v/>
      </c>
      <c r="CV168" s="395"/>
    </row>
    <row r="169" spans="1:100" s="1" customFormat="1" ht="13.5" customHeight="1" x14ac:dyDescent="0.15">
      <c r="A169" s="62">
        <v>154</v>
      </c>
      <c r="B169" s="315"/>
      <c r="C169" s="315"/>
      <c r="D169" s="315"/>
      <c r="E169" s="315"/>
      <c r="F169" s="315"/>
      <c r="G169" s="315"/>
      <c r="H169" s="315"/>
      <c r="I169" s="315"/>
      <c r="J169" s="315"/>
      <c r="K169" s="315"/>
      <c r="L169" s="316"/>
      <c r="M169" s="315"/>
      <c r="N169" s="367"/>
      <c r="O169" s="368"/>
      <c r="P169" s="385" t="str">
        <f>IF(G169="R",IF(OR(AND(実績排出量!H169=SUM(実績事業所!$B$2-1),3&lt;実績排出量!I169),AND(実績排出量!H169=実績事業所!$B$2,4&gt;実績排出量!I169)),"新規",""),"")</f>
        <v/>
      </c>
      <c r="Q169" s="375" t="str">
        <f t="shared" si="128"/>
        <v/>
      </c>
      <c r="R169" s="376" t="str">
        <f t="shared" si="104"/>
        <v/>
      </c>
      <c r="S169" s="299" t="str">
        <f t="shared" si="90"/>
        <v/>
      </c>
      <c r="T169" s="86" t="str">
        <f t="shared" si="91"/>
        <v/>
      </c>
      <c r="U169" s="87" t="str">
        <f t="shared" si="92"/>
        <v/>
      </c>
      <c r="V169" s="88" t="str">
        <f t="shared" si="105"/>
        <v/>
      </c>
      <c r="W169" s="89" t="str">
        <f t="shared" si="106"/>
        <v/>
      </c>
      <c r="X169" s="89" t="str">
        <f t="shared" si="107"/>
        <v/>
      </c>
      <c r="Y169" s="113" t="str">
        <f t="shared" si="108"/>
        <v/>
      </c>
      <c r="Z169" s="16"/>
      <c r="AA169" s="15" t="str">
        <f t="shared" si="109"/>
        <v/>
      </c>
      <c r="AB169" s="15" t="str">
        <f t="shared" si="110"/>
        <v/>
      </c>
      <c r="AC169" s="14" t="str">
        <f t="shared" si="93"/>
        <v/>
      </c>
      <c r="AD169" s="6" t="e">
        <f t="shared" si="111"/>
        <v>#N/A</v>
      </c>
      <c r="AE169" s="6" t="e">
        <f t="shared" si="112"/>
        <v>#N/A</v>
      </c>
      <c r="AF169" s="6" t="e">
        <f t="shared" si="113"/>
        <v>#N/A</v>
      </c>
      <c r="AG169" s="6" t="str">
        <f t="shared" si="94"/>
        <v/>
      </c>
      <c r="AH169" s="6">
        <f t="shared" si="95"/>
        <v>1</v>
      </c>
      <c r="AI169" s="6" t="e">
        <f t="shared" si="114"/>
        <v>#N/A</v>
      </c>
      <c r="AJ169" s="6" t="e">
        <f t="shared" si="115"/>
        <v>#N/A</v>
      </c>
      <c r="AK169" s="6" t="e">
        <f t="shared" si="116"/>
        <v>#N/A</v>
      </c>
      <c r="AL169" s="6" t="e">
        <f t="shared" si="117"/>
        <v>#N/A</v>
      </c>
      <c r="AM169" s="7" t="str">
        <f t="shared" si="118"/>
        <v xml:space="preserve"> </v>
      </c>
      <c r="AN169" s="6" t="e">
        <f t="shared" si="119"/>
        <v>#N/A</v>
      </c>
      <c r="AO169" s="6" t="e">
        <f t="shared" si="120"/>
        <v>#N/A</v>
      </c>
      <c r="AP169" s="6" t="e">
        <f t="shared" si="121"/>
        <v>#N/A</v>
      </c>
      <c r="AQ169" s="6" t="e">
        <f t="shared" si="96"/>
        <v>#N/A</v>
      </c>
      <c r="AR169" s="6" t="e">
        <f t="shared" si="122"/>
        <v>#N/A</v>
      </c>
      <c r="AS169" s="6" t="e">
        <f t="shared" si="123"/>
        <v>#N/A</v>
      </c>
      <c r="AT169" s="6" t="e">
        <f t="shared" si="97"/>
        <v>#N/A</v>
      </c>
      <c r="AU169" s="6" t="e">
        <f t="shared" si="98"/>
        <v>#N/A</v>
      </c>
      <c r="AV169" s="6" t="e">
        <f t="shared" si="99"/>
        <v>#N/A</v>
      </c>
      <c r="AW169" s="6">
        <f t="shared" si="124"/>
        <v>0</v>
      </c>
      <c r="AX169" s="6" t="e">
        <f t="shared" si="125"/>
        <v>#N/A</v>
      </c>
      <c r="AY169" s="6" t="str">
        <f t="shared" si="100"/>
        <v/>
      </c>
      <c r="AZ169" s="6" t="str">
        <f t="shared" si="101"/>
        <v/>
      </c>
      <c r="BA169" s="6" t="str">
        <f t="shared" si="102"/>
        <v/>
      </c>
      <c r="BB169" s="6" t="str">
        <f t="shared" si="103"/>
        <v/>
      </c>
      <c r="BC169" s="41"/>
      <c r="BI169" t="s">
        <v>896</v>
      </c>
      <c r="CS169" s="256" t="str">
        <f t="shared" si="129"/>
        <v/>
      </c>
      <c r="CT169" s="1" t="str">
        <f t="shared" si="126"/>
        <v/>
      </c>
      <c r="CU169" s="1" t="str">
        <f t="shared" si="127"/>
        <v/>
      </c>
      <c r="CV169" s="395"/>
    </row>
    <row r="170" spans="1:100" s="1" customFormat="1" ht="13.5" customHeight="1" x14ac:dyDescent="0.15">
      <c r="A170" s="62">
        <v>155</v>
      </c>
      <c r="B170" s="315"/>
      <c r="C170" s="315"/>
      <c r="D170" s="315"/>
      <c r="E170" s="315"/>
      <c r="F170" s="315"/>
      <c r="G170" s="315"/>
      <c r="H170" s="315"/>
      <c r="I170" s="315"/>
      <c r="J170" s="315"/>
      <c r="K170" s="315"/>
      <c r="L170" s="316"/>
      <c r="M170" s="315"/>
      <c r="N170" s="367"/>
      <c r="O170" s="368"/>
      <c r="P170" s="385" t="str">
        <f>IF(G170="R",IF(OR(AND(実績排出量!H170=SUM(実績事業所!$B$2-1),3&lt;実績排出量!I170),AND(実績排出量!H170=実績事業所!$B$2,4&gt;実績排出量!I170)),"新規",""),"")</f>
        <v/>
      </c>
      <c r="Q170" s="375" t="str">
        <f t="shared" si="128"/>
        <v/>
      </c>
      <c r="R170" s="376" t="str">
        <f t="shared" si="104"/>
        <v/>
      </c>
      <c r="S170" s="299" t="str">
        <f t="shared" si="90"/>
        <v/>
      </c>
      <c r="T170" s="86" t="str">
        <f t="shared" si="91"/>
        <v/>
      </c>
      <c r="U170" s="87" t="str">
        <f t="shared" si="92"/>
        <v/>
      </c>
      <c r="V170" s="88" t="str">
        <f t="shared" si="105"/>
        <v/>
      </c>
      <c r="W170" s="89" t="str">
        <f t="shared" si="106"/>
        <v/>
      </c>
      <c r="X170" s="89" t="str">
        <f t="shared" si="107"/>
        <v/>
      </c>
      <c r="Y170" s="113" t="str">
        <f t="shared" si="108"/>
        <v/>
      </c>
      <c r="Z170" s="16"/>
      <c r="AA170" s="15" t="str">
        <f t="shared" si="109"/>
        <v/>
      </c>
      <c r="AB170" s="15" t="str">
        <f t="shared" si="110"/>
        <v/>
      </c>
      <c r="AC170" s="14" t="str">
        <f t="shared" si="93"/>
        <v/>
      </c>
      <c r="AD170" s="6" t="e">
        <f t="shared" si="111"/>
        <v>#N/A</v>
      </c>
      <c r="AE170" s="6" t="e">
        <f t="shared" si="112"/>
        <v>#N/A</v>
      </c>
      <c r="AF170" s="6" t="e">
        <f t="shared" si="113"/>
        <v>#N/A</v>
      </c>
      <c r="AG170" s="6" t="str">
        <f t="shared" si="94"/>
        <v/>
      </c>
      <c r="AH170" s="6">
        <f t="shared" si="95"/>
        <v>1</v>
      </c>
      <c r="AI170" s="6" t="e">
        <f t="shared" si="114"/>
        <v>#N/A</v>
      </c>
      <c r="AJ170" s="6" t="e">
        <f t="shared" si="115"/>
        <v>#N/A</v>
      </c>
      <c r="AK170" s="6" t="e">
        <f t="shared" si="116"/>
        <v>#N/A</v>
      </c>
      <c r="AL170" s="6" t="e">
        <f t="shared" si="117"/>
        <v>#N/A</v>
      </c>
      <c r="AM170" s="7" t="str">
        <f t="shared" si="118"/>
        <v xml:space="preserve"> </v>
      </c>
      <c r="AN170" s="6" t="e">
        <f t="shared" si="119"/>
        <v>#N/A</v>
      </c>
      <c r="AO170" s="6" t="e">
        <f t="shared" si="120"/>
        <v>#N/A</v>
      </c>
      <c r="AP170" s="6" t="e">
        <f t="shared" si="121"/>
        <v>#N/A</v>
      </c>
      <c r="AQ170" s="6" t="e">
        <f t="shared" si="96"/>
        <v>#N/A</v>
      </c>
      <c r="AR170" s="6" t="e">
        <f t="shared" si="122"/>
        <v>#N/A</v>
      </c>
      <c r="AS170" s="6" t="e">
        <f t="shared" si="123"/>
        <v>#N/A</v>
      </c>
      <c r="AT170" s="6" t="e">
        <f t="shared" si="97"/>
        <v>#N/A</v>
      </c>
      <c r="AU170" s="6" t="e">
        <f t="shared" si="98"/>
        <v>#N/A</v>
      </c>
      <c r="AV170" s="6" t="e">
        <f t="shared" si="99"/>
        <v>#N/A</v>
      </c>
      <c r="AW170" s="6">
        <f t="shared" si="124"/>
        <v>0</v>
      </c>
      <c r="AX170" s="6" t="e">
        <f t="shared" si="125"/>
        <v>#N/A</v>
      </c>
      <c r="AY170" s="6" t="str">
        <f t="shared" si="100"/>
        <v/>
      </c>
      <c r="AZ170" s="6" t="str">
        <f t="shared" si="101"/>
        <v/>
      </c>
      <c r="BA170" s="6" t="str">
        <f t="shared" si="102"/>
        <v/>
      </c>
      <c r="BB170" s="6" t="str">
        <f t="shared" si="103"/>
        <v/>
      </c>
      <c r="BC170" s="41"/>
      <c r="BI170" t="s">
        <v>897</v>
      </c>
      <c r="CS170" s="256" t="str">
        <f t="shared" si="129"/>
        <v/>
      </c>
      <c r="CT170" s="1" t="str">
        <f t="shared" si="126"/>
        <v/>
      </c>
      <c r="CU170" s="1" t="str">
        <f t="shared" si="127"/>
        <v/>
      </c>
      <c r="CV170" s="395"/>
    </row>
    <row r="171" spans="1:100" s="1" customFormat="1" ht="13.5" customHeight="1" x14ac:dyDescent="0.15">
      <c r="A171" s="62">
        <v>156</v>
      </c>
      <c r="B171" s="315"/>
      <c r="C171" s="315"/>
      <c r="D171" s="315"/>
      <c r="E171" s="315"/>
      <c r="F171" s="315"/>
      <c r="G171" s="315"/>
      <c r="H171" s="315"/>
      <c r="I171" s="315"/>
      <c r="J171" s="315"/>
      <c r="K171" s="315"/>
      <c r="L171" s="316"/>
      <c r="M171" s="315"/>
      <c r="N171" s="367"/>
      <c r="O171" s="368"/>
      <c r="P171" s="385" t="str">
        <f>IF(G171="R",IF(OR(AND(実績排出量!H171=SUM(実績事業所!$B$2-1),3&lt;実績排出量!I171),AND(実績排出量!H171=実績事業所!$B$2,4&gt;実績排出量!I171)),"新規",""),"")</f>
        <v/>
      </c>
      <c r="Q171" s="375" t="str">
        <f t="shared" si="128"/>
        <v/>
      </c>
      <c r="R171" s="376" t="str">
        <f t="shared" si="104"/>
        <v/>
      </c>
      <c r="S171" s="299" t="str">
        <f t="shared" si="90"/>
        <v/>
      </c>
      <c r="T171" s="86" t="str">
        <f t="shared" si="91"/>
        <v/>
      </c>
      <c r="U171" s="87" t="str">
        <f t="shared" si="92"/>
        <v/>
      </c>
      <c r="V171" s="88" t="str">
        <f t="shared" si="105"/>
        <v/>
      </c>
      <c r="W171" s="89" t="str">
        <f t="shared" si="106"/>
        <v/>
      </c>
      <c r="X171" s="89" t="str">
        <f t="shared" si="107"/>
        <v/>
      </c>
      <c r="Y171" s="113" t="str">
        <f t="shared" si="108"/>
        <v/>
      </c>
      <c r="Z171" s="16"/>
      <c r="AA171" s="15" t="str">
        <f t="shared" si="109"/>
        <v/>
      </c>
      <c r="AB171" s="15" t="str">
        <f t="shared" si="110"/>
        <v/>
      </c>
      <c r="AC171" s="14" t="str">
        <f t="shared" si="93"/>
        <v/>
      </c>
      <c r="AD171" s="6" t="e">
        <f t="shared" si="111"/>
        <v>#N/A</v>
      </c>
      <c r="AE171" s="6" t="e">
        <f t="shared" si="112"/>
        <v>#N/A</v>
      </c>
      <c r="AF171" s="6" t="e">
        <f t="shared" si="113"/>
        <v>#N/A</v>
      </c>
      <c r="AG171" s="6" t="str">
        <f t="shared" si="94"/>
        <v/>
      </c>
      <c r="AH171" s="6">
        <f t="shared" si="95"/>
        <v>1</v>
      </c>
      <c r="AI171" s="6" t="e">
        <f t="shared" si="114"/>
        <v>#N/A</v>
      </c>
      <c r="AJ171" s="6" t="e">
        <f t="shared" si="115"/>
        <v>#N/A</v>
      </c>
      <c r="AK171" s="6" t="e">
        <f t="shared" si="116"/>
        <v>#N/A</v>
      </c>
      <c r="AL171" s="6" t="e">
        <f t="shared" si="117"/>
        <v>#N/A</v>
      </c>
      <c r="AM171" s="7" t="str">
        <f t="shared" si="118"/>
        <v xml:space="preserve"> </v>
      </c>
      <c r="AN171" s="6" t="e">
        <f t="shared" si="119"/>
        <v>#N/A</v>
      </c>
      <c r="AO171" s="6" t="e">
        <f t="shared" si="120"/>
        <v>#N/A</v>
      </c>
      <c r="AP171" s="6" t="e">
        <f t="shared" si="121"/>
        <v>#N/A</v>
      </c>
      <c r="AQ171" s="6" t="e">
        <f t="shared" si="96"/>
        <v>#N/A</v>
      </c>
      <c r="AR171" s="6" t="e">
        <f t="shared" si="122"/>
        <v>#N/A</v>
      </c>
      <c r="AS171" s="6" t="e">
        <f t="shared" si="123"/>
        <v>#N/A</v>
      </c>
      <c r="AT171" s="6" t="e">
        <f t="shared" si="97"/>
        <v>#N/A</v>
      </c>
      <c r="AU171" s="6" t="e">
        <f t="shared" si="98"/>
        <v>#N/A</v>
      </c>
      <c r="AV171" s="6" t="e">
        <f t="shared" si="99"/>
        <v>#N/A</v>
      </c>
      <c r="AW171" s="6">
        <f t="shared" si="124"/>
        <v>0</v>
      </c>
      <c r="AX171" s="6" t="e">
        <f t="shared" si="125"/>
        <v>#N/A</v>
      </c>
      <c r="AY171" s="6" t="str">
        <f t="shared" si="100"/>
        <v/>
      </c>
      <c r="AZ171" s="6" t="str">
        <f t="shared" si="101"/>
        <v/>
      </c>
      <c r="BA171" s="6" t="str">
        <f t="shared" si="102"/>
        <v/>
      </c>
      <c r="BB171" s="6" t="str">
        <f t="shared" si="103"/>
        <v/>
      </c>
      <c r="BC171" s="41"/>
      <c r="BI171" t="s">
        <v>768</v>
      </c>
      <c r="CS171" s="256" t="str">
        <f t="shared" si="129"/>
        <v/>
      </c>
      <c r="CT171" s="1" t="str">
        <f t="shared" si="126"/>
        <v/>
      </c>
      <c r="CU171" s="1" t="str">
        <f t="shared" si="127"/>
        <v/>
      </c>
      <c r="CV171" s="395"/>
    </row>
    <row r="172" spans="1:100" s="1" customFormat="1" ht="13.5" customHeight="1" x14ac:dyDescent="0.15">
      <c r="A172" s="62">
        <v>157</v>
      </c>
      <c r="B172" s="315"/>
      <c r="C172" s="315"/>
      <c r="D172" s="315"/>
      <c r="E172" s="315"/>
      <c r="F172" s="315"/>
      <c r="G172" s="315"/>
      <c r="H172" s="315"/>
      <c r="I172" s="315"/>
      <c r="J172" s="315"/>
      <c r="K172" s="315"/>
      <c r="L172" s="316"/>
      <c r="M172" s="315"/>
      <c r="N172" s="367"/>
      <c r="O172" s="368"/>
      <c r="P172" s="385" t="str">
        <f>IF(G172="R",IF(OR(AND(実績排出量!H172=SUM(実績事業所!$B$2-1),3&lt;実績排出量!I172),AND(実績排出量!H172=実績事業所!$B$2,4&gt;実績排出量!I172)),"新規",""),"")</f>
        <v/>
      </c>
      <c r="Q172" s="375" t="str">
        <f t="shared" si="128"/>
        <v/>
      </c>
      <c r="R172" s="376" t="str">
        <f t="shared" si="104"/>
        <v/>
      </c>
      <c r="S172" s="299" t="str">
        <f t="shared" si="90"/>
        <v/>
      </c>
      <c r="T172" s="86" t="str">
        <f t="shared" si="91"/>
        <v/>
      </c>
      <c r="U172" s="87" t="str">
        <f t="shared" si="92"/>
        <v/>
      </c>
      <c r="V172" s="88" t="str">
        <f t="shared" si="105"/>
        <v/>
      </c>
      <c r="W172" s="89" t="str">
        <f t="shared" si="106"/>
        <v/>
      </c>
      <c r="X172" s="89" t="str">
        <f t="shared" si="107"/>
        <v/>
      </c>
      <c r="Y172" s="113" t="str">
        <f t="shared" si="108"/>
        <v/>
      </c>
      <c r="Z172" s="16"/>
      <c r="AA172" s="15" t="str">
        <f t="shared" si="109"/>
        <v/>
      </c>
      <c r="AB172" s="15" t="str">
        <f t="shared" si="110"/>
        <v/>
      </c>
      <c r="AC172" s="14" t="str">
        <f t="shared" si="93"/>
        <v/>
      </c>
      <c r="AD172" s="6" t="e">
        <f t="shared" si="111"/>
        <v>#N/A</v>
      </c>
      <c r="AE172" s="6" t="e">
        <f t="shared" si="112"/>
        <v>#N/A</v>
      </c>
      <c r="AF172" s="6" t="e">
        <f t="shared" si="113"/>
        <v>#N/A</v>
      </c>
      <c r="AG172" s="6" t="str">
        <f t="shared" si="94"/>
        <v/>
      </c>
      <c r="AH172" s="6">
        <f t="shared" si="95"/>
        <v>1</v>
      </c>
      <c r="AI172" s="6" t="e">
        <f t="shared" si="114"/>
        <v>#N/A</v>
      </c>
      <c r="AJ172" s="6" t="e">
        <f t="shared" si="115"/>
        <v>#N/A</v>
      </c>
      <c r="AK172" s="6" t="e">
        <f t="shared" si="116"/>
        <v>#N/A</v>
      </c>
      <c r="AL172" s="6" t="e">
        <f t="shared" si="117"/>
        <v>#N/A</v>
      </c>
      <c r="AM172" s="7" t="str">
        <f t="shared" si="118"/>
        <v xml:space="preserve"> </v>
      </c>
      <c r="AN172" s="6" t="e">
        <f t="shared" si="119"/>
        <v>#N/A</v>
      </c>
      <c r="AO172" s="6" t="e">
        <f t="shared" si="120"/>
        <v>#N/A</v>
      </c>
      <c r="AP172" s="6" t="e">
        <f t="shared" si="121"/>
        <v>#N/A</v>
      </c>
      <c r="AQ172" s="6" t="e">
        <f t="shared" si="96"/>
        <v>#N/A</v>
      </c>
      <c r="AR172" s="6" t="e">
        <f t="shared" si="122"/>
        <v>#N/A</v>
      </c>
      <c r="AS172" s="6" t="e">
        <f t="shared" si="123"/>
        <v>#N/A</v>
      </c>
      <c r="AT172" s="6" t="e">
        <f t="shared" si="97"/>
        <v>#N/A</v>
      </c>
      <c r="AU172" s="6" t="e">
        <f t="shared" si="98"/>
        <v>#N/A</v>
      </c>
      <c r="AV172" s="6" t="e">
        <f t="shared" si="99"/>
        <v>#N/A</v>
      </c>
      <c r="AW172" s="6">
        <f t="shared" si="124"/>
        <v>0</v>
      </c>
      <c r="AX172" s="6" t="e">
        <f t="shared" si="125"/>
        <v>#N/A</v>
      </c>
      <c r="AY172" s="6" t="str">
        <f t="shared" si="100"/>
        <v/>
      </c>
      <c r="AZ172" s="6" t="str">
        <f t="shared" si="101"/>
        <v/>
      </c>
      <c r="BA172" s="6" t="str">
        <f t="shared" si="102"/>
        <v/>
      </c>
      <c r="BB172" s="6" t="str">
        <f t="shared" si="103"/>
        <v/>
      </c>
      <c r="BC172" s="41"/>
      <c r="BI172" t="s">
        <v>970</v>
      </c>
      <c r="CS172" s="256" t="str">
        <f t="shared" si="129"/>
        <v/>
      </c>
      <c r="CT172" s="1" t="str">
        <f t="shared" si="126"/>
        <v/>
      </c>
      <c r="CU172" s="1" t="str">
        <f t="shared" si="127"/>
        <v/>
      </c>
      <c r="CV172" s="395"/>
    </row>
    <row r="173" spans="1:100" s="1" customFormat="1" ht="13.5" customHeight="1" x14ac:dyDescent="0.15">
      <c r="A173" s="62">
        <v>158</v>
      </c>
      <c r="B173" s="315"/>
      <c r="C173" s="315"/>
      <c r="D173" s="315"/>
      <c r="E173" s="315"/>
      <c r="F173" s="315"/>
      <c r="G173" s="315"/>
      <c r="H173" s="315"/>
      <c r="I173" s="315"/>
      <c r="J173" s="315"/>
      <c r="K173" s="315"/>
      <c r="L173" s="316"/>
      <c r="M173" s="315"/>
      <c r="N173" s="367"/>
      <c r="O173" s="368"/>
      <c r="P173" s="385" t="str">
        <f>IF(G173="R",IF(OR(AND(実績排出量!H173=SUM(実績事業所!$B$2-1),3&lt;実績排出量!I173),AND(実績排出量!H173=実績事業所!$B$2,4&gt;実績排出量!I173)),"新規",""),"")</f>
        <v/>
      </c>
      <c r="Q173" s="375" t="str">
        <f t="shared" si="128"/>
        <v/>
      </c>
      <c r="R173" s="376" t="str">
        <f t="shared" si="104"/>
        <v/>
      </c>
      <c r="S173" s="299" t="str">
        <f t="shared" si="90"/>
        <v/>
      </c>
      <c r="T173" s="86" t="str">
        <f t="shared" si="91"/>
        <v/>
      </c>
      <c r="U173" s="87" t="str">
        <f t="shared" si="92"/>
        <v/>
      </c>
      <c r="V173" s="88" t="str">
        <f t="shared" si="105"/>
        <v/>
      </c>
      <c r="W173" s="89" t="str">
        <f t="shared" si="106"/>
        <v/>
      </c>
      <c r="X173" s="89" t="str">
        <f t="shared" si="107"/>
        <v/>
      </c>
      <c r="Y173" s="113" t="str">
        <f t="shared" si="108"/>
        <v/>
      </c>
      <c r="Z173" s="16"/>
      <c r="AA173" s="15" t="str">
        <f t="shared" si="109"/>
        <v/>
      </c>
      <c r="AB173" s="15" t="str">
        <f t="shared" si="110"/>
        <v/>
      </c>
      <c r="AC173" s="14" t="str">
        <f t="shared" si="93"/>
        <v/>
      </c>
      <c r="AD173" s="6" t="e">
        <f t="shared" si="111"/>
        <v>#N/A</v>
      </c>
      <c r="AE173" s="6" t="e">
        <f t="shared" si="112"/>
        <v>#N/A</v>
      </c>
      <c r="AF173" s="6" t="e">
        <f t="shared" si="113"/>
        <v>#N/A</v>
      </c>
      <c r="AG173" s="6" t="str">
        <f t="shared" si="94"/>
        <v/>
      </c>
      <c r="AH173" s="6">
        <f t="shared" si="95"/>
        <v>1</v>
      </c>
      <c r="AI173" s="6" t="e">
        <f t="shared" si="114"/>
        <v>#N/A</v>
      </c>
      <c r="AJ173" s="6" t="e">
        <f t="shared" si="115"/>
        <v>#N/A</v>
      </c>
      <c r="AK173" s="6" t="e">
        <f t="shared" si="116"/>
        <v>#N/A</v>
      </c>
      <c r="AL173" s="6" t="e">
        <f t="shared" si="117"/>
        <v>#N/A</v>
      </c>
      <c r="AM173" s="7" t="str">
        <f t="shared" si="118"/>
        <v xml:space="preserve"> </v>
      </c>
      <c r="AN173" s="6" t="e">
        <f t="shared" si="119"/>
        <v>#N/A</v>
      </c>
      <c r="AO173" s="6" t="e">
        <f t="shared" si="120"/>
        <v>#N/A</v>
      </c>
      <c r="AP173" s="6" t="e">
        <f t="shared" si="121"/>
        <v>#N/A</v>
      </c>
      <c r="AQ173" s="6" t="e">
        <f t="shared" si="96"/>
        <v>#N/A</v>
      </c>
      <c r="AR173" s="6" t="e">
        <f t="shared" si="122"/>
        <v>#N/A</v>
      </c>
      <c r="AS173" s="6" t="e">
        <f t="shared" si="123"/>
        <v>#N/A</v>
      </c>
      <c r="AT173" s="6" t="e">
        <f t="shared" si="97"/>
        <v>#N/A</v>
      </c>
      <c r="AU173" s="6" t="e">
        <f t="shared" si="98"/>
        <v>#N/A</v>
      </c>
      <c r="AV173" s="6" t="e">
        <f t="shared" si="99"/>
        <v>#N/A</v>
      </c>
      <c r="AW173" s="6">
        <f t="shared" si="124"/>
        <v>0</v>
      </c>
      <c r="AX173" s="6" t="e">
        <f t="shared" si="125"/>
        <v>#N/A</v>
      </c>
      <c r="AY173" s="6" t="str">
        <f t="shared" si="100"/>
        <v/>
      </c>
      <c r="AZ173" s="6" t="str">
        <f t="shared" si="101"/>
        <v/>
      </c>
      <c r="BA173" s="6" t="str">
        <f t="shared" si="102"/>
        <v/>
      </c>
      <c r="BB173" s="6" t="str">
        <f t="shared" si="103"/>
        <v/>
      </c>
      <c r="BC173" s="41"/>
      <c r="BI173" t="s">
        <v>971</v>
      </c>
      <c r="CS173" s="256" t="str">
        <f t="shared" si="129"/>
        <v/>
      </c>
      <c r="CT173" s="1" t="str">
        <f t="shared" si="126"/>
        <v/>
      </c>
      <c r="CU173" s="1" t="str">
        <f t="shared" si="127"/>
        <v/>
      </c>
      <c r="CV173" s="395"/>
    </row>
    <row r="174" spans="1:100" s="1" customFormat="1" ht="13.5" customHeight="1" x14ac:dyDescent="0.15">
      <c r="A174" s="62">
        <v>159</v>
      </c>
      <c r="B174" s="315"/>
      <c r="C174" s="315"/>
      <c r="D174" s="315"/>
      <c r="E174" s="315"/>
      <c r="F174" s="315"/>
      <c r="G174" s="315"/>
      <c r="H174" s="315"/>
      <c r="I174" s="315"/>
      <c r="J174" s="315"/>
      <c r="K174" s="315"/>
      <c r="L174" s="316"/>
      <c r="M174" s="315"/>
      <c r="N174" s="367"/>
      <c r="O174" s="368"/>
      <c r="P174" s="385" t="str">
        <f>IF(G174="R",IF(OR(AND(実績排出量!H174=SUM(実績事業所!$B$2-1),3&lt;実績排出量!I174),AND(実績排出量!H174=実績事業所!$B$2,4&gt;実績排出量!I174)),"新規",""),"")</f>
        <v/>
      </c>
      <c r="Q174" s="375" t="str">
        <f t="shared" si="128"/>
        <v/>
      </c>
      <c r="R174" s="376" t="str">
        <f t="shared" si="104"/>
        <v/>
      </c>
      <c r="S174" s="299" t="str">
        <f t="shared" si="90"/>
        <v/>
      </c>
      <c r="T174" s="86" t="str">
        <f t="shared" si="91"/>
        <v/>
      </c>
      <c r="U174" s="87" t="str">
        <f t="shared" si="92"/>
        <v/>
      </c>
      <c r="V174" s="88" t="str">
        <f t="shared" si="105"/>
        <v/>
      </c>
      <c r="W174" s="89" t="str">
        <f t="shared" si="106"/>
        <v/>
      </c>
      <c r="X174" s="89" t="str">
        <f t="shared" si="107"/>
        <v/>
      </c>
      <c r="Y174" s="113" t="str">
        <f t="shared" si="108"/>
        <v/>
      </c>
      <c r="Z174" s="16"/>
      <c r="AA174" s="15" t="str">
        <f t="shared" si="109"/>
        <v/>
      </c>
      <c r="AB174" s="15" t="str">
        <f t="shared" si="110"/>
        <v/>
      </c>
      <c r="AC174" s="14" t="str">
        <f t="shared" si="93"/>
        <v/>
      </c>
      <c r="AD174" s="6" t="e">
        <f t="shared" si="111"/>
        <v>#N/A</v>
      </c>
      <c r="AE174" s="6" t="e">
        <f t="shared" si="112"/>
        <v>#N/A</v>
      </c>
      <c r="AF174" s="6" t="e">
        <f t="shared" si="113"/>
        <v>#N/A</v>
      </c>
      <c r="AG174" s="6" t="str">
        <f t="shared" si="94"/>
        <v/>
      </c>
      <c r="AH174" s="6">
        <f t="shared" si="95"/>
        <v>1</v>
      </c>
      <c r="AI174" s="6" t="e">
        <f t="shared" si="114"/>
        <v>#N/A</v>
      </c>
      <c r="AJ174" s="6" t="e">
        <f t="shared" si="115"/>
        <v>#N/A</v>
      </c>
      <c r="AK174" s="6" t="e">
        <f t="shared" si="116"/>
        <v>#N/A</v>
      </c>
      <c r="AL174" s="6" t="e">
        <f t="shared" si="117"/>
        <v>#N/A</v>
      </c>
      <c r="AM174" s="7" t="str">
        <f t="shared" si="118"/>
        <v xml:space="preserve"> </v>
      </c>
      <c r="AN174" s="6" t="e">
        <f t="shared" si="119"/>
        <v>#N/A</v>
      </c>
      <c r="AO174" s="6" t="e">
        <f t="shared" si="120"/>
        <v>#N/A</v>
      </c>
      <c r="AP174" s="6" t="e">
        <f t="shared" si="121"/>
        <v>#N/A</v>
      </c>
      <c r="AQ174" s="6" t="e">
        <f t="shared" si="96"/>
        <v>#N/A</v>
      </c>
      <c r="AR174" s="6" t="e">
        <f t="shared" si="122"/>
        <v>#N/A</v>
      </c>
      <c r="AS174" s="6" t="e">
        <f t="shared" si="123"/>
        <v>#N/A</v>
      </c>
      <c r="AT174" s="6" t="e">
        <f t="shared" si="97"/>
        <v>#N/A</v>
      </c>
      <c r="AU174" s="6" t="e">
        <f t="shared" si="98"/>
        <v>#N/A</v>
      </c>
      <c r="AV174" s="6" t="e">
        <f t="shared" si="99"/>
        <v>#N/A</v>
      </c>
      <c r="AW174" s="6">
        <f t="shared" si="124"/>
        <v>0</v>
      </c>
      <c r="AX174" s="6" t="e">
        <f t="shared" si="125"/>
        <v>#N/A</v>
      </c>
      <c r="AY174" s="6" t="str">
        <f t="shared" si="100"/>
        <v/>
      </c>
      <c r="AZ174" s="6" t="str">
        <f t="shared" si="101"/>
        <v/>
      </c>
      <c r="BA174" s="6" t="str">
        <f t="shared" si="102"/>
        <v/>
      </c>
      <c r="BB174" s="6" t="str">
        <f t="shared" si="103"/>
        <v/>
      </c>
      <c r="BC174" s="41"/>
      <c r="BI174" t="s">
        <v>972</v>
      </c>
      <c r="CS174" s="256" t="str">
        <f t="shared" si="129"/>
        <v/>
      </c>
      <c r="CT174" s="1" t="str">
        <f t="shared" si="126"/>
        <v/>
      </c>
      <c r="CU174" s="1" t="str">
        <f t="shared" si="127"/>
        <v/>
      </c>
      <c r="CV174" s="395"/>
    </row>
    <row r="175" spans="1:100" s="1" customFormat="1" ht="13.5" customHeight="1" x14ac:dyDescent="0.15">
      <c r="A175" s="62">
        <v>160</v>
      </c>
      <c r="B175" s="315"/>
      <c r="C175" s="315"/>
      <c r="D175" s="315"/>
      <c r="E175" s="315"/>
      <c r="F175" s="315"/>
      <c r="G175" s="315"/>
      <c r="H175" s="315"/>
      <c r="I175" s="315"/>
      <c r="J175" s="315"/>
      <c r="K175" s="315"/>
      <c r="L175" s="316"/>
      <c r="M175" s="315"/>
      <c r="N175" s="367"/>
      <c r="O175" s="368"/>
      <c r="P175" s="385" t="str">
        <f>IF(G175="R",IF(OR(AND(実績排出量!H175=SUM(実績事業所!$B$2-1),3&lt;実績排出量!I175),AND(実績排出量!H175=実績事業所!$B$2,4&gt;実績排出量!I175)),"新規",""),"")</f>
        <v/>
      </c>
      <c r="Q175" s="375" t="str">
        <f t="shared" si="128"/>
        <v/>
      </c>
      <c r="R175" s="376" t="str">
        <f t="shared" si="104"/>
        <v/>
      </c>
      <c r="S175" s="299" t="str">
        <f t="shared" si="90"/>
        <v/>
      </c>
      <c r="T175" s="86" t="str">
        <f t="shared" si="91"/>
        <v/>
      </c>
      <c r="U175" s="87" t="str">
        <f t="shared" si="92"/>
        <v/>
      </c>
      <c r="V175" s="88" t="str">
        <f t="shared" si="105"/>
        <v/>
      </c>
      <c r="W175" s="89" t="str">
        <f t="shared" si="106"/>
        <v/>
      </c>
      <c r="X175" s="89" t="str">
        <f t="shared" si="107"/>
        <v/>
      </c>
      <c r="Y175" s="113" t="str">
        <f t="shared" si="108"/>
        <v/>
      </c>
      <c r="Z175" s="16"/>
      <c r="AA175" s="15" t="str">
        <f t="shared" si="109"/>
        <v/>
      </c>
      <c r="AB175" s="15" t="str">
        <f t="shared" si="110"/>
        <v/>
      </c>
      <c r="AC175" s="14" t="str">
        <f t="shared" si="93"/>
        <v/>
      </c>
      <c r="AD175" s="6" t="e">
        <f t="shared" si="111"/>
        <v>#N/A</v>
      </c>
      <c r="AE175" s="6" t="e">
        <f t="shared" si="112"/>
        <v>#N/A</v>
      </c>
      <c r="AF175" s="6" t="e">
        <f t="shared" si="113"/>
        <v>#N/A</v>
      </c>
      <c r="AG175" s="6" t="str">
        <f t="shared" si="94"/>
        <v/>
      </c>
      <c r="AH175" s="6">
        <f t="shared" si="95"/>
        <v>1</v>
      </c>
      <c r="AI175" s="6" t="e">
        <f t="shared" si="114"/>
        <v>#N/A</v>
      </c>
      <c r="AJ175" s="6" t="e">
        <f t="shared" si="115"/>
        <v>#N/A</v>
      </c>
      <c r="AK175" s="6" t="e">
        <f t="shared" si="116"/>
        <v>#N/A</v>
      </c>
      <c r="AL175" s="6" t="e">
        <f t="shared" si="117"/>
        <v>#N/A</v>
      </c>
      <c r="AM175" s="7" t="str">
        <f t="shared" si="118"/>
        <v xml:space="preserve"> </v>
      </c>
      <c r="AN175" s="6" t="e">
        <f t="shared" si="119"/>
        <v>#N/A</v>
      </c>
      <c r="AO175" s="6" t="e">
        <f t="shared" si="120"/>
        <v>#N/A</v>
      </c>
      <c r="AP175" s="6" t="e">
        <f t="shared" si="121"/>
        <v>#N/A</v>
      </c>
      <c r="AQ175" s="6" t="e">
        <f t="shared" si="96"/>
        <v>#N/A</v>
      </c>
      <c r="AR175" s="6" t="e">
        <f t="shared" si="122"/>
        <v>#N/A</v>
      </c>
      <c r="AS175" s="6" t="e">
        <f t="shared" si="123"/>
        <v>#N/A</v>
      </c>
      <c r="AT175" s="6" t="e">
        <f t="shared" si="97"/>
        <v>#N/A</v>
      </c>
      <c r="AU175" s="6" t="e">
        <f t="shared" si="98"/>
        <v>#N/A</v>
      </c>
      <c r="AV175" s="6" t="e">
        <f t="shared" si="99"/>
        <v>#N/A</v>
      </c>
      <c r="AW175" s="6">
        <f t="shared" si="124"/>
        <v>0</v>
      </c>
      <c r="AX175" s="6" t="e">
        <f t="shared" si="125"/>
        <v>#N/A</v>
      </c>
      <c r="AY175" s="6" t="str">
        <f t="shared" si="100"/>
        <v/>
      </c>
      <c r="AZ175" s="6" t="str">
        <f t="shared" si="101"/>
        <v/>
      </c>
      <c r="BA175" s="6" t="str">
        <f t="shared" si="102"/>
        <v/>
      </c>
      <c r="BB175" s="6" t="str">
        <f t="shared" si="103"/>
        <v/>
      </c>
      <c r="BC175" s="41"/>
      <c r="BI175" t="s">
        <v>973</v>
      </c>
      <c r="CS175" s="256" t="str">
        <f t="shared" si="129"/>
        <v/>
      </c>
      <c r="CT175" s="1" t="str">
        <f t="shared" si="126"/>
        <v/>
      </c>
      <c r="CU175" s="1" t="str">
        <f t="shared" si="127"/>
        <v/>
      </c>
      <c r="CV175" s="395"/>
    </row>
    <row r="176" spans="1:100" s="1" customFormat="1" ht="13.5" customHeight="1" x14ac:dyDescent="0.15">
      <c r="A176" s="62">
        <v>161</v>
      </c>
      <c r="B176" s="315"/>
      <c r="C176" s="315"/>
      <c r="D176" s="315"/>
      <c r="E176" s="315"/>
      <c r="F176" s="315"/>
      <c r="G176" s="315"/>
      <c r="H176" s="315"/>
      <c r="I176" s="315"/>
      <c r="J176" s="315"/>
      <c r="K176" s="315"/>
      <c r="L176" s="316"/>
      <c r="M176" s="315"/>
      <c r="N176" s="367"/>
      <c r="O176" s="368"/>
      <c r="P176" s="385" t="str">
        <f>IF(G176="R",IF(OR(AND(実績排出量!H176=SUM(実績事業所!$B$2-1),3&lt;実績排出量!I176),AND(実績排出量!H176=実績事業所!$B$2,4&gt;実績排出量!I176)),"新規",""),"")</f>
        <v/>
      </c>
      <c r="Q176" s="375" t="str">
        <f t="shared" si="128"/>
        <v/>
      </c>
      <c r="R176" s="376" t="str">
        <f t="shared" si="104"/>
        <v/>
      </c>
      <c r="S176" s="299" t="str">
        <f t="shared" si="90"/>
        <v/>
      </c>
      <c r="T176" s="86" t="str">
        <f t="shared" si="91"/>
        <v/>
      </c>
      <c r="U176" s="87" t="str">
        <f t="shared" si="92"/>
        <v/>
      </c>
      <c r="V176" s="88" t="str">
        <f t="shared" si="105"/>
        <v/>
      </c>
      <c r="W176" s="89" t="str">
        <f t="shared" si="106"/>
        <v/>
      </c>
      <c r="X176" s="89" t="str">
        <f t="shared" si="107"/>
        <v/>
      </c>
      <c r="Y176" s="113" t="str">
        <f t="shared" si="108"/>
        <v/>
      </c>
      <c r="Z176" s="16"/>
      <c r="AA176" s="15" t="str">
        <f t="shared" si="109"/>
        <v/>
      </c>
      <c r="AB176" s="15" t="str">
        <f t="shared" si="110"/>
        <v/>
      </c>
      <c r="AC176" s="14" t="str">
        <f t="shared" si="93"/>
        <v/>
      </c>
      <c r="AD176" s="6" t="e">
        <f t="shared" si="111"/>
        <v>#N/A</v>
      </c>
      <c r="AE176" s="6" t="e">
        <f t="shared" si="112"/>
        <v>#N/A</v>
      </c>
      <c r="AF176" s="6" t="e">
        <f t="shared" si="113"/>
        <v>#N/A</v>
      </c>
      <c r="AG176" s="6" t="str">
        <f t="shared" si="94"/>
        <v/>
      </c>
      <c r="AH176" s="6">
        <f t="shared" si="95"/>
        <v>1</v>
      </c>
      <c r="AI176" s="6" t="e">
        <f t="shared" si="114"/>
        <v>#N/A</v>
      </c>
      <c r="AJ176" s="6" t="e">
        <f t="shared" si="115"/>
        <v>#N/A</v>
      </c>
      <c r="AK176" s="6" t="e">
        <f t="shared" si="116"/>
        <v>#N/A</v>
      </c>
      <c r="AL176" s="6" t="e">
        <f t="shared" si="117"/>
        <v>#N/A</v>
      </c>
      <c r="AM176" s="7" t="str">
        <f t="shared" si="118"/>
        <v xml:space="preserve"> </v>
      </c>
      <c r="AN176" s="6" t="e">
        <f t="shared" si="119"/>
        <v>#N/A</v>
      </c>
      <c r="AO176" s="6" t="e">
        <f t="shared" si="120"/>
        <v>#N/A</v>
      </c>
      <c r="AP176" s="6" t="e">
        <f t="shared" si="121"/>
        <v>#N/A</v>
      </c>
      <c r="AQ176" s="6" t="e">
        <f t="shared" si="96"/>
        <v>#N/A</v>
      </c>
      <c r="AR176" s="6" t="e">
        <f t="shared" si="122"/>
        <v>#N/A</v>
      </c>
      <c r="AS176" s="6" t="e">
        <f t="shared" si="123"/>
        <v>#N/A</v>
      </c>
      <c r="AT176" s="6" t="e">
        <f t="shared" si="97"/>
        <v>#N/A</v>
      </c>
      <c r="AU176" s="6" t="e">
        <f t="shared" si="98"/>
        <v>#N/A</v>
      </c>
      <c r="AV176" s="6" t="e">
        <f t="shared" si="99"/>
        <v>#N/A</v>
      </c>
      <c r="AW176" s="6">
        <f t="shared" si="124"/>
        <v>0</v>
      </c>
      <c r="AX176" s="6" t="e">
        <f t="shared" si="125"/>
        <v>#N/A</v>
      </c>
      <c r="AY176" s="6" t="str">
        <f t="shared" si="100"/>
        <v/>
      </c>
      <c r="AZ176" s="6" t="str">
        <f t="shared" si="101"/>
        <v/>
      </c>
      <c r="BA176" s="6" t="str">
        <f t="shared" si="102"/>
        <v/>
      </c>
      <c r="BB176" s="6" t="str">
        <f t="shared" si="103"/>
        <v/>
      </c>
      <c r="BC176" s="41"/>
      <c r="BI176" t="s">
        <v>974</v>
      </c>
      <c r="CS176" s="256" t="str">
        <f t="shared" si="129"/>
        <v/>
      </c>
      <c r="CT176" s="1" t="str">
        <f t="shared" si="126"/>
        <v/>
      </c>
      <c r="CU176" s="1" t="str">
        <f t="shared" si="127"/>
        <v/>
      </c>
      <c r="CV176" s="395"/>
    </row>
    <row r="177" spans="1:100" s="1" customFormat="1" ht="13.5" customHeight="1" x14ac:dyDescent="0.15">
      <c r="A177" s="62">
        <v>162</v>
      </c>
      <c r="B177" s="315"/>
      <c r="C177" s="315"/>
      <c r="D177" s="315"/>
      <c r="E177" s="315"/>
      <c r="F177" s="315"/>
      <c r="G177" s="315"/>
      <c r="H177" s="315"/>
      <c r="I177" s="315"/>
      <c r="J177" s="315"/>
      <c r="K177" s="315"/>
      <c r="L177" s="316"/>
      <c r="M177" s="315"/>
      <c r="N177" s="367"/>
      <c r="O177" s="368"/>
      <c r="P177" s="385" t="str">
        <f>IF(G177="R",IF(OR(AND(実績排出量!H177=SUM(実績事業所!$B$2-1),3&lt;実績排出量!I177),AND(実績排出量!H177=実績事業所!$B$2,4&gt;実績排出量!I177)),"新規",""),"")</f>
        <v/>
      </c>
      <c r="Q177" s="375" t="str">
        <f t="shared" si="128"/>
        <v/>
      </c>
      <c r="R177" s="376" t="str">
        <f t="shared" si="104"/>
        <v/>
      </c>
      <c r="S177" s="299" t="str">
        <f t="shared" si="90"/>
        <v/>
      </c>
      <c r="T177" s="86" t="str">
        <f t="shared" si="91"/>
        <v/>
      </c>
      <c r="U177" s="87" t="str">
        <f t="shared" si="92"/>
        <v/>
      </c>
      <c r="V177" s="88" t="str">
        <f t="shared" si="105"/>
        <v/>
      </c>
      <c r="W177" s="89" t="str">
        <f t="shared" si="106"/>
        <v/>
      </c>
      <c r="X177" s="89" t="str">
        <f t="shared" si="107"/>
        <v/>
      </c>
      <c r="Y177" s="113" t="str">
        <f t="shared" si="108"/>
        <v/>
      </c>
      <c r="Z177" s="16"/>
      <c r="AA177" s="15" t="str">
        <f t="shared" si="109"/>
        <v/>
      </c>
      <c r="AB177" s="15" t="str">
        <f t="shared" si="110"/>
        <v/>
      </c>
      <c r="AC177" s="14" t="str">
        <f t="shared" si="93"/>
        <v/>
      </c>
      <c r="AD177" s="6" t="e">
        <f t="shared" si="111"/>
        <v>#N/A</v>
      </c>
      <c r="AE177" s="6" t="e">
        <f t="shared" si="112"/>
        <v>#N/A</v>
      </c>
      <c r="AF177" s="6" t="e">
        <f t="shared" si="113"/>
        <v>#N/A</v>
      </c>
      <c r="AG177" s="6" t="str">
        <f t="shared" si="94"/>
        <v/>
      </c>
      <c r="AH177" s="6">
        <f t="shared" si="95"/>
        <v>1</v>
      </c>
      <c r="AI177" s="6" t="e">
        <f t="shared" si="114"/>
        <v>#N/A</v>
      </c>
      <c r="AJ177" s="6" t="e">
        <f t="shared" si="115"/>
        <v>#N/A</v>
      </c>
      <c r="AK177" s="6" t="e">
        <f t="shared" si="116"/>
        <v>#N/A</v>
      </c>
      <c r="AL177" s="6" t="e">
        <f t="shared" si="117"/>
        <v>#N/A</v>
      </c>
      <c r="AM177" s="7" t="str">
        <f t="shared" si="118"/>
        <v xml:space="preserve"> </v>
      </c>
      <c r="AN177" s="6" t="e">
        <f t="shared" si="119"/>
        <v>#N/A</v>
      </c>
      <c r="AO177" s="6" t="e">
        <f t="shared" si="120"/>
        <v>#N/A</v>
      </c>
      <c r="AP177" s="6" t="e">
        <f t="shared" si="121"/>
        <v>#N/A</v>
      </c>
      <c r="AQ177" s="6" t="e">
        <f t="shared" si="96"/>
        <v>#N/A</v>
      </c>
      <c r="AR177" s="6" t="e">
        <f t="shared" si="122"/>
        <v>#N/A</v>
      </c>
      <c r="AS177" s="6" t="e">
        <f t="shared" si="123"/>
        <v>#N/A</v>
      </c>
      <c r="AT177" s="6" t="e">
        <f t="shared" si="97"/>
        <v>#N/A</v>
      </c>
      <c r="AU177" s="6" t="e">
        <f t="shared" si="98"/>
        <v>#N/A</v>
      </c>
      <c r="AV177" s="6" t="e">
        <f t="shared" si="99"/>
        <v>#N/A</v>
      </c>
      <c r="AW177" s="6">
        <f t="shared" si="124"/>
        <v>0</v>
      </c>
      <c r="AX177" s="6" t="e">
        <f t="shared" si="125"/>
        <v>#N/A</v>
      </c>
      <c r="AY177" s="6" t="str">
        <f t="shared" si="100"/>
        <v/>
      </c>
      <c r="AZ177" s="6" t="str">
        <f t="shared" si="101"/>
        <v/>
      </c>
      <c r="BA177" s="6" t="str">
        <f t="shared" si="102"/>
        <v/>
      </c>
      <c r="BB177" s="6" t="str">
        <f t="shared" si="103"/>
        <v/>
      </c>
      <c r="BC177" s="41"/>
      <c r="BI177" t="s">
        <v>975</v>
      </c>
      <c r="CS177" s="256" t="str">
        <f t="shared" si="129"/>
        <v/>
      </c>
      <c r="CT177" s="1" t="str">
        <f t="shared" si="126"/>
        <v/>
      </c>
      <c r="CU177" s="1" t="str">
        <f t="shared" si="127"/>
        <v/>
      </c>
      <c r="CV177" s="395"/>
    </row>
    <row r="178" spans="1:100" s="1" customFormat="1" ht="13.5" customHeight="1" x14ac:dyDescent="0.15">
      <c r="A178" s="62">
        <v>163</v>
      </c>
      <c r="B178" s="315"/>
      <c r="C178" s="315"/>
      <c r="D178" s="315"/>
      <c r="E178" s="315"/>
      <c r="F178" s="315"/>
      <c r="G178" s="315"/>
      <c r="H178" s="315"/>
      <c r="I178" s="315"/>
      <c r="J178" s="315"/>
      <c r="K178" s="315"/>
      <c r="L178" s="316"/>
      <c r="M178" s="315"/>
      <c r="N178" s="367"/>
      <c r="O178" s="368"/>
      <c r="P178" s="385" t="str">
        <f>IF(G178="R",IF(OR(AND(実績排出量!H178=SUM(実績事業所!$B$2-1),3&lt;実績排出量!I178),AND(実績排出量!H178=実績事業所!$B$2,4&gt;実績排出量!I178)),"新規",""),"")</f>
        <v/>
      </c>
      <c r="Q178" s="375" t="str">
        <f t="shared" si="128"/>
        <v/>
      </c>
      <c r="R178" s="376" t="str">
        <f t="shared" si="104"/>
        <v/>
      </c>
      <c r="S178" s="299" t="str">
        <f t="shared" si="90"/>
        <v/>
      </c>
      <c r="T178" s="86" t="str">
        <f t="shared" si="91"/>
        <v/>
      </c>
      <c r="U178" s="87" t="str">
        <f t="shared" si="92"/>
        <v/>
      </c>
      <c r="V178" s="88" t="str">
        <f t="shared" si="105"/>
        <v/>
      </c>
      <c r="W178" s="89" t="str">
        <f t="shared" si="106"/>
        <v/>
      </c>
      <c r="X178" s="89" t="str">
        <f t="shared" si="107"/>
        <v/>
      </c>
      <c r="Y178" s="113" t="str">
        <f t="shared" si="108"/>
        <v/>
      </c>
      <c r="Z178" s="16"/>
      <c r="AA178" s="15" t="str">
        <f t="shared" si="109"/>
        <v/>
      </c>
      <c r="AB178" s="15" t="str">
        <f t="shared" si="110"/>
        <v/>
      </c>
      <c r="AC178" s="14" t="str">
        <f t="shared" si="93"/>
        <v/>
      </c>
      <c r="AD178" s="6" t="e">
        <f t="shared" si="111"/>
        <v>#N/A</v>
      </c>
      <c r="AE178" s="6" t="e">
        <f t="shared" si="112"/>
        <v>#N/A</v>
      </c>
      <c r="AF178" s="6" t="e">
        <f t="shared" si="113"/>
        <v>#N/A</v>
      </c>
      <c r="AG178" s="6" t="str">
        <f t="shared" si="94"/>
        <v/>
      </c>
      <c r="AH178" s="6">
        <f t="shared" si="95"/>
        <v>1</v>
      </c>
      <c r="AI178" s="6" t="e">
        <f t="shared" si="114"/>
        <v>#N/A</v>
      </c>
      <c r="AJ178" s="6" t="e">
        <f t="shared" si="115"/>
        <v>#N/A</v>
      </c>
      <c r="AK178" s="6" t="e">
        <f t="shared" si="116"/>
        <v>#N/A</v>
      </c>
      <c r="AL178" s="6" t="e">
        <f t="shared" si="117"/>
        <v>#N/A</v>
      </c>
      <c r="AM178" s="7" t="str">
        <f t="shared" si="118"/>
        <v xml:space="preserve"> </v>
      </c>
      <c r="AN178" s="6" t="e">
        <f t="shared" si="119"/>
        <v>#N/A</v>
      </c>
      <c r="AO178" s="6" t="e">
        <f t="shared" si="120"/>
        <v>#N/A</v>
      </c>
      <c r="AP178" s="6" t="e">
        <f t="shared" si="121"/>
        <v>#N/A</v>
      </c>
      <c r="AQ178" s="6" t="e">
        <f t="shared" si="96"/>
        <v>#N/A</v>
      </c>
      <c r="AR178" s="6" t="e">
        <f t="shared" si="122"/>
        <v>#N/A</v>
      </c>
      <c r="AS178" s="6" t="e">
        <f t="shared" si="123"/>
        <v>#N/A</v>
      </c>
      <c r="AT178" s="6" t="e">
        <f t="shared" si="97"/>
        <v>#N/A</v>
      </c>
      <c r="AU178" s="6" t="e">
        <f t="shared" si="98"/>
        <v>#N/A</v>
      </c>
      <c r="AV178" s="6" t="e">
        <f t="shared" si="99"/>
        <v>#N/A</v>
      </c>
      <c r="AW178" s="6">
        <f t="shared" si="124"/>
        <v>0</v>
      </c>
      <c r="AX178" s="6" t="e">
        <f t="shared" si="125"/>
        <v>#N/A</v>
      </c>
      <c r="AY178" s="6" t="str">
        <f t="shared" si="100"/>
        <v/>
      </c>
      <c r="AZ178" s="6" t="str">
        <f t="shared" si="101"/>
        <v/>
      </c>
      <c r="BA178" s="6" t="str">
        <f t="shared" si="102"/>
        <v/>
      </c>
      <c r="BB178" s="6" t="str">
        <f t="shared" si="103"/>
        <v/>
      </c>
      <c r="BC178" s="41"/>
      <c r="BI178" t="s">
        <v>976</v>
      </c>
      <c r="CS178" s="256" t="str">
        <f t="shared" si="129"/>
        <v/>
      </c>
      <c r="CT178" s="1" t="str">
        <f t="shared" si="126"/>
        <v/>
      </c>
      <c r="CU178" s="1" t="str">
        <f t="shared" si="127"/>
        <v/>
      </c>
      <c r="CV178" s="395"/>
    </row>
    <row r="179" spans="1:100" s="1" customFormat="1" ht="13.5" customHeight="1" x14ac:dyDescent="0.15">
      <c r="A179" s="62">
        <v>164</v>
      </c>
      <c r="B179" s="315"/>
      <c r="C179" s="315"/>
      <c r="D179" s="315"/>
      <c r="E179" s="315"/>
      <c r="F179" s="315"/>
      <c r="G179" s="315"/>
      <c r="H179" s="315"/>
      <c r="I179" s="315"/>
      <c r="J179" s="315"/>
      <c r="K179" s="315"/>
      <c r="L179" s="316"/>
      <c r="M179" s="315"/>
      <c r="N179" s="367"/>
      <c r="O179" s="368"/>
      <c r="P179" s="385" t="str">
        <f>IF(G179="R",IF(OR(AND(実績排出量!H179=SUM(実績事業所!$B$2-1),3&lt;実績排出量!I179),AND(実績排出量!H179=実績事業所!$B$2,4&gt;実績排出量!I179)),"新規",""),"")</f>
        <v/>
      </c>
      <c r="Q179" s="375" t="str">
        <f t="shared" si="128"/>
        <v/>
      </c>
      <c r="R179" s="376" t="str">
        <f t="shared" si="104"/>
        <v/>
      </c>
      <c r="S179" s="299" t="str">
        <f t="shared" si="90"/>
        <v/>
      </c>
      <c r="T179" s="86" t="str">
        <f t="shared" si="91"/>
        <v/>
      </c>
      <c r="U179" s="87" t="str">
        <f t="shared" si="92"/>
        <v/>
      </c>
      <c r="V179" s="88" t="str">
        <f t="shared" si="105"/>
        <v/>
      </c>
      <c r="W179" s="89" t="str">
        <f t="shared" si="106"/>
        <v/>
      </c>
      <c r="X179" s="89" t="str">
        <f t="shared" si="107"/>
        <v/>
      </c>
      <c r="Y179" s="113" t="str">
        <f t="shared" si="108"/>
        <v/>
      </c>
      <c r="Z179" s="16"/>
      <c r="AA179" s="15" t="str">
        <f t="shared" si="109"/>
        <v/>
      </c>
      <c r="AB179" s="15" t="str">
        <f t="shared" si="110"/>
        <v/>
      </c>
      <c r="AC179" s="14" t="str">
        <f t="shared" si="93"/>
        <v/>
      </c>
      <c r="AD179" s="6" t="e">
        <f t="shared" si="111"/>
        <v>#N/A</v>
      </c>
      <c r="AE179" s="6" t="e">
        <f t="shared" si="112"/>
        <v>#N/A</v>
      </c>
      <c r="AF179" s="6" t="e">
        <f t="shared" si="113"/>
        <v>#N/A</v>
      </c>
      <c r="AG179" s="6" t="str">
        <f t="shared" si="94"/>
        <v/>
      </c>
      <c r="AH179" s="6">
        <f t="shared" si="95"/>
        <v>1</v>
      </c>
      <c r="AI179" s="6" t="e">
        <f t="shared" si="114"/>
        <v>#N/A</v>
      </c>
      <c r="AJ179" s="6" t="e">
        <f t="shared" si="115"/>
        <v>#N/A</v>
      </c>
      <c r="AK179" s="6" t="e">
        <f t="shared" si="116"/>
        <v>#N/A</v>
      </c>
      <c r="AL179" s="6" t="e">
        <f t="shared" si="117"/>
        <v>#N/A</v>
      </c>
      <c r="AM179" s="7" t="str">
        <f t="shared" si="118"/>
        <v xml:space="preserve"> </v>
      </c>
      <c r="AN179" s="6" t="e">
        <f t="shared" si="119"/>
        <v>#N/A</v>
      </c>
      <c r="AO179" s="6" t="e">
        <f t="shared" si="120"/>
        <v>#N/A</v>
      </c>
      <c r="AP179" s="6" t="e">
        <f t="shared" si="121"/>
        <v>#N/A</v>
      </c>
      <c r="AQ179" s="6" t="e">
        <f t="shared" si="96"/>
        <v>#N/A</v>
      </c>
      <c r="AR179" s="6" t="e">
        <f t="shared" si="122"/>
        <v>#N/A</v>
      </c>
      <c r="AS179" s="6" t="e">
        <f t="shared" si="123"/>
        <v>#N/A</v>
      </c>
      <c r="AT179" s="6" t="e">
        <f t="shared" si="97"/>
        <v>#N/A</v>
      </c>
      <c r="AU179" s="6" t="e">
        <f t="shared" si="98"/>
        <v>#N/A</v>
      </c>
      <c r="AV179" s="6" t="e">
        <f t="shared" si="99"/>
        <v>#N/A</v>
      </c>
      <c r="AW179" s="6">
        <f t="shared" si="124"/>
        <v>0</v>
      </c>
      <c r="AX179" s="6" t="e">
        <f t="shared" si="125"/>
        <v>#N/A</v>
      </c>
      <c r="AY179" s="6" t="str">
        <f t="shared" si="100"/>
        <v/>
      </c>
      <c r="AZ179" s="6" t="str">
        <f t="shared" si="101"/>
        <v/>
      </c>
      <c r="BA179" s="6" t="str">
        <f t="shared" si="102"/>
        <v/>
      </c>
      <c r="BB179" s="6" t="str">
        <f t="shared" si="103"/>
        <v/>
      </c>
      <c r="BC179" s="41"/>
      <c r="BI179" t="s">
        <v>977</v>
      </c>
      <c r="CS179" s="256" t="str">
        <f t="shared" si="129"/>
        <v/>
      </c>
      <c r="CT179" s="1" t="str">
        <f t="shared" si="126"/>
        <v/>
      </c>
      <c r="CU179" s="1" t="str">
        <f t="shared" si="127"/>
        <v/>
      </c>
      <c r="CV179" s="395"/>
    </row>
    <row r="180" spans="1:100" s="1" customFormat="1" ht="13.5" customHeight="1" x14ac:dyDescent="0.15">
      <c r="A180" s="62">
        <v>165</v>
      </c>
      <c r="B180" s="315"/>
      <c r="C180" s="315"/>
      <c r="D180" s="315"/>
      <c r="E180" s="315"/>
      <c r="F180" s="315"/>
      <c r="G180" s="315"/>
      <c r="H180" s="315"/>
      <c r="I180" s="315"/>
      <c r="J180" s="315"/>
      <c r="K180" s="315"/>
      <c r="L180" s="316"/>
      <c r="M180" s="315"/>
      <c r="N180" s="367"/>
      <c r="O180" s="368"/>
      <c r="P180" s="385" t="str">
        <f>IF(G180="R",IF(OR(AND(実績排出量!H180=SUM(実績事業所!$B$2-1),3&lt;実績排出量!I180),AND(実績排出量!H180=実績事業所!$B$2,4&gt;実績排出量!I180)),"新規",""),"")</f>
        <v/>
      </c>
      <c r="Q180" s="375" t="str">
        <f t="shared" si="128"/>
        <v/>
      </c>
      <c r="R180" s="376" t="str">
        <f t="shared" si="104"/>
        <v/>
      </c>
      <c r="S180" s="299" t="str">
        <f t="shared" si="90"/>
        <v/>
      </c>
      <c r="T180" s="86" t="str">
        <f t="shared" si="91"/>
        <v/>
      </c>
      <c r="U180" s="87" t="str">
        <f t="shared" si="92"/>
        <v/>
      </c>
      <c r="V180" s="88" t="str">
        <f t="shared" si="105"/>
        <v/>
      </c>
      <c r="W180" s="89" t="str">
        <f t="shared" si="106"/>
        <v/>
      </c>
      <c r="X180" s="89" t="str">
        <f t="shared" si="107"/>
        <v/>
      </c>
      <c r="Y180" s="113" t="str">
        <f t="shared" si="108"/>
        <v/>
      </c>
      <c r="Z180" s="16"/>
      <c r="AA180" s="15" t="str">
        <f t="shared" si="109"/>
        <v/>
      </c>
      <c r="AB180" s="15" t="str">
        <f t="shared" si="110"/>
        <v/>
      </c>
      <c r="AC180" s="14" t="str">
        <f t="shared" si="93"/>
        <v/>
      </c>
      <c r="AD180" s="6" t="e">
        <f t="shared" si="111"/>
        <v>#N/A</v>
      </c>
      <c r="AE180" s="6" t="e">
        <f t="shared" si="112"/>
        <v>#N/A</v>
      </c>
      <c r="AF180" s="6" t="e">
        <f t="shared" si="113"/>
        <v>#N/A</v>
      </c>
      <c r="AG180" s="6" t="str">
        <f t="shared" si="94"/>
        <v/>
      </c>
      <c r="AH180" s="6">
        <f t="shared" si="95"/>
        <v>1</v>
      </c>
      <c r="AI180" s="6" t="e">
        <f t="shared" si="114"/>
        <v>#N/A</v>
      </c>
      <c r="AJ180" s="6" t="e">
        <f t="shared" si="115"/>
        <v>#N/A</v>
      </c>
      <c r="AK180" s="6" t="e">
        <f t="shared" si="116"/>
        <v>#N/A</v>
      </c>
      <c r="AL180" s="6" t="e">
        <f t="shared" si="117"/>
        <v>#N/A</v>
      </c>
      <c r="AM180" s="7" t="str">
        <f t="shared" si="118"/>
        <v xml:space="preserve"> </v>
      </c>
      <c r="AN180" s="6" t="e">
        <f t="shared" si="119"/>
        <v>#N/A</v>
      </c>
      <c r="AO180" s="6" t="e">
        <f t="shared" si="120"/>
        <v>#N/A</v>
      </c>
      <c r="AP180" s="6" t="e">
        <f t="shared" si="121"/>
        <v>#N/A</v>
      </c>
      <c r="AQ180" s="6" t="e">
        <f t="shared" si="96"/>
        <v>#N/A</v>
      </c>
      <c r="AR180" s="6" t="e">
        <f t="shared" si="122"/>
        <v>#N/A</v>
      </c>
      <c r="AS180" s="6" t="e">
        <f t="shared" si="123"/>
        <v>#N/A</v>
      </c>
      <c r="AT180" s="6" t="e">
        <f t="shared" si="97"/>
        <v>#N/A</v>
      </c>
      <c r="AU180" s="6" t="e">
        <f t="shared" si="98"/>
        <v>#N/A</v>
      </c>
      <c r="AV180" s="6" t="e">
        <f t="shared" si="99"/>
        <v>#N/A</v>
      </c>
      <c r="AW180" s="6">
        <f t="shared" si="124"/>
        <v>0</v>
      </c>
      <c r="AX180" s="6" t="e">
        <f t="shared" si="125"/>
        <v>#N/A</v>
      </c>
      <c r="AY180" s="6" t="str">
        <f t="shared" si="100"/>
        <v/>
      </c>
      <c r="AZ180" s="6" t="str">
        <f t="shared" si="101"/>
        <v/>
      </c>
      <c r="BA180" s="6" t="str">
        <f t="shared" si="102"/>
        <v/>
      </c>
      <c r="BB180" s="6" t="str">
        <f t="shared" si="103"/>
        <v/>
      </c>
      <c r="BC180" s="41"/>
      <c r="BI180" t="s">
        <v>978</v>
      </c>
      <c r="CS180" s="256" t="str">
        <f t="shared" si="129"/>
        <v/>
      </c>
      <c r="CT180" s="1" t="str">
        <f t="shared" si="126"/>
        <v/>
      </c>
      <c r="CU180" s="1" t="str">
        <f t="shared" si="127"/>
        <v/>
      </c>
      <c r="CV180" s="395"/>
    </row>
    <row r="181" spans="1:100" s="1" customFormat="1" ht="13.5" customHeight="1" x14ac:dyDescent="0.15">
      <c r="A181" s="62">
        <v>166</v>
      </c>
      <c r="B181" s="315"/>
      <c r="C181" s="315"/>
      <c r="D181" s="315"/>
      <c r="E181" s="315"/>
      <c r="F181" s="315"/>
      <c r="G181" s="315"/>
      <c r="H181" s="315"/>
      <c r="I181" s="315"/>
      <c r="J181" s="315"/>
      <c r="K181" s="315"/>
      <c r="L181" s="316"/>
      <c r="M181" s="315"/>
      <c r="N181" s="367"/>
      <c r="O181" s="368"/>
      <c r="P181" s="385" t="str">
        <f>IF(G181="R",IF(OR(AND(実績排出量!H181=SUM(実績事業所!$B$2-1),3&lt;実績排出量!I181),AND(実績排出量!H181=実績事業所!$B$2,4&gt;実績排出量!I181)),"新規",""),"")</f>
        <v/>
      </c>
      <c r="Q181" s="375" t="str">
        <f t="shared" si="128"/>
        <v/>
      </c>
      <c r="R181" s="376" t="str">
        <f t="shared" si="104"/>
        <v/>
      </c>
      <c r="S181" s="299" t="str">
        <f t="shared" si="90"/>
        <v/>
      </c>
      <c r="T181" s="86" t="str">
        <f t="shared" si="91"/>
        <v/>
      </c>
      <c r="U181" s="87" t="str">
        <f t="shared" si="92"/>
        <v/>
      </c>
      <c r="V181" s="88" t="str">
        <f t="shared" si="105"/>
        <v/>
      </c>
      <c r="W181" s="89" t="str">
        <f t="shared" si="106"/>
        <v/>
      </c>
      <c r="X181" s="89" t="str">
        <f t="shared" si="107"/>
        <v/>
      </c>
      <c r="Y181" s="113" t="str">
        <f t="shared" si="108"/>
        <v/>
      </c>
      <c r="Z181" s="16"/>
      <c r="AA181" s="15" t="str">
        <f t="shared" si="109"/>
        <v/>
      </c>
      <c r="AB181" s="15" t="str">
        <f t="shared" si="110"/>
        <v/>
      </c>
      <c r="AC181" s="14" t="str">
        <f t="shared" si="93"/>
        <v/>
      </c>
      <c r="AD181" s="6" t="e">
        <f t="shared" si="111"/>
        <v>#N/A</v>
      </c>
      <c r="AE181" s="6" t="e">
        <f t="shared" si="112"/>
        <v>#N/A</v>
      </c>
      <c r="AF181" s="6" t="e">
        <f t="shared" si="113"/>
        <v>#N/A</v>
      </c>
      <c r="AG181" s="6" t="str">
        <f t="shared" si="94"/>
        <v/>
      </c>
      <c r="AH181" s="6">
        <f t="shared" si="95"/>
        <v>1</v>
      </c>
      <c r="AI181" s="6" t="e">
        <f t="shared" si="114"/>
        <v>#N/A</v>
      </c>
      <c r="AJ181" s="6" t="e">
        <f t="shared" si="115"/>
        <v>#N/A</v>
      </c>
      <c r="AK181" s="6" t="e">
        <f t="shared" si="116"/>
        <v>#N/A</v>
      </c>
      <c r="AL181" s="6" t="e">
        <f t="shared" si="117"/>
        <v>#N/A</v>
      </c>
      <c r="AM181" s="7" t="str">
        <f t="shared" si="118"/>
        <v xml:space="preserve"> </v>
      </c>
      <c r="AN181" s="6" t="e">
        <f t="shared" si="119"/>
        <v>#N/A</v>
      </c>
      <c r="AO181" s="6" t="e">
        <f t="shared" si="120"/>
        <v>#N/A</v>
      </c>
      <c r="AP181" s="6" t="e">
        <f t="shared" si="121"/>
        <v>#N/A</v>
      </c>
      <c r="AQ181" s="6" t="e">
        <f t="shared" si="96"/>
        <v>#N/A</v>
      </c>
      <c r="AR181" s="6" t="e">
        <f t="shared" si="122"/>
        <v>#N/A</v>
      </c>
      <c r="AS181" s="6" t="e">
        <f t="shared" si="123"/>
        <v>#N/A</v>
      </c>
      <c r="AT181" s="6" t="e">
        <f t="shared" si="97"/>
        <v>#N/A</v>
      </c>
      <c r="AU181" s="6" t="e">
        <f t="shared" si="98"/>
        <v>#N/A</v>
      </c>
      <c r="AV181" s="6" t="e">
        <f t="shared" si="99"/>
        <v>#N/A</v>
      </c>
      <c r="AW181" s="6">
        <f t="shared" si="124"/>
        <v>0</v>
      </c>
      <c r="AX181" s="6" t="e">
        <f t="shared" si="125"/>
        <v>#N/A</v>
      </c>
      <c r="AY181" s="6" t="str">
        <f t="shared" si="100"/>
        <v/>
      </c>
      <c r="AZ181" s="6" t="str">
        <f t="shared" si="101"/>
        <v/>
      </c>
      <c r="BA181" s="6" t="str">
        <f t="shared" si="102"/>
        <v/>
      </c>
      <c r="BB181" s="6" t="str">
        <f t="shared" si="103"/>
        <v/>
      </c>
      <c r="BC181" s="41"/>
      <c r="BI181" t="s">
        <v>979</v>
      </c>
      <c r="CS181" s="256" t="str">
        <f t="shared" si="129"/>
        <v/>
      </c>
      <c r="CT181" s="1" t="str">
        <f t="shared" si="126"/>
        <v/>
      </c>
      <c r="CU181" s="1" t="str">
        <f t="shared" si="127"/>
        <v/>
      </c>
      <c r="CV181" s="395"/>
    </row>
    <row r="182" spans="1:100" s="1" customFormat="1" ht="13.5" customHeight="1" x14ac:dyDescent="0.15">
      <c r="A182" s="62">
        <v>167</v>
      </c>
      <c r="B182" s="315"/>
      <c r="C182" s="315"/>
      <c r="D182" s="315"/>
      <c r="E182" s="315"/>
      <c r="F182" s="315"/>
      <c r="G182" s="315"/>
      <c r="H182" s="315"/>
      <c r="I182" s="315"/>
      <c r="J182" s="315"/>
      <c r="K182" s="315"/>
      <c r="L182" s="316"/>
      <c r="M182" s="315"/>
      <c r="N182" s="367"/>
      <c r="O182" s="368"/>
      <c r="P182" s="385" t="str">
        <f>IF(G182="R",IF(OR(AND(実績排出量!H182=SUM(実績事業所!$B$2-1),3&lt;実績排出量!I182),AND(実績排出量!H182=実績事業所!$B$2,4&gt;実績排出量!I182)),"新規",""),"")</f>
        <v/>
      </c>
      <c r="Q182" s="375" t="str">
        <f t="shared" si="128"/>
        <v/>
      </c>
      <c r="R182" s="376" t="str">
        <f t="shared" si="104"/>
        <v/>
      </c>
      <c r="S182" s="299" t="str">
        <f t="shared" si="90"/>
        <v/>
      </c>
      <c r="T182" s="86" t="str">
        <f t="shared" si="91"/>
        <v/>
      </c>
      <c r="U182" s="87" t="str">
        <f t="shared" si="92"/>
        <v/>
      </c>
      <c r="V182" s="88" t="str">
        <f t="shared" si="105"/>
        <v/>
      </c>
      <c r="W182" s="89" t="str">
        <f t="shared" si="106"/>
        <v/>
      </c>
      <c r="X182" s="89" t="str">
        <f t="shared" si="107"/>
        <v/>
      </c>
      <c r="Y182" s="113" t="str">
        <f t="shared" si="108"/>
        <v/>
      </c>
      <c r="Z182" s="16"/>
      <c r="AA182" s="15" t="str">
        <f t="shared" si="109"/>
        <v/>
      </c>
      <c r="AB182" s="15" t="str">
        <f t="shared" si="110"/>
        <v/>
      </c>
      <c r="AC182" s="14" t="str">
        <f t="shared" si="93"/>
        <v/>
      </c>
      <c r="AD182" s="6" t="e">
        <f t="shared" si="111"/>
        <v>#N/A</v>
      </c>
      <c r="AE182" s="6" t="e">
        <f t="shared" si="112"/>
        <v>#N/A</v>
      </c>
      <c r="AF182" s="6" t="e">
        <f t="shared" si="113"/>
        <v>#N/A</v>
      </c>
      <c r="AG182" s="6" t="str">
        <f t="shared" si="94"/>
        <v/>
      </c>
      <c r="AH182" s="6">
        <f t="shared" si="95"/>
        <v>1</v>
      </c>
      <c r="AI182" s="6" t="e">
        <f t="shared" si="114"/>
        <v>#N/A</v>
      </c>
      <c r="AJ182" s="6" t="e">
        <f t="shared" si="115"/>
        <v>#N/A</v>
      </c>
      <c r="AK182" s="6" t="e">
        <f t="shared" si="116"/>
        <v>#N/A</v>
      </c>
      <c r="AL182" s="6" t="e">
        <f t="shared" si="117"/>
        <v>#N/A</v>
      </c>
      <c r="AM182" s="7" t="str">
        <f t="shared" si="118"/>
        <v xml:space="preserve"> </v>
      </c>
      <c r="AN182" s="6" t="e">
        <f t="shared" si="119"/>
        <v>#N/A</v>
      </c>
      <c r="AO182" s="6" t="e">
        <f t="shared" si="120"/>
        <v>#N/A</v>
      </c>
      <c r="AP182" s="6" t="e">
        <f t="shared" si="121"/>
        <v>#N/A</v>
      </c>
      <c r="AQ182" s="6" t="e">
        <f t="shared" si="96"/>
        <v>#N/A</v>
      </c>
      <c r="AR182" s="6" t="e">
        <f t="shared" si="122"/>
        <v>#N/A</v>
      </c>
      <c r="AS182" s="6" t="e">
        <f t="shared" si="123"/>
        <v>#N/A</v>
      </c>
      <c r="AT182" s="6" t="e">
        <f t="shared" si="97"/>
        <v>#N/A</v>
      </c>
      <c r="AU182" s="6" t="e">
        <f t="shared" si="98"/>
        <v>#N/A</v>
      </c>
      <c r="AV182" s="6" t="e">
        <f t="shared" si="99"/>
        <v>#N/A</v>
      </c>
      <c r="AW182" s="6">
        <f t="shared" si="124"/>
        <v>0</v>
      </c>
      <c r="AX182" s="6" t="e">
        <f t="shared" si="125"/>
        <v>#N/A</v>
      </c>
      <c r="AY182" s="6" t="str">
        <f t="shared" si="100"/>
        <v/>
      </c>
      <c r="AZ182" s="6" t="str">
        <f t="shared" si="101"/>
        <v/>
      </c>
      <c r="BA182" s="6" t="str">
        <f t="shared" si="102"/>
        <v/>
      </c>
      <c r="BB182" s="6" t="str">
        <f t="shared" si="103"/>
        <v/>
      </c>
      <c r="BC182" s="41"/>
      <c r="BI182" t="s">
        <v>980</v>
      </c>
      <c r="CS182" s="256" t="str">
        <f t="shared" si="129"/>
        <v/>
      </c>
      <c r="CT182" s="1" t="str">
        <f t="shared" si="126"/>
        <v/>
      </c>
      <c r="CU182" s="1" t="str">
        <f t="shared" si="127"/>
        <v/>
      </c>
      <c r="CV182" s="395"/>
    </row>
    <row r="183" spans="1:100" s="1" customFormat="1" ht="13.5" customHeight="1" x14ac:dyDescent="0.15">
      <c r="A183" s="62">
        <v>168</v>
      </c>
      <c r="B183" s="315"/>
      <c r="C183" s="315"/>
      <c r="D183" s="315"/>
      <c r="E183" s="315"/>
      <c r="F183" s="315"/>
      <c r="G183" s="315"/>
      <c r="H183" s="315"/>
      <c r="I183" s="315"/>
      <c r="J183" s="315"/>
      <c r="K183" s="315"/>
      <c r="L183" s="316"/>
      <c r="M183" s="315"/>
      <c r="N183" s="367"/>
      <c r="O183" s="368"/>
      <c r="P183" s="385" t="str">
        <f>IF(G183="R",IF(OR(AND(実績排出量!H183=SUM(実績事業所!$B$2-1),3&lt;実績排出量!I183),AND(実績排出量!H183=実績事業所!$B$2,4&gt;実績排出量!I183)),"新規",""),"")</f>
        <v/>
      </c>
      <c r="Q183" s="375" t="str">
        <f t="shared" si="128"/>
        <v/>
      </c>
      <c r="R183" s="376" t="str">
        <f t="shared" si="104"/>
        <v/>
      </c>
      <c r="S183" s="299" t="str">
        <f t="shared" si="90"/>
        <v/>
      </c>
      <c r="T183" s="86" t="str">
        <f t="shared" si="91"/>
        <v/>
      </c>
      <c r="U183" s="87" t="str">
        <f t="shared" si="92"/>
        <v/>
      </c>
      <c r="V183" s="88" t="str">
        <f t="shared" si="105"/>
        <v/>
      </c>
      <c r="W183" s="89" t="str">
        <f t="shared" si="106"/>
        <v/>
      </c>
      <c r="X183" s="89" t="str">
        <f t="shared" si="107"/>
        <v/>
      </c>
      <c r="Y183" s="113" t="str">
        <f t="shared" si="108"/>
        <v/>
      </c>
      <c r="Z183" s="16"/>
      <c r="AA183" s="15" t="str">
        <f t="shared" si="109"/>
        <v/>
      </c>
      <c r="AB183" s="15" t="str">
        <f t="shared" si="110"/>
        <v/>
      </c>
      <c r="AC183" s="14" t="str">
        <f t="shared" si="93"/>
        <v/>
      </c>
      <c r="AD183" s="6" t="e">
        <f t="shared" si="111"/>
        <v>#N/A</v>
      </c>
      <c r="AE183" s="6" t="e">
        <f t="shared" si="112"/>
        <v>#N/A</v>
      </c>
      <c r="AF183" s="6" t="e">
        <f t="shared" si="113"/>
        <v>#N/A</v>
      </c>
      <c r="AG183" s="6" t="str">
        <f t="shared" si="94"/>
        <v/>
      </c>
      <c r="AH183" s="6">
        <f t="shared" si="95"/>
        <v>1</v>
      </c>
      <c r="AI183" s="6" t="e">
        <f t="shared" si="114"/>
        <v>#N/A</v>
      </c>
      <c r="AJ183" s="6" t="e">
        <f t="shared" si="115"/>
        <v>#N/A</v>
      </c>
      <c r="AK183" s="6" t="e">
        <f t="shared" si="116"/>
        <v>#N/A</v>
      </c>
      <c r="AL183" s="6" t="e">
        <f t="shared" si="117"/>
        <v>#N/A</v>
      </c>
      <c r="AM183" s="7" t="str">
        <f t="shared" si="118"/>
        <v xml:space="preserve"> </v>
      </c>
      <c r="AN183" s="6" t="e">
        <f t="shared" si="119"/>
        <v>#N/A</v>
      </c>
      <c r="AO183" s="6" t="e">
        <f t="shared" si="120"/>
        <v>#N/A</v>
      </c>
      <c r="AP183" s="6" t="e">
        <f t="shared" si="121"/>
        <v>#N/A</v>
      </c>
      <c r="AQ183" s="6" t="e">
        <f t="shared" si="96"/>
        <v>#N/A</v>
      </c>
      <c r="AR183" s="6" t="e">
        <f t="shared" si="122"/>
        <v>#N/A</v>
      </c>
      <c r="AS183" s="6" t="e">
        <f t="shared" si="123"/>
        <v>#N/A</v>
      </c>
      <c r="AT183" s="6" t="e">
        <f t="shared" si="97"/>
        <v>#N/A</v>
      </c>
      <c r="AU183" s="6" t="e">
        <f t="shared" si="98"/>
        <v>#N/A</v>
      </c>
      <c r="AV183" s="6" t="e">
        <f t="shared" si="99"/>
        <v>#N/A</v>
      </c>
      <c r="AW183" s="6">
        <f t="shared" si="124"/>
        <v>0</v>
      </c>
      <c r="AX183" s="6" t="e">
        <f t="shared" si="125"/>
        <v>#N/A</v>
      </c>
      <c r="AY183" s="6" t="str">
        <f t="shared" si="100"/>
        <v/>
      </c>
      <c r="AZ183" s="6" t="str">
        <f t="shared" si="101"/>
        <v/>
      </c>
      <c r="BA183" s="6" t="str">
        <f t="shared" si="102"/>
        <v/>
      </c>
      <c r="BB183" s="6" t="str">
        <f t="shared" si="103"/>
        <v/>
      </c>
      <c r="BC183" s="41"/>
      <c r="BI183" t="s">
        <v>981</v>
      </c>
      <c r="CS183" s="256" t="str">
        <f t="shared" si="129"/>
        <v/>
      </c>
      <c r="CT183" s="1" t="str">
        <f t="shared" si="126"/>
        <v/>
      </c>
      <c r="CU183" s="1" t="str">
        <f t="shared" si="127"/>
        <v/>
      </c>
      <c r="CV183" s="395"/>
    </row>
    <row r="184" spans="1:100" s="1" customFormat="1" ht="13.5" customHeight="1" x14ac:dyDescent="0.15">
      <c r="A184" s="62">
        <v>169</v>
      </c>
      <c r="B184" s="315"/>
      <c r="C184" s="315"/>
      <c r="D184" s="315"/>
      <c r="E184" s="315"/>
      <c r="F184" s="315"/>
      <c r="G184" s="315"/>
      <c r="H184" s="315"/>
      <c r="I184" s="315"/>
      <c r="J184" s="315"/>
      <c r="K184" s="315"/>
      <c r="L184" s="316"/>
      <c r="M184" s="315"/>
      <c r="N184" s="367"/>
      <c r="O184" s="368"/>
      <c r="P184" s="385" t="str">
        <f>IF(G184="R",IF(OR(AND(実績排出量!H184=SUM(実績事業所!$B$2-1),3&lt;実績排出量!I184),AND(実績排出量!H184=実績事業所!$B$2,4&gt;実績排出量!I184)),"新規",""),"")</f>
        <v/>
      </c>
      <c r="Q184" s="375" t="str">
        <f t="shared" si="128"/>
        <v/>
      </c>
      <c r="R184" s="376" t="str">
        <f t="shared" si="104"/>
        <v/>
      </c>
      <c r="S184" s="299" t="str">
        <f t="shared" si="90"/>
        <v/>
      </c>
      <c r="T184" s="86" t="str">
        <f t="shared" si="91"/>
        <v/>
      </c>
      <c r="U184" s="87" t="str">
        <f t="shared" si="92"/>
        <v/>
      </c>
      <c r="V184" s="88" t="str">
        <f t="shared" si="105"/>
        <v/>
      </c>
      <c r="W184" s="89" t="str">
        <f t="shared" si="106"/>
        <v/>
      </c>
      <c r="X184" s="89" t="str">
        <f t="shared" si="107"/>
        <v/>
      </c>
      <c r="Y184" s="113" t="str">
        <f t="shared" si="108"/>
        <v/>
      </c>
      <c r="Z184" s="16"/>
      <c r="AA184" s="15" t="str">
        <f t="shared" si="109"/>
        <v/>
      </c>
      <c r="AB184" s="15" t="str">
        <f t="shared" si="110"/>
        <v/>
      </c>
      <c r="AC184" s="14" t="str">
        <f t="shared" si="93"/>
        <v/>
      </c>
      <c r="AD184" s="6" t="e">
        <f t="shared" si="111"/>
        <v>#N/A</v>
      </c>
      <c r="AE184" s="6" t="e">
        <f t="shared" si="112"/>
        <v>#N/A</v>
      </c>
      <c r="AF184" s="6" t="e">
        <f t="shared" si="113"/>
        <v>#N/A</v>
      </c>
      <c r="AG184" s="6" t="str">
        <f t="shared" si="94"/>
        <v/>
      </c>
      <c r="AH184" s="6">
        <f t="shared" si="95"/>
        <v>1</v>
      </c>
      <c r="AI184" s="6" t="e">
        <f t="shared" si="114"/>
        <v>#N/A</v>
      </c>
      <c r="AJ184" s="6" t="e">
        <f t="shared" si="115"/>
        <v>#N/A</v>
      </c>
      <c r="AK184" s="6" t="e">
        <f t="shared" si="116"/>
        <v>#N/A</v>
      </c>
      <c r="AL184" s="6" t="e">
        <f t="shared" si="117"/>
        <v>#N/A</v>
      </c>
      <c r="AM184" s="7" t="str">
        <f t="shared" si="118"/>
        <v xml:space="preserve"> </v>
      </c>
      <c r="AN184" s="6" t="e">
        <f t="shared" si="119"/>
        <v>#N/A</v>
      </c>
      <c r="AO184" s="6" t="e">
        <f t="shared" si="120"/>
        <v>#N/A</v>
      </c>
      <c r="AP184" s="6" t="e">
        <f t="shared" si="121"/>
        <v>#N/A</v>
      </c>
      <c r="AQ184" s="6" t="e">
        <f t="shared" si="96"/>
        <v>#N/A</v>
      </c>
      <c r="AR184" s="6" t="e">
        <f t="shared" si="122"/>
        <v>#N/A</v>
      </c>
      <c r="AS184" s="6" t="e">
        <f t="shared" si="123"/>
        <v>#N/A</v>
      </c>
      <c r="AT184" s="6" t="e">
        <f t="shared" si="97"/>
        <v>#N/A</v>
      </c>
      <c r="AU184" s="6" t="e">
        <f t="shared" si="98"/>
        <v>#N/A</v>
      </c>
      <c r="AV184" s="6" t="e">
        <f t="shared" si="99"/>
        <v>#N/A</v>
      </c>
      <c r="AW184" s="6">
        <f t="shared" si="124"/>
        <v>0</v>
      </c>
      <c r="AX184" s="6" t="e">
        <f t="shared" si="125"/>
        <v>#N/A</v>
      </c>
      <c r="AY184" s="6" t="str">
        <f t="shared" si="100"/>
        <v/>
      </c>
      <c r="AZ184" s="6" t="str">
        <f t="shared" si="101"/>
        <v/>
      </c>
      <c r="BA184" s="6" t="str">
        <f t="shared" si="102"/>
        <v/>
      </c>
      <c r="BB184" s="6" t="str">
        <f t="shared" si="103"/>
        <v/>
      </c>
      <c r="BC184" s="41"/>
      <c r="BI184" t="s">
        <v>982</v>
      </c>
      <c r="CS184" s="256" t="str">
        <f t="shared" si="129"/>
        <v/>
      </c>
      <c r="CT184" s="1" t="str">
        <f t="shared" si="126"/>
        <v/>
      </c>
      <c r="CU184" s="1" t="str">
        <f t="shared" si="127"/>
        <v/>
      </c>
      <c r="CV184" s="395"/>
    </row>
    <row r="185" spans="1:100" s="1" customFormat="1" ht="13.5" customHeight="1" x14ac:dyDescent="0.15">
      <c r="A185" s="62">
        <v>170</v>
      </c>
      <c r="B185" s="315"/>
      <c r="C185" s="315"/>
      <c r="D185" s="315"/>
      <c r="E185" s="315"/>
      <c r="F185" s="315"/>
      <c r="G185" s="315"/>
      <c r="H185" s="315"/>
      <c r="I185" s="315"/>
      <c r="J185" s="315"/>
      <c r="K185" s="315"/>
      <c r="L185" s="316"/>
      <c r="M185" s="315"/>
      <c r="N185" s="367"/>
      <c r="O185" s="368"/>
      <c r="P185" s="385" t="str">
        <f>IF(G185="R",IF(OR(AND(実績排出量!H185=SUM(実績事業所!$B$2-1),3&lt;実績排出量!I185),AND(実績排出量!H185=実績事業所!$B$2,4&gt;実績排出量!I185)),"新規",""),"")</f>
        <v/>
      </c>
      <c r="Q185" s="375" t="str">
        <f t="shared" si="128"/>
        <v/>
      </c>
      <c r="R185" s="376" t="str">
        <f t="shared" si="104"/>
        <v/>
      </c>
      <c r="S185" s="299" t="str">
        <f t="shared" si="90"/>
        <v/>
      </c>
      <c r="T185" s="86" t="str">
        <f t="shared" si="91"/>
        <v/>
      </c>
      <c r="U185" s="87" t="str">
        <f t="shared" si="92"/>
        <v/>
      </c>
      <c r="V185" s="88" t="str">
        <f t="shared" si="105"/>
        <v/>
      </c>
      <c r="W185" s="89" t="str">
        <f t="shared" si="106"/>
        <v/>
      </c>
      <c r="X185" s="89" t="str">
        <f t="shared" si="107"/>
        <v/>
      </c>
      <c r="Y185" s="113" t="str">
        <f t="shared" si="108"/>
        <v/>
      </c>
      <c r="Z185" s="16"/>
      <c r="AA185" s="15" t="str">
        <f t="shared" si="109"/>
        <v/>
      </c>
      <c r="AB185" s="15" t="str">
        <f t="shared" si="110"/>
        <v/>
      </c>
      <c r="AC185" s="14" t="str">
        <f t="shared" si="93"/>
        <v/>
      </c>
      <c r="AD185" s="6" t="e">
        <f t="shared" si="111"/>
        <v>#N/A</v>
      </c>
      <c r="AE185" s="6" t="e">
        <f t="shared" si="112"/>
        <v>#N/A</v>
      </c>
      <c r="AF185" s="6" t="e">
        <f t="shared" si="113"/>
        <v>#N/A</v>
      </c>
      <c r="AG185" s="6" t="str">
        <f t="shared" si="94"/>
        <v/>
      </c>
      <c r="AH185" s="6">
        <f t="shared" si="95"/>
        <v>1</v>
      </c>
      <c r="AI185" s="6" t="e">
        <f t="shared" si="114"/>
        <v>#N/A</v>
      </c>
      <c r="AJ185" s="6" t="e">
        <f t="shared" si="115"/>
        <v>#N/A</v>
      </c>
      <c r="AK185" s="6" t="e">
        <f t="shared" si="116"/>
        <v>#N/A</v>
      </c>
      <c r="AL185" s="6" t="e">
        <f t="shared" si="117"/>
        <v>#N/A</v>
      </c>
      <c r="AM185" s="7" t="str">
        <f t="shared" si="118"/>
        <v xml:space="preserve"> </v>
      </c>
      <c r="AN185" s="6" t="e">
        <f t="shared" si="119"/>
        <v>#N/A</v>
      </c>
      <c r="AO185" s="6" t="e">
        <f t="shared" si="120"/>
        <v>#N/A</v>
      </c>
      <c r="AP185" s="6" t="e">
        <f t="shared" si="121"/>
        <v>#N/A</v>
      </c>
      <c r="AQ185" s="6" t="e">
        <f t="shared" si="96"/>
        <v>#N/A</v>
      </c>
      <c r="AR185" s="6" t="e">
        <f t="shared" si="122"/>
        <v>#N/A</v>
      </c>
      <c r="AS185" s="6" t="e">
        <f t="shared" si="123"/>
        <v>#N/A</v>
      </c>
      <c r="AT185" s="6" t="e">
        <f t="shared" si="97"/>
        <v>#N/A</v>
      </c>
      <c r="AU185" s="6" t="e">
        <f t="shared" si="98"/>
        <v>#N/A</v>
      </c>
      <c r="AV185" s="6" t="e">
        <f t="shared" si="99"/>
        <v>#N/A</v>
      </c>
      <c r="AW185" s="6">
        <f t="shared" si="124"/>
        <v>0</v>
      </c>
      <c r="AX185" s="6" t="e">
        <f t="shared" si="125"/>
        <v>#N/A</v>
      </c>
      <c r="AY185" s="6" t="str">
        <f t="shared" si="100"/>
        <v/>
      </c>
      <c r="AZ185" s="6" t="str">
        <f t="shared" si="101"/>
        <v/>
      </c>
      <c r="BA185" s="6" t="str">
        <f t="shared" si="102"/>
        <v/>
      </c>
      <c r="BB185" s="6" t="str">
        <f t="shared" si="103"/>
        <v/>
      </c>
      <c r="BC185" s="41"/>
      <c r="BI185" t="s">
        <v>983</v>
      </c>
      <c r="CS185" s="256" t="str">
        <f t="shared" si="129"/>
        <v/>
      </c>
      <c r="CT185" s="1" t="str">
        <f t="shared" si="126"/>
        <v/>
      </c>
      <c r="CU185" s="1" t="str">
        <f t="shared" si="127"/>
        <v/>
      </c>
      <c r="CV185" s="395"/>
    </row>
    <row r="186" spans="1:100" s="1" customFormat="1" ht="13.5" customHeight="1" x14ac:dyDescent="0.15">
      <c r="A186" s="62">
        <v>171</v>
      </c>
      <c r="B186" s="315"/>
      <c r="C186" s="315"/>
      <c r="D186" s="315"/>
      <c r="E186" s="315"/>
      <c r="F186" s="315"/>
      <c r="G186" s="315"/>
      <c r="H186" s="315"/>
      <c r="I186" s="315"/>
      <c r="J186" s="315"/>
      <c r="K186" s="315"/>
      <c r="L186" s="316"/>
      <c r="M186" s="315"/>
      <c r="N186" s="367"/>
      <c r="O186" s="368"/>
      <c r="P186" s="385" t="str">
        <f>IF(G186="R",IF(OR(AND(実績排出量!H186=SUM(実績事業所!$B$2-1),3&lt;実績排出量!I186),AND(実績排出量!H186=実績事業所!$B$2,4&gt;実績排出量!I186)),"新規",""),"")</f>
        <v/>
      </c>
      <c r="Q186" s="375" t="str">
        <f t="shared" si="128"/>
        <v/>
      </c>
      <c r="R186" s="376" t="str">
        <f t="shared" si="104"/>
        <v/>
      </c>
      <c r="S186" s="299" t="str">
        <f t="shared" si="90"/>
        <v/>
      </c>
      <c r="T186" s="86" t="str">
        <f t="shared" si="91"/>
        <v/>
      </c>
      <c r="U186" s="87" t="str">
        <f t="shared" si="92"/>
        <v/>
      </c>
      <c r="V186" s="88" t="str">
        <f t="shared" si="105"/>
        <v/>
      </c>
      <c r="W186" s="89" t="str">
        <f t="shared" si="106"/>
        <v/>
      </c>
      <c r="X186" s="89" t="str">
        <f t="shared" si="107"/>
        <v/>
      </c>
      <c r="Y186" s="113" t="str">
        <f t="shared" si="108"/>
        <v/>
      </c>
      <c r="Z186" s="16"/>
      <c r="AA186" s="15" t="str">
        <f t="shared" si="109"/>
        <v/>
      </c>
      <c r="AB186" s="15" t="str">
        <f t="shared" si="110"/>
        <v/>
      </c>
      <c r="AC186" s="14" t="str">
        <f t="shared" si="93"/>
        <v/>
      </c>
      <c r="AD186" s="6" t="e">
        <f t="shared" si="111"/>
        <v>#N/A</v>
      </c>
      <c r="AE186" s="6" t="e">
        <f t="shared" si="112"/>
        <v>#N/A</v>
      </c>
      <c r="AF186" s="6" t="e">
        <f t="shared" si="113"/>
        <v>#N/A</v>
      </c>
      <c r="AG186" s="6" t="str">
        <f t="shared" si="94"/>
        <v/>
      </c>
      <c r="AH186" s="6">
        <f t="shared" si="95"/>
        <v>1</v>
      </c>
      <c r="AI186" s="6" t="e">
        <f t="shared" si="114"/>
        <v>#N/A</v>
      </c>
      <c r="AJ186" s="6" t="e">
        <f t="shared" si="115"/>
        <v>#N/A</v>
      </c>
      <c r="AK186" s="6" t="e">
        <f t="shared" si="116"/>
        <v>#N/A</v>
      </c>
      <c r="AL186" s="6" t="e">
        <f t="shared" si="117"/>
        <v>#N/A</v>
      </c>
      <c r="AM186" s="7" t="str">
        <f t="shared" si="118"/>
        <v xml:space="preserve"> </v>
      </c>
      <c r="AN186" s="6" t="e">
        <f t="shared" si="119"/>
        <v>#N/A</v>
      </c>
      <c r="AO186" s="6" t="e">
        <f t="shared" si="120"/>
        <v>#N/A</v>
      </c>
      <c r="AP186" s="6" t="e">
        <f t="shared" si="121"/>
        <v>#N/A</v>
      </c>
      <c r="AQ186" s="6" t="e">
        <f t="shared" si="96"/>
        <v>#N/A</v>
      </c>
      <c r="AR186" s="6" t="e">
        <f t="shared" si="122"/>
        <v>#N/A</v>
      </c>
      <c r="AS186" s="6" t="e">
        <f t="shared" si="123"/>
        <v>#N/A</v>
      </c>
      <c r="AT186" s="6" t="e">
        <f t="shared" si="97"/>
        <v>#N/A</v>
      </c>
      <c r="AU186" s="6" t="e">
        <f t="shared" si="98"/>
        <v>#N/A</v>
      </c>
      <c r="AV186" s="6" t="e">
        <f t="shared" si="99"/>
        <v>#N/A</v>
      </c>
      <c r="AW186" s="6">
        <f t="shared" si="124"/>
        <v>0</v>
      </c>
      <c r="AX186" s="6" t="e">
        <f t="shared" si="125"/>
        <v>#N/A</v>
      </c>
      <c r="AY186" s="6" t="str">
        <f t="shared" si="100"/>
        <v/>
      </c>
      <c r="AZ186" s="6" t="str">
        <f t="shared" si="101"/>
        <v/>
      </c>
      <c r="BA186" s="6" t="str">
        <f t="shared" si="102"/>
        <v/>
      </c>
      <c r="BB186" s="6" t="str">
        <f t="shared" si="103"/>
        <v/>
      </c>
      <c r="BC186" s="41"/>
      <c r="BI186" t="s">
        <v>984</v>
      </c>
      <c r="CS186" s="256" t="str">
        <f t="shared" si="129"/>
        <v/>
      </c>
      <c r="CT186" s="1" t="str">
        <f t="shared" si="126"/>
        <v/>
      </c>
      <c r="CU186" s="1" t="str">
        <f t="shared" si="127"/>
        <v/>
      </c>
      <c r="CV186" s="395"/>
    </row>
    <row r="187" spans="1:100" s="1" customFormat="1" ht="13.5" customHeight="1" x14ac:dyDescent="0.15">
      <c r="A187" s="62">
        <v>172</v>
      </c>
      <c r="B187" s="315"/>
      <c r="C187" s="315"/>
      <c r="D187" s="315"/>
      <c r="E187" s="315"/>
      <c r="F187" s="315"/>
      <c r="G187" s="315"/>
      <c r="H187" s="315"/>
      <c r="I187" s="315"/>
      <c r="J187" s="315"/>
      <c r="K187" s="315"/>
      <c r="L187" s="316"/>
      <c r="M187" s="315"/>
      <c r="N187" s="367"/>
      <c r="O187" s="368"/>
      <c r="P187" s="385" t="str">
        <f>IF(G187="R",IF(OR(AND(実績排出量!H187=SUM(実績事業所!$B$2-1),3&lt;実績排出量!I187),AND(実績排出量!H187=実績事業所!$B$2,4&gt;実績排出量!I187)),"新規",""),"")</f>
        <v/>
      </c>
      <c r="Q187" s="375" t="str">
        <f t="shared" si="128"/>
        <v/>
      </c>
      <c r="R187" s="376" t="str">
        <f t="shared" si="104"/>
        <v/>
      </c>
      <c r="S187" s="299" t="str">
        <f t="shared" si="90"/>
        <v/>
      </c>
      <c r="T187" s="86" t="str">
        <f t="shared" si="91"/>
        <v/>
      </c>
      <c r="U187" s="87" t="str">
        <f t="shared" si="92"/>
        <v/>
      </c>
      <c r="V187" s="88" t="str">
        <f t="shared" si="105"/>
        <v/>
      </c>
      <c r="W187" s="89" t="str">
        <f t="shared" si="106"/>
        <v/>
      </c>
      <c r="X187" s="89" t="str">
        <f t="shared" si="107"/>
        <v/>
      </c>
      <c r="Y187" s="113" t="str">
        <f t="shared" si="108"/>
        <v/>
      </c>
      <c r="Z187" s="16"/>
      <c r="AA187" s="15" t="str">
        <f t="shared" si="109"/>
        <v/>
      </c>
      <c r="AB187" s="15" t="str">
        <f t="shared" si="110"/>
        <v/>
      </c>
      <c r="AC187" s="14" t="str">
        <f t="shared" si="93"/>
        <v/>
      </c>
      <c r="AD187" s="6" t="e">
        <f t="shared" si="111"/>
        <v>#N/A</v>
      </c>
      <c r="AE187" s="6" t="e">
        <f t="shared" si="112"/>
        <v>#N/A</v>
      </c>
      <c r="AF187" s="6" t="e">
        <f t="shared" si="113"/>
        <v>#N/A</v>
      </c>
      <c r="AG187" s="6" t="str">
        <f t="shared" si="94"/>
        <v/>
      </c>
      <c r="AH187" s="6">
        <f t="shared" si="95"/>
        <v>1</v>
      </c>
      <c r="AI187" s="6" t="e">
        <f t="shared" si="114"/>
        <v>#N/A</v>
      </c>
      <c r="AJ187" s="6" t="e">
        <f t="shared" si="115"/>
        <v>#N/A</v>
      </c>
      <c r="AK187" s="6" t="e">
        <f t="shared" si="116"/>
        <v>#N/A</v>
      </c>
      <c r="AL187" s="6" t="e">
        <f t="shared" si="117"/>
        <v>#N/A</v>
      </c>
      <c r="AM187" s="7" t="str">
        <f t="shared" si="118"/>
        <v xml:space="preserve"> </v>
      </c>
      <c r="AN187" s="6" t="e">
        <f t="shared" si="119"/>
        <v>#N/A</v>
      </c>
      <c r="AO187" s="6" t="e">
        <f t="shared" si="120"/>
        <v>#N/A</v>
      </c>
      <c r="AP187" s="6" t="e">
        <f t="shared" si="121"/>
        <v>#N/A</v>
      </c>
      <c r="AQ187" s="6" t="e">
        <f t="shared" si="96"/>
        <v>#N/A</v>
      </c>
      <c r="AR187" s="6" t="e">
        <f t="shared" si="122"/>
        <v>#N/A</v>
      </c>
      <c r="AS187" s="6" t="e">
        <f t="shared" si="123"/>
        <v>#N/A</v>
      </c>
      <c r="AT187" s="6" t="e">
        <f t="shared" si="97"/>
        <v>#N/A</v>
      </c>
      <c r="AU187" s="6" t="e">
        <f t="shared" si="98"/>
        <v>#N/A</v>
      </c>
      <c r="AV187" s="6" t="e">
        <f t="shared" si="99"/>
        <v>#N/A</v>
      </c>
      <c r="AW187" s="6">
        <f t="shared" si="124"/>
        <v>0</v>
      </c>
      <c r="AX187" s="6" t="e">
        <f t="shared" si="125"/>
        <v>#N/A</v>
      </c>
      <c r="AY187" s="6" t="str">
        <f t="shared" si="100"/>
        <v/>
      </c>
      <c r="AZ187" s="6" t="str">
        <f t="shared" si="101"/>
        <v/>
      </c>
      <c r="BA187" s="6" t="str">
        <f t="shared" si="102"/>
        <v/>
      </c>
      <c r="BB187" s="6" t="str">
        <f t="shared" si="103"/>
        <v/>
      </c>
      <c r="BC187" s="41"/>
      <c r="BI187" t="s">
        <v>985</v>
      </c>
      <c r="CS187" s="256" t="str">
        <f t="shared" si="129"/>
        <v/>
      </c>
      <c r="CT187" s="1" t="str">
        <f t="shared" si="126"/>
        <v/>
      </c>
      <c r="CU187" s="1" t="str">
        <f t="shared" si="127"/>
        <v/>
      </c>
      <c r="CV187" s="395"/>
    </row>
    <row r="188" spans="1:100" s="1" customFormat="1" ht="13.5" customHeight="1" x14ac:dyDescent="0.15">
      <c r="A188" s="62">
        <v>173</v>
      </c>
      <c r="B188" s="315"/>
      <c r="C188" s="315"/>
      <c r="D188" s="315"/>
      <c r="E188" s="315"/>
      <c r="F188" s="315"/>
      <c r="G188" s="315"/>
      <c r="H188" s="315"/>
      <c r="I188" s="315"/>
      <c r="J188" s="315"/>
      <c r="K188" s="315"/>
      <c r="L188" s="316"/>
      <c r="M188" s="315"/>
      <c r="N188" s="367"/>
      <c r="O188" s="368"/>
      <c r="P188" s="385" t="str">
        <f>IF(G188="R",IF(OR(AND(実績排出量!H188=SUM(実績事業所!$B$2-1),3&lt;実績排出量!I188),AND(実績排出量!H188=実績事業所!$B$2,4&gt;実績排出量!I188)),"新規",""),"")</f>
        <v/>
      </c>
      <c r="Q188" s="375" t="str">
        <f t="shared" si="128"/>
        <v/>
      </c>
      <c r="R188" s="376" t="str">
        <f t="shared" si="104"/>
        <v/>
      </c>
      <c r="S188" s="299" t="str">
        <f t="shared" si="90"/>
        <v/>
      </c>
      <c r="T188" s="86" t="str">
        <f t="shared" si="91"/>
        <v/>
      </c>
      <c r="U188" s="87" t="str">
        <f t="shared" si="92"/>
        <v/>
      </c>
      <c r="V188" s="88" t="str">
        <f t="shared" si="105"/>
        <v/>
      </c>
      <c r="W188" s="89" t="str">
        <f t="shared" si="106"/>
        <v/>
      </c>
      <c r="X188" s="89" t="str">
        <f t="shared" si="107"/>
        <v/>
      </c>
      <c r="Y188" s="113" t="str">
        <f t="shared" si="108"/>
        <v/>
      </c>
      <c r="Z188" s="16"/>
      <c r="AA188" s="15" t="str">
        <f t="shared" si="109"/>
        <v/>
      </c>
      <c r="AB188" s="15" t="str">
        <f t="shared" si="110"/>
        <v/>
      </c>
      <c r="AC188" s="14" t="str">
        <f t="shared" si="93"/>
        <v/>
      </c>
      <c r="AD188" s="6" t="e">
        <f t="shared" si="111"/>
        <v>#N/A</v>
      </c>
      <c r="AE188" s="6" t="e">
        <f t="shared" si="112"/>
        <v>#N/A</v>
      </c>
      <c r="AF188" s="6" t="e">
        <f t="shared" si="113"/>
        <v>#N/A</v>
      </c>
      <c r="AG188" s="6" t="str">
        <f t="shared" si="94"/>
        <v/>
      </c>
      <c r="AH188" s="6">
        <f t="shared" si="95"/>
        <v>1</v>
      </c>
      <c r="AI188" s="6" t="e">
        <f t="shared" si="114"/>
        <v>#N/A</v>
      </c>
      <c r="AJ188" s="6" t="e">
        <f t="shared" si="115"/>
        <v>#N/A</v>
      </c>
      <c r="AK188" s="6" t="e">
        <f t="shared" si="116"/>
        <v>#N/A</v>
      </c>
      <c r="AL188" s="6" t="e">
        <f t="shared" si="117"/>
        <v>#N/A</v>
      </c>
      <c r="AM188" s="7" t="str">
        <f t="shared" si="118"/>
        <v xml:space="preserve"> </v>
      </c>
      <c r="AN188" s="6" t="e">
        <f t="shared" si="119"/>
        <v>#N/A</v>
      </c>
      <c r="AO188" s="6" t="e">
        <f t="shared" si="120"/>
        <v>#N/A</v>
      </c>
      <c r="AP188" s="6" t="e">
        <f t="shared" si="121"/>
        <v>#N/A</v>
      </c>
      <c r="AQ188" s="6" t="e">
        <f t="shared" si="96"/>
        <v>#N/A</v>
      </c>
      <c r="AR188" s="6" t="e">
        <f t="shared" si="122"/>
        <v>#N/A</v>
      </c>
      <c r="AS188" s="6" t="e">
        <f t="shared" si="123"/>
        <v>#N/A</v>
      </c>
      <c r="AT188" s="6" t="e">
        <f t="shared" si="97"/>
        <v>#N/A</v>
      </c>
      <c r="AU188" s="6" t="e">
        <f t="shared" si="98"/>
        <v>#N/A</v>
      </c>
      <c r="AV188" s="6" t="e">
        <f t="shared" si="99"/>
        <v>#N/A</v>
      </c>
      <c r="AW188" s="6">
        <f t="shared" si="124"/>
        <v>0</v>
      </c>
      <c r="AX188" s="6" t="e">
        <f t="shared" si="125"/>
        <v>#N/A</v>
      </c>
      <c r="AY188" s="6" t="str">
        <f t="shared" si="100"/>
        <v/>
      </c>
      <c r="AZ188" s="6" t="str">
        <f t="shared" si="101"/>
        <v/>
      </c>
      <c r="BA188" s="6" t="str">
        <f t="shared" si="102"/>
        <v/>
      </c>
      <c r="BB188" s="6" t="str">
        <f t="shared" si="103"/>
        <v/>
      </c>
      <c r="BC188" s="41"/>
      <c r="BI188" t="s">
        <v>782</v>
      </c>
      <c r="CS188" s="256" t="str">
        <f t="shared" si="129"/>
        <v/>
      </c>
      <c r="CT188" s="1" t="str">
        <f t="shared" si="126"/>
        <v/>
      </c>
      <c r="CU188" s="1" t="str">
        <f t="shared" si="127"/>
        <v/>
      </c>
      <c r="CV188" s="395"/>
    </row>
    <row r="189" spans="1:100" s="1" customFormat="1" ht="13.5" customHeight="1" x14ac:dyDescent="0.15">
      <c r="A189" s="62">
        <v>174</v>
      </c>
      <c r="B189" s="315"/>
      <c r="C189" s="315"/>
      <c r="D189" s="315"/>
      <c r="E189" s="315"/>
      <c r="F189" s="315"/>
      <c r="G189" s="315"/>
      <c r="H189" s="315"/>
      <c r="I189" s="315"/>
      <c r="J189" s="315"/>
      <c r="K189" s="315"/>
      <c r="L189" s="316"/>
      <c r="M189" s="315"/>
      <c r="N189" s="367"/>
      <c r="O189" s="368"/>
      <c r="P189" s="385" t="str">
        <f>IF(G189="R",IF(OR(AND(実績排出量!H189=SUM(実績事業所!$B$2-1),3&lt;実績排出量!I189),AND(実績排出量!H189=実績事業所!$B$2,4&gt;実績排出量!I189)),"新規",""),"")</f>
        <v/>
      </c>
      <c r="Q189" s="375" t="str">
        <f t="shared" si="128"/>
        <v/>
      </c>
      <c r="R189" s="376" t="str">
        <f t="shared" si="104"/>
        <v/>
      </c>
      <c r="S189" s="299" t="str">
        <f t="shared" si="90"/>
        <v/>
      </c>
      <c r="T189" s="86" t="str">
        <f t="shared" si="91"/>
        <v/>
      </c>
      <c r="U189" s="87" t="str">
        <f t="shared" si="92"/>
        <v/>
      </c>
      <c r="V189" s="88" t="str">
        <f t="shared" si="105"/>
        <v/>
      </c>
      <c r="W189" s="89" t="str">
        <f t="shared" si="106"/>
        <v/>
      </c>
      <c r="X189" s="89" t="str">
        <f t="shared" si="107"/>
        <v/>
      </c>
      <c r="Y189" s="113" t="str">
        <f t="shared" si="108"/>
        <v/>
      </c>
      <c r="Z189" s="16"/>
      <c r="AA189" s="15" t="str">
        <f t="shared" si="109"/>
        <v/>
      </c>
      <c r="AB189" s="15" t="str">
        <f t="shared" si="110"/>
        <v/>
      </c>
      <c r="AC189" s="14" t="str">
        <f t="shared" si="93"/>
        <v/>
      </c>
      <c r="AD189" s="6" t="e">
        <f t="shared" si="111"/>
        <v>#N/A</v>
      </c>
      <c r="AE189" s="6" t="e">
        <f t="shared" si="112"/>
        <v>#N/A</v>
      </c>
      <c r="AF189" s="6" t="e">
        <f t="shared" si="113"/>
        <v>#N/A</v>
      </c>
      <c r="AG189" s="6" t="str">
        <f t="shared" si="94"/>
        <v/>
      </c>
      <c r="AH189" s="6">
        <f t="shared" si="95"/>
        <v>1</v>
      </c>
      <c r="AI189" s="6" t="e">
        <f t="shared" si="114"/>
        <v>#N/A</v>
      </c>
      <c r="AJ189" s="6" t="e">
        <f t="shared" si="115"/>
        <v>#N/A</v>
      </c>
      <c r="AK189" s="6" t="e">
        <f t="shared" si="116"/>
        <v>#N/A</v>
      </c>
      <c r="AL189" s="6" t="e">
        <f t="shared" si="117"/>
        <v>#N/A</v>
      </c>
      <c r="AM189" s="7" t="str">
        <f t="shared" si="118"/>
        <v xml:space="preserve"> </v>
      </c>
      <c r="AN189" s="6" t="e">
        <f t="shared" si="119"/>
        <v>#N/A</v>
      </c>
      <c r="AO189" s="6" t="e">
        <f t="shared" si="120"/>
        <v>#N/A</v>
      </c>
      <c r="AP189" s="6" t="e">
        <f t="shared" si="121"/>
        <v>#N/A</v>
      </c>
      <c r="AQ189" s="6" t="e">
        <f t="shared" si="96"/>
        <v>#N/A</v>
      </c>
      <c r="AR189" s="6" t="e">
        <f t="shared" si="122"/>
        <v>#N/A</v>
      </c>
      <c r="AS189" s="6" t="e">
        <f t="shared" si="123"/>
        <v>#N/A</v>
      </c>
      <c r="AT189" s="6" t="e">
        <f t="shared" si="97"/>
        <v>#N/A</v>
      </c>
      <c r="AU189" s="6" t="e">
        <f t="shared" si="98"/>
        <v>#N/A</v>
      </c>
      <c r="AV189" s="6" t="e">
        <f t="shared" si="99"/>
        <v>#N/A</v>
      </c>
      <c r="AW189" s="6">
        <f t="shared" si="124"/>
        <v>0</v>
      </c>
      <c r="AX189" s="6" t="e">
        <f t="shared" si="125"/>
        <v>#N/A</v>
      </c>
      <c r="AY189" s="6" t="str">
        <f t="shared" si="100"/>
        <v/>
      </c>
      <c r="AZ189" s="6" t="str">
        <f t="shared" si="101"/>
        <v/>
      </c>
      <c r="BA189" s="6" t="str">
        <f t="shared" si="102"/>
        <v/>
      </c>
      <c r="BB189" s="6" t="str">
        <f t="shared" si="103"/>
        <v/>
      </c>
      <c r="BC189" s="41"/>
      <c r="BI189" t="s">
        <v>784</v>
      </c>
      <c r="CS189" s="256" t="str">
        <f t="shared" si="129"/>
        <v/>
      </c>
      <c r="CT189" s="1" t="str">
        <f t="shared" si="126"/>
        <v/>
      </c>
      <c r="CU189" s="1" t="str">
        <f t="shared" si="127"/>
        <v/>
      </c>
      <c r="CV189" s="395"/>
    </row>
    <row r="190" spans="1:100" s="1" customFormat="1" ht="13.5" customHeight="1" x14ac:dyDescent="0.15">
      <c r="A190" s="62">
        <v>175</v>
      </c>
      <c r="B190" s="315"/>
      <c r="C190" s="315"/>
      <c r="D190" s="315"/>
      <c r="E190" s="315"/>
      <c r="F190" s="315"/>
      <c r="G190" s="315"/>
      <c r="H190" s="315"/>
      <c r="I190" s="315"/>
      <c r="J190" s="315"/>
      <c r="K190" s="315"/>
      <c r="L190" s="316"/>
      <c r="M190" s="315"/>
      <c r="N190" s="367"/>
      <c r="O190" s="368"/>
      <c r="P190" s="385" t="str">
        <f>IF(G190="R",IF(OR(AND(実績排出量!H190=SUM(実績事業所!$B$2-1),3&lt;実績排出量!I190),AND(実績排出量!H190=実績事業所!$B$2,4&gt;実績排出量!I190)),"新規",""),"")</f>
        <v/>
      </c>
      <c r="Q190" s="375" t="str">
        <f t="shared" si="128"/>
        <v/>
      </c>
      <c r="R190" s="376" t="str">
        <f t="shared" si="104"/>
        <v/>
      </c>
      <c r="S190" s="299" t="str">
        <f t="shared" si="90"/>
        <v/>
      </c>
      <c r="T190" s="86" t="str">
        <f t="shared" si="91"/>
        <v/>
      </c>
      <c r="U190" s="87" t="str">
        <f t="shared" si="92"/>
        <v/>
      </c>
      <c r="V190" s="88" t="str">
        <f t="shared" si="105"/>
        <v/>
      </c>
      <c r="W190" s="89" t="str">
        <f t="shared" si="106"/>
        <v/>
      </c>
      <c r="X190" s="89" t="str">
        <f t="shared" si="107"/>
        <v/>
      </c>
      <c r="Y190" s="113" t="str">
        <f t="shared" si="108"/>
        <v/>
      </c>
      <c r="Z190" s="16"/>
      <c r="AA190" s="15" t="str">
        <f t="shared" si="109"/>
        <v/>
      </c>
      <c r="AB190" s="15" t="str">
        <f t="shared" si="110"/>
        <v/>
      </c>
      <c r="AC190" s="14" t="str">
        <f t="shared" si="93"/>
        <v/>
      </c>
      <c r="AD190" s="6" t="e">
        <f t="shared" si="111"/>
        <v>#N/A</v>
      </c>
      <c r="AE190" s="6" t="e">
        <f t="shared" si="112"/>
        <v>#N/A</v>
      </c>
      <c r="AF190" s="6" t="e">
        <f t="shared" si="113"/>
        <v>#N/A</v>
      </c>
      <c r="AG190" s="6" t="str">
        <f t="shared" si="94"/>
        <v/>
      </c>
      <c r="AH190" s="6">
        <f t="shared" si="95"/>
        <v>1</v>
      </c>
      <c r="AI190" s="6" t="e">
        <f t="shared" si="114"/>
        <v>#N/A</v>
      </c>
      <c r="AJ190" s="6" t="e">
        <f t="shared" si="115"/>
        <v>#N/A</v>
      </c>
      <c r="AK190" s="6" t="e">
        <f t="shared" si="116"/>
        <v>#N/A</v>
      </c>
      <c r="AL190" s="6" t="e">
        <f t="shared" si="117"/>
        <v>#N/A</v>
      </c>
      <c r="AM190" s="7" t="str">
        <f t="shared" si="118"/>
        <v xml:space="preserve"> </v>
      </c>
      <c r="AN190" s="6" t="e">
        <f t="shared" si="119"/>
        <v>#N/A</v>
      </c>
      <c r="AO190" s="6" t="e">
        <f t="shared" si="120"/>
        <v>#N/A</v>
      </c>
      <c r="AP190" s="6" t="e">
        <f t="shared" si="121"/>
        <v>#N/A</v>
      </c>
      <c r="AQ190" s="6" t="e">
        <f t="shared" si="96"/>
        <v>#N/A</v>
      </c>
      <c r="AR190" s="6" t="e">
        <f t="shared" si="122"/>
        <v>#N/A</v>
      </c>
      <c r="AS190" s="6" t="e">
        <f t="shared" si="123"/>
        <v>#N/A</v>
      </c>
      <c r="AT190" s="6" t="e">
        <f t="shared" si="97"/>
        <v>#N/A</v>
      </c>
      <c r="AU190" s="6" t="e">
        <f t="shared" si="98"/>
        <v>#N/A</v>
      </c>
      <c r="AV190" s="6" t="e">
        <f t="shared" si="99"/>
        <v>#N/A</v>
      </c>
      <c r="AW190" s="6">
        <f t="shared" si="124"/>
        <v>0</v>
      </c>
      <c r="AX190" s="6" t="e">
        <f t="shared" si="125"/>
        <v>#N/A</v>
      </c>
      <c r="AY190" s="6" t="str">
        <f t="shared" si="100"/>
        <v/>
      </c>
      <c r="AZ190" s="6" t="str">
        <f t="shared" si="101"/>
        <v/>
      </c>
      <c r="BA190" s="6" t="str">
        <f t="shared" si="102"/>
        <v/>
      </c>
      <c r="BB190" s="6" t="str">
        <f t="shared" si="103"/>
        <v/>
      </c>
      <c r="BC190" s="41"/>
      <c r="BI190" t="s">
        <v>786</v>
      </c>
      <c r="CS190" s="256" t="str">
        <f t="shared" si="129"/>
        <v/>
      </c>
      <c r="CT190" s="1" t="str">
        <f t="shared" si="126"/>
        <v/>
      </c>
      <c r="CU190" s="1" t="str">
        <f t="shared" si="127"/>
        <v/>
      </c>
      <c r="CV190" s="395"/>
    </row>
    <row r="191" spans="1:100" s="1" customFormat="1" ht="13.5" customHeight="1" x14ac:dyDescent="0.15">
      <c r="A191" s="62">
        <v>176</v>
      </c>
      <c r="B191" s="315"/>
      <c r="C191" s="315"/>
      <c r="D191" s="315"/>
      <c r="E191" s="315"/>
      <c r="F191" s="315"/>
      <c r="G191" s="315"/>
      <c r="H191" s="315"/>
      <c r="I191" s="315"/>
      <c r="J191" s="315"/>
      <c r="K191" s="315"/>
      <c r="L191" s="316"/>
      <c r="M191" s="315"/>
      <c r="N191" s="367"/>
      <c r="O191" s="368"/>
      <c r="P191" s="385" t="str">
        <f>IF(G191="R",IF(OR(AND(実績排出量!H191=SUM(実績事業所!$B$2-1),3&lt;実績排出量!I191),AND(実績排出量!H191=実績事業所!$B$2,4&gt;実績排出量!I191)),"新規",""),"")</f>
        <v/>
      </c>
      <c r="Q191" s="375" t="str">
        <f t="shared" si="128"/>
        <v/>
      </c>
      <c r="R191" s="376" t="str">
        <f t="shared" si="104"/>
        <v/>
      </c>
      <c r="S191" s="299" t="str">
        <f t="shared" si="90"/>
        <v/>
      </c>
      <c r="T191" s="86" t="str">
        <f t="shared" si="91"/>
        <v/>
      </c>
      <c r="U191" s="87" t="str">
        <f t="shared" si="92"/>
        <v/>
      </c>
      <c r="V191" s="88" t="str">
        <f t="shared" si="105"/>
        <v/>
      </c>
      <c r="W191" s="89" t="str">
        <f t="shared" si="106"/>
        <v/>
      </c>
      <c r="X191" s="89" t="str">
        <f t="shared" si="107"/>
        <v/>
      </c>
      <c r="Y191" s="113" t="str">
        <f t="shared" si="108"/>
        <v/>
      </c>
      <c r="Z191" s="16"/>
      <c r="AA191" s="15" t="str">
        <f t="shared" si="109"/>
        <v/>
      </c>
      <c r="AB191" s="15" t="str">
        <f t="shared" si="110"/>
        <v/>
      </c>
      <c r="AC191" s="14" t="str">
        <f t="shared" si="93"/>
        <v/>
      </c>
      <c r="AD191" s="6" t="e">
        <f t="shared" si="111"/>
        <v>#N/A</v>
      </c>
      <c r="AE191" s="6" t="e">
        <f t="shared" si="112"/>
        <v>#N/A</v>
      </c>
      <c r="AF191" s="6" t="e">
        <f t="shared" si="113"/>
        <v>#N/A</v>
      </c>
      <c r="AG191" s="6" t="str">
        <f t="shared" si="94"/>
        <v/>
      </c>
      <c r="AH191" s="6">
        <f t="shared" si="95"/>
        <v>1</v>
      </c>
      <c r="AI191" s="6" t="e">
        <f t="shared" si="114"/>
        <v>#N/A</v>
      </c>
      <c r="AJ191" s="6" t="e">
        <f t="shared" si="115"/>
        <v>#N/A</v>
      </c>
      <c r="AK191" s="6" t="e">
        <f t="shared" si="116"/>
        <v>#N/A</v>
      </c>
      <c r="AL191" s="6" t="e">
        <f t="shared" si="117"/>
        <v>#N/A</v>
      </c>
      <c r="AM191" s="7" t="str">
        <f t="shared" si="118"/>
        <v xml:space="preserve"> </v>
      </c>
      <c r="AN191" s="6" t="e">
        <f t="shared" si="119"/>
        <v>#N/A</v>
      </c>
      <c r="AO191" s="6" t="e">
        <f t="shared" si="120"/>
        <v>#N/A</v>
      </c>
      <c r="AP191" s="6" t="e">
        <f t="shared" si="121"/>
        <v>#N/A</v>
      </c>
      <c r="AQ191" s="6" t="e">
        <f t="shared" si="96"/>
        <v>#N/A</v>
      </c>
      <c r="AR191" s="6" t="e">
        <f t="shared" si="122"/>
        <v>#N/A</v>
      </c>
      <c r="AS191" s="6" t="e">
        <f t="shared" si="123"/>
        <v>#N/A</v>
      </c>
      <c r="AT191" s="6" t="e">
        <f t="shared" si="97"/>
        <v>#N/A</v>
      </c>
      <c r="AU191" s="6" t="e">
        <f t="shared" si="98"/>
        <v>#N/A</v>
      </c>
      <c r="AV191" s="6" t="e">
        <f t="shared" si="99"/>
        <v>#N/A</v>
      </c>
      <c r="AW191" s="6">
        <f t="shared" si="124"/>
        <v>0</v>
      </c>
      <c r="AX191" s="6" t="e">
        <f t="shared" si="125"/>
        <v>#N/A</v>
      </c>
      <c r="AY191" s="6" t="str">
        <f t="shared" si="100"/>
        <v/>
      </c>
      <c r="AZ191" s="6" t="str">
        <f t="shared" si="101"/>
        <v/>
      </c>
      <c r="BA191" s="6" t="str">
        <f t="shared" si="102"/>
        <v/>
      </c>
      <c r="BB191" s="6" t="str">
        <f t="shared" si="103"/>
        <v/>
      </c>
      <c r="BC191" s="41"/>
      <c r="BI191" t="s">
        <v>729</v>
      </c>
      <c r="CS191" s="256" t="str">
        <f t="shared" si="129"/>
        <v/>
      </c>
      <c r="CT191" s="1" t="str">
        <f t="shared" si="126"/>
        <v/>
      </c>
      <c r="CU191" s="1" t="str">
        <f t="shared" si="127"/>
        <v/>
      </c>
      <c r="CV191" s="395"/>
    </row>
    <row r="192" spans="1:100" s="1" customFormat="1" ht="13.5" customHeight="1" x14ac:dyDescent="0.15">
      <c r="A192" s="62">
        <v>177</v>
      </c>
      <c r="B192" s="315"/>
      <c r="C192" s="315"/>
      <c r="D192" s="315"/>
      <c r="E192" s="315"/>
      <c r="F192" s="315"/>
      <c r="G192" s="315"/>
      <c r="H192" s="315"/>
      <c r="I192" s="315"/>
      <c r="J192" s="315"/>
      <c r="K192" s="315"/>
      <c r="L192" s="316"/>
      <c r="M192" s="315"/>
      <c r="N192" s="367"/>
      <c r="O192" s="368"/>
      <c r="P192" s="385" t="str">
        <f>IF(G192="R",IF(OR(AND(実績排出量!H192=SUM(実績事業所!$B$2-1),3&lt;実績排出量!I192),AND(実績排出量!H192=実績事業所!$B$2,4&gt;実績排出量!I192)),"新規",""),"")</f>
        <v/>
      </c>
      <c r="Q192" s="375" t="str">
        <f t="shared" si="128"/>
        <v/>
      </c>
      <c r="R192" s="376" t="str">
        <f t="shared" si="104"/>
        <v/>
      </c>
      <c r="S192" s="299" t="str">
        <f t="shared" si="90"/>
        <v/>
      </c>
      <c r="T192" s="86" t="str">
        <f t="shared" si="91"/>
        <v/>
      </c>
      <c r="U192" s="87" t="str">
        <f t="shared" si="92"/>
        <v/>
      </c>
      <c r="V192" s="88" t="str">
        <f t="shared" si="105"/>
        <v/>
      </c>
      <c r="W192" s="89" t="str">
        <f t="shared" si="106"/>
        <v/>
      </c>
      <c r="X192" s="89" t="str">
        <f t="shared" si="107"/>
        <v/>
      </c>
      <c r="Y192" s="113" t="str">
        <f t="shared" si="108"/>
        <v/>
      </c>
      <c r="Z192" s="16"/>
      <c r="AA192" s="15" t="str">
        <f t="shared" si="109"/>
        <v/>
      </c>
      <c r="AB192" s="15" t="str">
        <f t="shared" si="110"/>
        <v/>
      </c>
      <c r="AC192" s="14" t="str">
        <f t="shared" si="93"/>
        <v/>
      </c>
      <c r="AD192" s="6" t="e">
        <f t="shared" si="111"/>
        <v>#N/A</v>
      </c>
      <c r="AE192" s="6" t="e">
        <f t="shared" si="112"/>
        <v>#N/A</v>
      </c>
      <c r="AF192" s="6" t="e">
        <f t="shared" si="113"/>
        <v>#N/A</v>
      </c>
      <c r="AG192" s="6" t="str">
        <f t="shared" si="94"/>
        <v/>
      </c>
      <c r="AH192" s="6">
        <f t="shared" si="95"/>
        <v>1</v>
      </c>
      <c r="AI192" s="6" t="e">
        <f t="shared" si="114"/>
        <v>#N/A</v>
      </c>
      <c r="AJ192" s="6" t="e">
        <f t="shared" si="115"/>
        <v>#N/A</v>
      </c>
      <c r="AK192" s="6" t="e">
        <f t="shared" si="116"/>
        <v>#N/A</v>
      </c>
      <c r="AL192" s="6" t="e">
        <f t="shared" si="117"/>
        <v>#N/A</v>
      </c>
      <c r="AM192" s="7" t="str">
        <f t="shared" si="118"/>
        <v xml:space="preserve"> </v>
      </c>
      <c r="AN192" s="6" t="e">
        <f t="shared" si="119"/>
        <v>#N/A</v>
      </c>
      <c r="AO192" s="6" t="e">
        <f t="shared" si="120"/>
        <v>#N/A</v>
      </c>
      <c r="AP192" s="6" t="e">
        <f t="shared" si="121"/>
        <v>#N/A</v>
      </c>
      <c r="AQ192" s="6" t="e">
        <f t="shared" si="96"/>
        <v>#N/A</v>
      </c>
      <c r="AR192" s="6" t="e">
        <f t="shared" si="122"/>
        <v>#N/A</v>
      </c>
      <c r="AS192" s="6" t="e">
        <f t="shared" si="123"/>
        <v>#N/A</v>
      </c>
      <c r="AT192" s="6" t="e">
        <f t="shared" si="97"/>
        <v>#N/A</v>
      </c>
      <c r="AU192" s="6" t="e">
        <f t="shared" si="98"/>
        <v>#N/A</v>
      </c>
      <c r="AV192" s="6" t="e">
        <f t="shared" si="99"/>
        <v>#N/A</v>
      </c>
      <c r="AW192" s="6">
        <f t="shared" si="124"/>
        <v>0</v>
      </c>
      <c r="AX192" s="6" t="e">
        <f t="shared" si="125"/>
        <v>#N/A</v>
      </c>
      <c r="AY192" s="6" t="str">
        <f t="shared" si="100"/>
        <v/>
      </c>
      <c r="AZ192" s="6" t="str">
        <f t="shared" si="101"/>
        <v/>
      </c>
      <c r="BA192" s="6" t="str">
        <f t="shared" si="102"/>
        <v/>
      </c>
      <c r="BB192" s="6" t="str">
        <f t="shared" si="103"/>
        <v/>
      </c>
      <c r="BC192" s="41"/>
      <c r="BI192" t="s">
        <v>731</v>
      </c>
      <c r="CS192" s="256" t="str">
        <f t="shared" si="129"/>
        <v/>
      </c>
      <c r="CT192" s="1" t="str">
        <f t="shared" si="126"/>
        <v/>
      </c>
      <c r="CU192" s="1" t="str">
        <f t="shared" si="127"/>
        <v/>
      </c>
      <c r="CV192" s="395"/>
    </row>
    <row r="193" spans="1:100" s="1" customFormat="1" ht="13.5" customHeight="1" x14ac:dyDescent="0.15">
      <c r="A193" s="62">
        <v>178</v>
      </c>
      <c r="B193" s="315"/>
      <c r="C193" s="315"/>
      <c r="D193" s="315"/>
      <c r="E193" s="315"/>
      <c r="F193" s="315"/>
      <c r="G193" s="315"/>
      <c r="H193" s="315"/>
      <c r="I193" s="315"/>
      <c r="J193" s="315"/>
      <c r="K193" s="315"/>
      <c r="L193" s="316"/>
      <c r="M193" s="315"/>
      <c r="N193" s="367"/>
      <c r="O193" s="368"/>
      <c r="P193" s="385" t="str">
        <f>IF(G193="R",IF(OR(AND(実績排出量!H193=SUM(実績事業所!$B$2-1),3&lt;実績排出量!I193),AND(実績排出量!H193=実績事業所!$B$2,4&gt;実績排出量!I193)),"新規",""),"")</f>
        <v/>
      </c>
      <c r="Q193" s="375" t="str">
        <f t="shared" si="128"/>
        <v/>
      </c>
      <c r="R193" s="376" t="str">
        <f t="shared" si="104"/>
        <v/>
      </c>
      <c r="S193" s="299" t="str">
        <f t="shared" si="90"/>
        <v/>
      </c>
      <c r="T193" s="86" t="str">
        <f t="shared" si="91"/>
        <v/>
      </c>
      <c r="U193" s="87" t="str">
        <f t="shared" si="92"/>
        <v/>
      </c>
      <c r="V193" s="88" t="str">
        <f t="shared" si="105"/>
        <v/>
      </c>
      <c r="W193" s="89" t="str">
        <f t="shared" si="106"/>
        <v/>
      </c>
      <c r="X193" s="89" t="str">
        <f t="shared" si="107"/>
        <v/>
      </c>
      <c r="Y193" s="113" t="str">
        <f t="shared" si="108"/>
        <v/>
      </c>
      <c r="Z193" s="16"/>
      <c r="AA193" s="15" t="str">
        <f t="shared" si="109"/>
        <v/>
      </c>
      <c r="AB193" s="15" t="str">
        <f t="shared" si="110"/>
        <v/>
      </c>
      <c r="AC193" s="14" t="str">
        <f t="shared" si="93"/>
        <v/>
      </c>
      <c r="AD193" s="6" t="e">
        <f t="shared" si="111"/>
        <v>#N/A</v>
      </c>
      <c r="AE193" s="6" t="e">
        <f t="shared" si="112"/>
        <v>#N/A</v>
      </c>
      <c r="AF193" s="6" t="e">
        <f t="shared" si="113"/>
        <v>#N/A</v>
      </c>
      <c r="AG193" s="6" t="str">
        <f t="shared" si="94"/>
        <v/>
      </c>
      <c r="AH193" s="6">
        <f t="shared" si="95"/>
        <v>1</v>
      </c>
      <c r="AI193" s="6" t="e">
        <f t="shared" si="114"/>
        <v>#N/A</v>
      </c>
      <c r="AJ193" s="6" t="e">
        <f t="shared" si="115"/>
        <v>#N/A</v>
      </c>
      <c r="AK193" s="6" t="e">
        <f t="shared" si="116"/>
        <v>#N/A</v>
      </c>
      <c r="AL193" s="6" t="e">
        <f t="shared" si="117"/>
        <v>#N/A</v>
      </c>
      <c r="AM193" s="7" t="str">
        <f t="shared" si="118"/>
        <v xml:space="preserve"> </v>
      </c>
      <c r="AN193" s="6" t="e">
        <f t="shared" si="119"/>
        <v>#N/A</v>
      </c>
      <c r="AO193" s="6" t="e">
        <f t="shared" si="120"/>
        <v>#N/A</v>
      </c>
      <c r="AP193" s="6" t="e">
        <f t="shared" si="121"/>
        <v>#N/A</v>
      </c>
      <c r="AQ193" s="6" t="e">
        <f t="shared" si="96"/>
        <v>#N/A</v>
      </c>
      <c r="AR193" s="6" t="e">
        <f t="shared" si="122"/>
        <v>#N/A</v>
      </c>
      <c r="AS193" s="6" t="e">
        <f t="shared" si="123"/>
        <v>#N/A</v>
      </c>
      <c r="AT193" s="6" t="e">
        <f t="shared" si="97"/>
        <v>#N/A</v>
      </c>
      <c r="AU193" s="6" t="e">
        <f t="shared" si="98"/>
        <v>#N/A</v>
      </c>
      <c r="AV193" s="6" t="e">
        <f t="shared" si="99"/>
        <v>#N/A</v>
      </c>
      <c r="AW193" s="6">
        <f t="shared" si="124"/>
        <v>0</v>
      </c>
      <c r="AX193" s="6" t="e">
        <f t="shared" si="125"/>
        <v>#N/A</v>
      </c>
      <c r="AY193" s="6" t="str">
        <f t="shared" si="100"/>
        <v/>
      </c>
      <c r="AZ193" s="6" t="str">
        <f t="shared" si="101"/>
        <v/>
      </c>
      <c r="BA193" s="6" t="str">
        <f t="shared" si="102"/>
        <v/>
      </c>
      <c r="BB193" s="6" t="str">
        <f t="shared" si="103"/>
        <v/>
      </c>
      <c r="BC193" s="41"/>
      <c r="BI193" t="s">
        <v>733</v>
      </c>
      <c r="CS193" s="256" t="str">
        <f t="shared" si="129"/>
        <v/>
      </c>
      <c r="CT193" s="1" t="str">
        <f t="shared" si="126"/>
        <v/>
      </c>
      <c r="CU193" s="1" t="str">
        <f t="shared" si="127"/>
        <v/>
      </c>
      <c r="CV193" s="395"/>
    </row>
    <row r="194" spans="1:100" s="1" customFormat="1" ht="13.5" customHeight="1" x14ac:dyDescent="0.15">
      <c r="A194" s="62">
        <v>179</v>
      </c>
      <c r="B194" s="315"/>
      <c r="C194" s="315"/>
      <c r="D194" s="315"/>
      <c r="E194" s="315"/>
      <c r="F194" s="315"/>
      <c r="G194" s="315"/>
      <c r="H194" s="315"/>
      <c r="I194" s="315"/>
      <c r="J194" s="315"/>
      <c r="K194" s="315"/>
      <c r="L194" s="316"/>
      <c r="M194" s="315"/>
      <c r="N194" s="367"/>
      <c r="O194" s="368"/>
      <c r="P194" s="385" t="str">
        <f>IF(G194="R",IF(OR(AND(実績排出量!H194=SUM(実績事業所!$B$2-1),3&lt;実績排出量!I194),AND(実績排出量!H194=実績事業所!$B$2,4&gt;実績排出量!I194)),"新規",""),"")</f>
        <v/>
      </c>
      <c r="Q194" s="375" t="str">
        <f t="shared" si="128"/>
        <v/>
      </c>
      <c r="R194" s="376" t="str">
        <f t="shared" si="104"/>
        <v/>
      </c>
      <c r="S194" s="299" t="str">
        <f t="shared" si="90"/>
        <v/>
      </c>
      <c r="T194" s="86" t="str">
        <f t="shared" si="91"/>
        <v/>
      </c>
      <c r="U194" s="87" t="str">
        <f t="shared" si="92"/>
        <v/>
      </c>
      <c r="V194" s="88" t="str">
        <f t="shared" si="105"/>
        <v/>
      </c>
      <c r="W194" s="89" t="str">
        <f t="shared" si="106"/>
        <v/>
      </c>
      <c r="X194" s="89" t="str">
        <f t="shared" si="107"/>
        <v/>
      </c>
      <c r="Y194" s="113" t="str">
        <f t="shared" si="108"/>
        <v/>
      </c>
      <c r="Z194" s="16"/>
      <c r="AA194" s="15" t="str">
        <f t="shared" si="109"/>
        <v/>
      </c>
      <c r="AB194" s="15" t="str">
        <f t="shared" si="110"/>
        <v/>
      </c>
      <c r="AC194" s="14" t="str">
        <f t="shared" si="93"/>
        <v/>
      </c>
      <c r="AD194" s="6" t="e">
        <f t="shared" si="111"/>
        <v>#N/A</v>
      </c>
      <c r="AE194" s="6" t="e">
        <f t="shared" si="112"/>
        <v>#N/A</v>
      </c>
      <c r="AF194" s="6" t="e">
        <f t="shared" si="113"/>
        <v>#N/A</v>
      </c>
      <c r="AG194" s="6" t="str">
        <f t="shared" si="94"/>
        <v/>
      </c>
      <c r="AH194" s="6">
        <f t="shared" si="95"/>
        <v>1</v>
      </c>
      <c r="AI194" s="6" t="e">
        <f t="shared" si="114"/>
        <v>#N/A</v>
      </c>
      <c r="AJ194" s="6" t="e">
        <f t="shared" si="115"/>
        <v>#N/A</v>
      </c>
      <c r="AK194" s="6" t="e">
        <f t="shared" si="116"/>
        <v>#N/A</v>
      </c>
      <c r="AL194" s="6" t="e">
        <f t="shared" si="117"/>
        <v>#N/A</v>
      </c>
      <c r="AM194" s="7" t="str">
        <f t="shared" si="118"/>
        <v xml:space="preserve"> </v>
      </c>
      <c r="AN194" s="6" t="e">
        <f t="shared" si="119"/>
        <v>#N/A</v>
      </c>
      <c r="AO194" s="6" t="e">
        <f t="shared" si="120"/>
        <v>#N/A</v>
      </c>
      <c r="AP194" s="6" t="e">
        <f t="shared" si="121"/>
        <v>#N/A</v>
      </c>
      <c r="AQ194" s="6" t="e">
        <f t="shared" si="96"/>
        <v>#N/A</v>
      </c>
      <c r="AR194" s="6" t="e">
        <f t="shared" si="122"/>
        <v>#N/A</v>
      </c>
      <c r="AS194" s="6" t="e">
        <f t="shared" si="123"/>
        <v>#N/A</v>
      </c>
      <c r="AT194" s="6" t="e">
        <f t="shared" si="97"/>
        <v>#N/A</v>
      </c>
      <c r="AU194" s="6" t="e">
        <f t="shared" si="98"/>
        <v>#N/A</v>
      </c>
      <c r="AV194" s="6" t="e">
        <f t="shared" si="99"/>
        <v>#N/A</v>
      </c>
      <c r="AW194" s="6">
        <f t="shared" si="124"/>
        <v>0</v>
      </c>
      <c r="AX194" s="6" t="e">
        <f t="shared" si="125"/>
        <v>#N/A</v>
      </c>
      <c r="AY194" s="6" t="str">
        <f t="shared" si="100"/>
        <v/>
      </c>
      <c r="AZ194" s="6" t="str">
        <f t="shared" si="101"/>
        <v/>
      </c>
      <c r="BA194" s="6" t="str">
        <f t="shared" si="102"/>
        <v/>
      </c>
      <c r="BB194" s="6" t="str">
        <f t="shared" si="103"/>
        <v/>
      </c>
      <c r="BC194" s="41"/>
      <c r="BI194" t="s">
        <v>743</v>
      </c>
      <c r="CS194" s="256" t="str">
        <f t="shared" si="129"/>
        <v/>
      </c>
      <c r="CT194" s="1" t="str">
        <f t="shared" si="126"/>
        <v/>
      </c>
      <c r="CU194" s="1" t="str">
        <f t="shared" si="127"/>
        <v/>
      </c>
      <c r="CV194" s="395"/>
    </row>
    <row r="195" spans="1:100" s="1" customFormat="1" ht="13.5" customHeight="1" x14ac:dyDescent="0.15">
      <c r="A195" s="62">
        <v>180</v>
      </c>
      <c r="B195" s="315"/>
      <c r="C195" s="315"/>
      <c r="D195" s="315"/>
      <c r="E195" s="315"/>
      <c r="F195" s="315"/>
      <c r="G195" s="315"/>
      <c r="H195" s="315"/>
      <c r="I195" s="315"/>
      <c r="J195" s="315"/>
      <c r="K195" s="315"/>
      <c r="L195" s="316"/>
      <c r="M195" s="315"/>
      <c r="N195" s="367"/>
      <c r="O195" s="368"/>
      <c r="P195" s="385" t="str">
        <f>IF(G195="R",IF(OR(AND(実績排出量!H195=SUM(実績事業所!$B$2-1),3&lt;実績排出量!I195),AND(実績排出量!H195=実績事業所!$B$2,4&gt;実績排出量!I195)),"新規",""),"")</f>
        <v/>
      </c>
      <c r="Q195" s="375" t="str">
        <f t="shared" si="128"/>
        <v/>
      </c>
      <c r="R195" s="376" t="str">
        <f t="shared" si="104"/>
        <v/>
      </c>
      <c r="S195" s="299" t="str">
        <f t="shared" si="90"/>
        <v/>
      </c>
      <c r="T195" s="86" t="str">
        <f t="shared" si="91"/>
        <v/>
      </c>
      <c r="U195" s="87" t="str">
        <f t="shared" si="92"/>
        <v/>
      </c>
      <c r="V195" s="88" t="str">
        <f t="shared" si="105"/>
        <v/>
      </c>
      <c r="W195" s="89" t="str">
        <f t="shared" si="106"/>
        <v/>
      </c>
      <c r="X195" s="89" t="str">
        <f t="shared" si="107"/>
        <v/>
      </c>
      <c r="Y195" s="113" t="str">
        <f t="shared" si="108"/>
        <v/>
      </c>
      <c r="Z195" s="16"/>
      <c r="AA195" s="15" t="str">
        <f t="shared" si="109"/>
        <v/>
      </c>
      <c r="AB195" s="15" t="str">
        <f t="shared" si="110"/>
        <v/>
      </c>
      <c r="AC195" s="14" t="str">
        <f t="shared" si="93"/>
        <v/>
      </c>
      <c r="AD195" s="6" t="e">
        <f t="shared" si="111"/>
        <v>#N/A</v>
      </c>
      <c r="AE195" s="6" t="e">
        <f t="shared" si="112"/>
        <v>#N/A</v>
      </c>
      <c r="AF195" s="6" t="e">
        <f t="shared" si="113"/>
        <v>#N/A</v>
      </c>
      <c r="AG195" s="6" t="str">
        <f t="shared" si="94"/>
        <v/>
      </c>
      <c r="AH195" s="6">
        <f t="shared" si="95"/>
        <v>1</v>
      </c>
      <c r="AI195" s="6" t="e">
        <f t="shared" si="114"/>
        <v>#N/A</v>
      </c>
      <c r="AJ195" s="6" t="e">
        <f t="shared" si="115"/>
        <v>#N/A</v>
      </c>
      <c r="AK195" s="6" t="e">
        <f t="shared" si="116"/>
        <v>#N/A</v>
      </c>
      <c r="AL195" s="6" t="e">
        <f t="shared" si="117"/>
        <v>#N/A</v>
      </c>
      <c r="AM195" s="7" t="str">
        <f t="shared" si="118"/>
        <v xml:space="preserve"> </v>
      </c>
      <c r="AN195" s="6" t="e">
        <f t="shared" si="119"/>
        <v>#N/A</v>
      </c>
      <c r="AO195" s="6" t="e">
        <f t="shared" si="120"/>
        <v>#N/A</v>
      </c>
      <c r="AP195" s="6" t="e">
        <f t="shared" si="121"/>
        <v>#N/A</v>
      </c>
      <c r="AQ195" s="6" t="e">
        <f t="shared" si="96"/>
        <v>#N/A</v>
      </c>
      <c r="AR195" s="6" t="e">
        <f t="shared" si="122"/>
        <v>#N/A</v>
      </c>
      <c r="AS195" s="6" t="e">
        <f t="shared" si="123"/>
        <v>#N/A</v>
      </c>
      <c r="AT195" s="6" t="e">
        <f t="shared" si="97"/>
        <v>#N/A</v>
      </c>
      <c r="AU195" s="6" t="e">
        <f t="shared" si="98"/>
        <v>#N/A</v>
      </c>
      <c r="AV195" s="6" t="e">
        <f t="shared" si="99"/>
        <v>#N/A</v>
      </c>
      <c r="AW195" s="6">
        <f t="shared" si="124"/>
        <v>0</v>
      </c>
      <c r="AX195" s="6" t="e">
        <f t="shared" si="125"/>
        <v>#N/A</v>
      </c>
      <c r="AY195" s="6" t="str">
        <f t="shared" si="100"/>
        <v/>
      </c>
      <c r="AZ195" s="6" t="str">
        <f t="shared" si="101"/>
        <v/>
      </c>
      <c r="BA195" s="6" t="str">
        <f t="shared" si="102"/>
        <v/>
      </c>
      <c r="BB195" s="6" t="str">
        <f t="shared" si="103"/>
        <v/>
      </c>
      <c r="BC195" s="41"/>
      <c r="BI195" t="s">
        <v>745</v>
      </c>
      <c r="CS195" s="256" t="str">
        <f t="shared" si="129"/>
        <v/>
      </c>
      <c r="CT195" s="1" t="str">
        <f t="shared" si="126"/>
        <v/>
      </c>
      <c r="CU195" s="1" t="str">
        <f t="shared" si="127"/>
        <v/>
      </c>
      <c r="CV195" s="395"/>
    </row>
    <row r="196" spans="1:100" s="1" customFormat="1" ht="13.5" customHeight="1" x14ac:dyDescent="0.15">
      <c r="A196" s="62">
        <v>181</v>
      </c>
      <c r="B196" s="315"/>
      <c r="C196" s="315"/>
      <c r="D196" s="315"/>
      <c r="E196" s="315"/>
      <c r="F196" s="315"/>
      <c r="G196" s="315"/>
      <c r="H196" s="315"/>
      <c r="I196" s="315"/>
      <c r="J196" s="315"/>
      <c r="K196" s="315"/>
      <c r="L196" s="316"/>
      <c r="M196" s="315"/>
      <c r="N196" s="367"/>
      <c r="O196" s="368"/>
      <c r="P196" s="385" t="str">
        <f>IF(G196="R",IF(OR(AND(実績排出量!H196=SUM(実績事業所!$B$2-1),3&lt;実績排出量!I196),AND(実績排出量!H196=実績事業所!$B$2,4&gt;実績排出量!I196)),"新規",""),"")</f>
        <v/>
      </c>
      <c r="Q196" s="375" t="str">
        <f t="shared" si="128"/>
        <v/>
      </c>
      <c r="R196" s="376" t="str">
        <f t="shared" si="104"/>
        <v/>
      </c>
      <c r="S196" s="299" t="str">
        <f t="shared" si="90"/>
        <v/>
      </c>
      <c r="T196" s="86" t="str">
        <f t="shared" si="91"/>
        <v/>
      </c>
      <c r="U196" s="87" t="str">
        <f t="shared" si="92"/>
        <v/>
      </c>
      <c r="V196" s="88" t="str">
        <f t="shared" si="105"/>
        <v/>
      </c>
      <c r="W196" s="89" t="str">
        <f t="shared" si="106"/>
        <v/>
      </c>
      <c r="X196" s="89" t="str">
        <f t="shared" si="107"/>
        <v/>
      </c>
      <c r="Y196" s="113" t="str">
        <f t="shared" si="108"/>
        <v/>
      </c>
      <c r="Z196" s="16"/>
      <c r="AA196" s="15" t="str">
        <f t="shared" si="109"/>
        <v/>
      </c>
      <c r="AB196" s="15" t="str">
        <f t="shared" si="110"/>
        <v/>
      </c>
      <c r="AC196" s="14" t="str">
        <f t="shared" si="93"/>
        <v/>
      </c>
      <c r="AD196" s="6" t="e">
        <f t="shared" si="111"/>
        <v>#N/A</v>
      </c>
      <c r="AE196" s="6" t="e">
        <f t="shared" si="112"/>
        <v>#N/A</v>
      </c>
      <c r="AF196" s="6" t="e">
        <f t="shared" si="113"/>
        <v>#N/A</v>
      </c>
      <c r="AG196" s="6" t="str">
        <f t="shared" si="94"/>
        <v/>
      </c>
      <c r="AH196" s="6">
        <f t="shared" si="95"/>
        <v>1</v>
      </c>
      <c r="AI196" s="6" t="e">
        <f t="shared" si="114"/>
        <v>#N/A</v>
      </c>
      <c r="AJ196" s="6" t="e">
        <f t="shared" si="115"/>
        <v>#N/A</v>
      </c>
      <c r="AK196" s="6" t="e">
        <f t="shared" si="116"/>
        <v>#N/A</v>
      </c>
      <c r="AL196" s="6" t="e">
        <f t="shared" si="117"/>
        <v>#N/A</v>
      </c>
      <c r="AM196" s="7" t="str">
        <f t="shared" si="118"/>
        <v xml:space="preserve"> </v>
      </c>
      <c r="AN196" s="6" t="e">
        <f t="shared" si="119"/>
        <v>#N/A</v>
      </c>
      <c r="AO196" s="6" t="e">
        <f t="shared" si="120"/>
        <v>#N/A</v>
      </c>
      <c r="AP196" s="6" t="e">
        <f t="shared" si="121"/>
        <v>#N/A</v>
      </c>
      <c r="AQ196" s="6" t="e">
        <f t="shared" si="96"/>
        <v>#N/A</v>
      </c>
      <c r="AR196" s="6" t="e">
        <f t="shared" si="122"/>
        <v>#N/A</v>
      </c>
      <c r="AS196" s="6" t="e">
        <f t="shared" si="123"/>
        <v>#N/A</v>
      </c>
      <c r="AT196" s="6" t="e">
        <f t="shared" si="97"/>
        <v>#N/A</v>
      </c>
      <c r="AU196" s="6" t="e">
        <f t="shared" si="98"/>
        <v>#N/A</v>
      </c>
      <c r="AV196" s="6" t="e">
        <f t="shared" si="99"/>
        <v>#N/A</v>
      </c>
      <c r="AW196" s="6">
        <f t="shared" si="124"/>
        <v>0</v>
      </c>
      <c r="AX196" s="6" t="e">
        <f t="shared" si="125"/>
        <v>#N/A</v>
      </c>
      <c r="AY196" s="6" t="str">
        <f t="shared" si="100"/>
        <v/>
      </c>
      <c r="AZ196" s="6" t="str">
        <f t="shared" si="101"/>
        <v/>
      </c>
      <c r="BA196" s="6" t="str">
        <f t="shared" si="102"/>
        <v/>
      </c>
      <c r="BB196" s="6" t="str">
        <f t="shared" si="103"/>
        <v/>
      </c>
      <c r="BC196" s="41"/>
      <c r="BI196" t="s">
        <v>747</v>
      </c>
      <c r="CS196" s="256" t="str">
        <f t="shared" si="129"/>
        <v/>
      </c>
      <c r="CT196" s="1" t="str">
        <f t="shared" si="126"/>
        <v/>
      </c>
      <c r="CU196" s="1" t="str">
        <f t="shared" si="127"/>
        <v/>
      </c>
      <c r="CV196" s="395"/>
    </row>
    <row r="197" spans="1:100" s="1" customFormat="1" ht="13.5" customHeight="1" x14ac:dyDescent="0.15">
      <c r="A197" s="62">
        <v>182</v>
      </c>
      <c r="B197" s="315"/>
      <c r="C197" s="315"/>
      <c r="D197" s="315"/>
      <c r="E197" s="315"/>
      <c r="F197" s="315"/>
      <c r="G197" s="315"/>
      <c r="H197" s="315"/>
      <c r="I197" s="315"/>
      <c r="J197" s="315"/>
      <c r="K197" s="315"/>
      <c r="L197" s="316"/>
      <c r="M197" s="315"/>
      <c r="N197" s="367"/>
      <c r="O197" s="368"/>
      <c r="P197" s="385" t="str">
        <f>IF(G197="R",IF(OR(AND(実績排出量!H197=SUM(実績事業所!$B$2-1),3&lt;実績排出量!I197),AND(実績排出量!H197=実績事業所!$B$2,4&gt;実績排出量!I197)),"新規",""),"")</f>
        <v/>
      </c>
      <c r="Q197" s="375" t="str">
        <f t="shared" si="128"/>
        <v/>
      </c>
      <c r="R197" s="376" t="str">
        <f t="shared" si="104"/>
        <v/>
      </c>
      <c r="S197" s="299" t="str">
        <f t="shared" si="90"/>
        <v/>
      </c>
      <c r="T197" s="86" t="str">
        <f t="shared" si="91"/>
        <v/>
      </c>
      <c r="U197" s="87" t="str">
        <f t="shared" si="92"/>
        <v/>
      </c>
      <c r="V197" s="88" t="str">
        <f t="shared" si="105"/>
        <v/>
      </c>
      <c r="W197" s="89" t="str">
        <f t="shared" si="106"/>
        <v/>
      </c>
      <c r="X197" s="89" t="str">
        <f t="shared" si="107"/>
        <v/>
      </c>
      <c r="Y197" s="113" t="str">
        <f t="shared" si="108"/>
        <v/>
      </c>
      <c r="Z197" s="16"/>
      <c r="AA197" s="15" t="str">
        <f t="shared" si="109"/>
        <v/>
      </c>
      <c r="AB197" s="15" t="str">
        <f t="shared" si="110"/>
        <v/>
      </c>
      <c r="AC197" s="14" t="str">
        <f t="shared" si="93"/>
        <v/>
      </c>
      <c r="AD197" s="6" t="e">
        <f t="shared" si="111"/>
        <v>#N/A</v>
      </c>
      <c r="AE197" s="6" t="e">
        <f t="shared" si="112"/>
        <v>#N/A</v>
      </c>
      <c r="AF197" s="6" t="e">
        <f t="shared" si="113"/>
        <v>#N/A</v>
      </c>
      <c r="AG197" s="6" t="str">
        <f t="shared" si="94"/>
        <v/>
      </c>
      <c r="AH197" s="6">
        <f t="shared" si="95"/>
        <v>1</v>
      </c>
      <c r="AI197" s="6" t="e">
        <f t="shared" si="114"/>
        <v>#N/A</v>
      </c>
      <c r="AJ197" s="6" t="e">
        <f t="shared" si="115"/>
        <v>#N/A</v>
      </c>
      <c r="AK197" s="6" t="e">
        <f t="shared" si="116"/>
        <v>#N/A</v>
      </c>
      <c r="AL197" s="6" t="e">
        <f t="shared" si="117"/>
        <v>#N/A</v>
      </c>
      <c r="AM197" s="7" t="str">
        <f t="shared" si="118"/>
        <v xml:space="preserve"> </v>
      </c>
      <c r="AN197" s="6" t="e">
        <f t="shared" si="119"/>
        <v>#N/A</v>
      </c>
      <c r="AO197" s="6" t="e">
        <f t="shared" si="120"/>
        <v>#N/A</v>
      </c>
      <c r="AP197" s="6" t="e">
        <f t="shared" si="121"/>
        <v>#N/A</v>
      </c>
      <c r="AQ197" s="6" t="e">
        <f t="shared" si="96"/>
        <v>#N/A</v>
      </c>
      <c r="AR197" s="6" t="e">
        <f t="shared" si="122"/>
        <v>#N/A</v>
      </c>
      <c r="AS197" s="6" t="e">
        <f t="shared" si="123"/>
        <v>#N/A</v>
      </c>
      <c r="AT197" s="6" t="e">
        <f t="shared" si="97"/>
        <v>#N/A</v>
      </c>
      <c r="AU197" s="6" t="e">
        <f t="shared" si="98"/>
        <v>#N/A</v>
      </c>
      <c r="AV197" s="6" t="e">
        <f t="shared" si="99"/>
        <v>#N/A</v>
      </c>
      <c r="AW197" s="6">
        <f t="shared" si="124"/>
        <v>0</v>
      </c>
      <c r="AX197" s="6" t="e">
        <f t="shared" si="125"/>
        <v>#N/A</v>
      </c>
      <c r="AY197" s="6" t="str">
        <f t="shared" si="100"/>
        <v/>
      </c>
      <c r="AZ197" s="6" t="str">
        <f t="shared" si="101"/>
        <v/>
      </c>
      <c r="BA197" s="6" t="str">
        <f t="shared" si="102"/>
        <v/>
      </c>
      <c r="BB197" s="6" t="str">
        <f t="shared" si="103"/>
        <v/>
      </c>
      <c r="BC197" s="41"/>
      <c r="BI197" t="s">
        <v>788</v>
      </c>
      <c r="CS197" s="256" t="str">
        <f t="shared" si="129"/>
        <v/>
      </c>
      <c r="CT197" s="1" t="str">
        <f t="shared" si="126"/>
        <v/>
      </c>
      <c r="CU197" s="1" t="str">
        <f t="shared" si="127"/>
        <v/>
      </c>
      <c r="CV197" s="395"/>
    </row>
    <row r="198" spans="1:100" s="1" customFormat="1" ht="13.5" customHeight="1" x14ac:dyDescent="0.15">
      <c r="A198" s="62">
        <v>183</v>
      </c>
      <c r="B198" s="315"/>
      <c r="C198" s="315"/>
      <c r="D198" s="315"/>
      <c r="E198" s="315"/>
      <c r="F198" s="315"/>
      <c r="G198" s="315"/>
      <c r="H198" s="315"/>
      <c r="I198" s="315"/>
      <c r="J198" s="315"/>
      <c r="K198" s="315"/>
      <c r="L198" s="316"/>
      <c r="M198" s="315"/>
      <c r="N198" s="367"/>
      <c r="O198" s="368"/>
      <c r="P198" s="385" t="str">
        <f>IF(G198="R",IF(OR(AND(実績排出量!H198=SUM(実績事業所!$B$2-1),3&lt;実績排出量!I198),AND(実績排出量!H198=実績事業所!$B$2,4&gt;実績排出量!I198)),"新規",""),"")</f>
        <v/>
      </c>
      <c r="Q198" s="375" t="str">
        <f t="shared" si="128"/>
        <v/>
      </c>
      <c r="R198" s="376" t="str">
        <f t="shared" si="104"/>
        <v/>
      </c>
      <c r="S198" s="299" t="str">
        <f t="shared" si="90"/>
        <v/>
      </c>
      <c r="T198" s="86" t="str">
        <f t="shared" si="91"/>
        <v/>
      </c>
      <c r="U198" s="87" t="str">
        <f t="shared" si="92"/>
        <v/>
      </c>
      <c r="V198" s="88" t="str">
        <f t="shared" si="105"/>
        <v/>
      </c>
      <c r="W198" s="89" t="str">
        <f t="shared" si="106"/>
        <v/>
      </c>
      <c r="X198" s="89" t="str">
        <f t="shared" si="107"/>
        <v/>
      </c>
      <c r="Y198" s="113" t="str">
        <f t="shared" si="108"/>
        <v/>
      </c>
      <c r="Z198" s="16"/>
      <c r="AA198" s="15" t="str">
        <f t="shared" si="109"/>
        <v/>
      </c>
      <c r="AB198" s="15" t="str">
        <f t="shared" si="110"/>
        <v/>
      </c>
      <c r="AC198" s="14" t="str">
        <f t="shared" si="93"/>
        <v/>
      </c>
      <c r="AD198" s="6" t="e">
        <f t="shared" si="111"/>
        <v>#N/A</v>
      </c>
      <c r="AE198" s="6" t="e">
        <f t="shared" si="112"/>
        <v>#N/A</v>
      </c>
      <c r="AF198" s="6" t="e">
        <f t="shared" si="113"/>
        <v>#N/A</v>
      </c>
      <c r="AG198" s="6" t="str">
        <f t="shared" si="94"/>
        <v/>
      </c>
      <c r="AH198" s="6">
        <f t="shared" si="95"/>
        <v>1</v>
      </c>
      <c r="AI198" s="6" t="e">
        <f t="shared" si="114"/>
        <v>#N/A</v>
      </c>
      <c r="AJ198" s="6" t="e">
        <f t="shared" si="115"/>
        <v>#N/A</v>
      </c>
      <c r="AK198" s="6" t="e">
        <f t="shared" si="116"/>
        <v>#N/A</v>
      </c>
      <c r="AL198" s="6" t="e">
        <f t="shared" si="117"/>
        <v>#N/A</v>
      </c>
      <c r="AM198" s="7" t="str">
        <f t="shared" si="118"/>
        <v xml:space="preserve"> </v>
      </c>
      <c r="AN198" s="6" t="e">
        <f t="shared" si="119"/>
        <v>#N/A</v>
      </c>
      <c r="AO198" s="6" t="e">
        <f t="shared" si="120"/>
        <v>#N/A</v>
      </c>
      <c r="AP198" s="6" t="e">
        <f t="shared" si="121"/>
        <v>#N/A</v>
      </c>
      <c r="AQ198" s="6" t="e">
        <f t="shared" si="96"/>
        <v>#N/A</v>
      </c>
      <c r="AR198" s="6" t="e">
        <f t="shared" si="122"/>
        <v>#N/A</v>
      </c>
      <c r="AS198" s="6" t="e">
        <f t="shared" si="123"/>
        <v>#N/A</v>
      </c>
      <c r="AT198" s="6" t="e">
        <f t="shared" si="97"/>
        <v>#N/A</v>
      </c>
      <c r="AU198" s="6" t="e">
        <f t="shared" si="98"/>
        <v>#N/A</v>
      </c>
      <c r="AV198" s="6" t="e">
        <f t="shared" si="99"/>
        <v>#N/A</v>
      </c>
      <c r="AW198" s="6">
        <f t="shared" si="124"/>
        <v>0</v>
      </c>
      <c r="AX198" s="6" t="e">
        <f t="shared" si="125"/>
        <v>#N/A</v>
      </c>
      <c r="AY198" s="6" t="str">
        <f t="shared" si="100"/>
        <v/>
      </c>
      <c r="AZ198" s="6" t="str">
        <f t="shared" si="101"/>
        <v/>
      </c>
      <c r="BA198" s="6" t="str">
        <f t="shared" si="102"/>
        <v/>
      </c>
      <c r="BB198" s="6" t="str">
        <f t="shared" si="103"/>
        <v/>
      </c>
      <c r="BC198" s="41"/>
      <c r="BI198" t="s">
        <v>790</v>
      </c>
      <c r="CS198" s="256" t="str">
        <f t="shared" si="129"/>
        <v/>
      </c>
      <c r="CT198" s="1" t="str">
        <f t="shared" si="126"/>
        <v/>
      </c>
      <c r="CU198" s="1" t="str">
        <f t="shared" si="127"/>
        <v/>
      </c>
      <c r="CV198" s="395"/>
    </row>
    <row r="199" spans="1:100" s="1" customFormat="1" ht="13.5" customHeight="1" x14ac:dyDescent="0.15">
      <c r="A199" s="62">
        <v>184</v>
      </c>
      <c r="B199" s="315"/>
      <c r="C199" s="315"/>
      <c r="D199" s="315"/>
      <c r="E199" s="315"/>
      <c r="F199" s="315"/>
      <c r="G199" s="315"/>
      <c r="H199" s="315"/>
      <c r="I199" s="315"/>
      <c r="J199" s="315"/>
      <c r="K199" s="315"/>
      <c r="L199" s="316"/>
      <c r="M199" s="315"/>
      <c r="N199" s="367"/>
      <c r="O199" s="368"/>
      <c r="P199" s="385" t="str">
        <f>IF(G199="R",IF(OR(AND(実績排出量!H199=SUM(実績事業所!$B$2-1),3&lt;実績排出量!I199),AND(実績排出量!H199=実績事業所!$B$2,4&gt;実績排出量!I199)),"新規",""),"")</f>
        <v/>
      </c>
      <c r="Q199" s="375" t="str">
        <f t="shared" si="128"/>
        <v/>
      </c>
      <c r="R199" s="376" t="str">
        <f t="shared" si="104"/>
        <v/>
      </c>
      <c r="S199" s="299" t="str">
        <f t="shared" si="90"/>
        <v/>
      </c>
      <c r="T199" s="86" t="str">
        <f t="shared" si="91"/>
        <v/>
      </c>
      <c r="U199" s="87" t="str">
        <f t="shared" si="92"/>
        <v/>
      </c>
      <c r="V199" s="88" t="str">
        <f t="shared" si="105"/>
        <v/>
      </c>
      <c r="W199" s="89" t="str">
        <f t="shared" si="106"/>
        <v/>
      </c>
      <c r="X199" s="89" t="str">
        <f t="shared" si="107"/>
        <v/>
      </c>
      <c r="Y199" s="113" t="str">
        <f t="shared" si="108"/>
        <v/>
      </c>
      <c r="Z199" s="16"/>
      <c r="AA199" s="15" t="str">
        <f t="shared" si="109"/>
        <v/>
      </c>
      <c r="AB199" s="15" t="str">
        <f t="shared" si="110"/>
        <v/>
      </c>
      <c r="AC199" s="14" t="str">
        <f t="shared" si="93"/>
        <v/>
      </c>
      <c r="AD199" s="6" t="e">
        <f t="shared" si="111"/>
        <v>#N/A</v>
      </c>
      <c r="AE199" s="6" t="e">
        <f t="shared" si="112"/>
        <v>#N/A</v>
      </c>
      <c r="AF199" s="6" t="e">
        <f t="shared" si="113"/>
        <v>#N/A</v>
      </c>
      <c r="AG199" s="6" t="str">
        <f t="shared" si="94"/>
        <v/>
      </c>
      <c r="AH199" s="6">
        <f t="shared" si="95"/>
        <v>1</v>
      </c>
      <c r="AI199" s="6" t="e">
        <f t="shared" si="114"/>
        <v>#N/A</v>
      </c>
      <c r="AJ199" s="6" t="e">
        <f t="shared" si="115"/>
        <v>#N/A</v>
      </c>
      <c r="AK199" s="6" t="e">
        <f t="shared" si="116"/>
        <v>#N/A</v>
      </c>
      <c r="AL199" s="6" t="e">
        <f t="shared" si="117"/>
        <v>#N/A</v>
      </c>
      <c r="AM199" s="7" t="str">
        <f t="shared" si="118"/>
        <v xml:space="preserve"> </v>
      </c>
      <c r="AN199" s="6" t="e">
        <f t="shared" si="119"/>
        <v>#N/A</v>
      </c>
      <c r="AO199" s="6" t="e">
        <f t="shared" si="120"/>
        <v>#N/A</v>
      </c>
      <c r="AP199" s="6" t="e">
        <f t="shared" si="121"/>
        <v>#N/A</v>
      </c>
      <c r="AQ199" s="6" t="e">
        <f t="shared" si="96"/>
        <v>#N/A</v>
      </c>
      <c r="AR199" s="6" t="e">
        <f t="shared" si="122"/>
        <v>#N/A</v>
      </c>
      <c r="AS199" s="6" t="e">
        <f t="shared" si="123"/>
        <v>#N/A</v>
      </c>
      <c r="AT199" s="6" t="e">
        <f t="shared" si="97"/>
        <v>#N/A</v>
      </c>
      <c r="AU199" s="6" t="e">
        <f t="shared" si="98"/>
        <v>#N/A</v>
      </c>
      <c r="AV199" s="6" t="e">
        <f t="shared" si="99"/>
        <v>#N/A</v>
      </c>
      <c r="AW199" s="6">
        <f t="shared" si="124"/>
        <v>0</v>
      </c>
      <c r="AX199" s="6" t="e">
        <f t="shared" si="125"/>
        <v>#N/A</v>
      </c>
      <c r="AY199" s="6" t="str">
        <f t="shared" si="100"/>
        <v/>
      </c>
      <c r="AZ199" s="6" t="str">
        <f t="shared" si="101"/>
        <v/>
      </c>
      <c r="BA199" s="6" t="str">
        <f t="shared" si="102"/>
        <v/>
      </c>
      <c r="BB199" s="6" t="str">
        <f t="shared" si="103"/>
        <v/>
      </c>
      <c r="BC199" s="41"/>
      <c r="BI199" t="s">
        <v>792</v>
      </c>
      <c r="CS199" s="256" t="str">
        <f t="shared" si="129"/>
        <v/>
      </c>
      <c r="CT199" s="1" t="str">
        <f t="shared" si="126"/>
        <v/>
      </c>
      <c r="CU199" s="1" t="str">
        <f t="shared" si="127"/>
        <v/>
      </c>
      <c r="CV199" s="395"/>
    </row>
    <row r="200" spans="1:100" s="1" customFormat="1" ht="13.5" customHeight="1" x14ac:dyDescent="0.15">
      <c r="A200" s="62">
        <v>185</v>
      </c>
      <c r="B200" s="315"/>
      <c r="C200" s="315"/>
      <c r="D200" s="315"/>
      <c r="E200" s="315"/>
      <c r="F200" s="315"/>
      <c r="G200" s="315"/>
      <c r="H200" s="315"/>
      <c r="I200" s="315"/>
      <c r="J200" s="315"/>
      <c r="K200" s="315"/>
      <c r="L200" s="316"/>
      <c r="M200" s="315"/>
      <c r="N200" s="367"/>
      <c r="O200" s="368"/>
      <c r="P200" s="385" t="str">
        <f>IF(G200="R",IF(OR(AND(実績排出量!H200=SUM(実績事業所!$B$2-1),3&lt;実績排出量!I200),AND(実績排出量!H200=実績事業所!$B$2,4&gt;実績排出量!I200)),"新規",""),"")</f>
        <v/>
      </c>
      <c r="Q200" s="375" t="str">
        <f t="shared" si="128"/>
        <v/>
      </c>
      <c r="R200" s="376" t="str">
        <f t="shared" si="104"/>
        <v/>
      </c>
      <c r="S200" s="299" t="str">
        <f t="shared" si="90"/>
        <v/>
      </c>
      <c r="T200" s="86" t="str">
        <f t="shared" si="91"/>
        <v/>
      </c>
      <c r="U200" s="87" t="str">
        <f t="shared" si="92"/>
        <v/>
      </c>
      <c r="V200" s="88" t="str">
        <f t="shared" si="105"/>
        <v/>
      </c>
      <c r="W200" s="89" t="str">
        <f t="shared" si="106"/>
        <v/>
      </c>
      <c r="X200" s="89" t="str">
        <f t="shared" si="107"/>
        <v/>
      </c>
      <c r="Y200" s="113" t="str">
        <f t="shared" si="108"/>
        <v/>
      </c>
      <c r="Z200" s="16"/>
      <c r="AA200" s="15" t="str">
        <f t="shared" si="109"/>
        <v/>
      </c>
      <c r="AB200" s="15" t="str">
        <f t="shared" si="110"/>
        <v/>
      </c>
      <c r="AC200" s="14" t="str">
        <f t="shared" si="93"/>
        <v/>
      </c>
      <c r="AD200" s="6" t="e">
        <f t="shared" si="111"/>
        <v>#N/A</v>
      </c>
      <c r="AE200" s="6" t="e">
        <f t="shared" si="112"/>
        <v>#N/A</v>
      </c>
      <c r="AF200" s="6" t="e">
        <f t="shared" si="113"/>
        <v>#N/A</v>
      </c>
      <c r="AG200" s="6" t="str">
        <f t="shared" si="94"/>
        <v/>
      </c>
      <c r="AH200" s="6">
        <f t="shared" si="95"/>
        <v>1</v>
      </c>
      <c r="AI200" s="6" t="e">
        <f t="shared" si="114"/>
        <v>#N/A</v>
      </c>
      <c r="AJ200" s="6" t="e">
        <f t="shared" si="115"/>
        <v>#N/A</v>
      </c>
      <c r="AK200" s="6" t="e">
        <f t="shared" si="116"/>
        <v>#N/A</v>
      </c>
      <c r="AL200" s="6" t="e">
        <f t="shared" si="117"/>
        <v>#N/A</v>
      </c>
      <c r="AM200" s="7" t="str">
        <f t="shared" si="118"/>
        <v xml:space="preserve"> </v>
      </c>
      <c r="AN200" s="6" t="e">
        <f t="shared" si="119"/>
        <v>#N/A</v>
      </c>
      <c r="AO200" s="6" t="e">
        <f t="shared" si="120"/>
        <v>#N/A</v>
      </c>
      <c r="AP200" s="6" t="e">
        <f t="shared" si="121"/>
        <v>#N/A</v>
      </c>
      <c r="AQ200" s="6" t="e">
        <f t="shared" si="96"/>
        <v>#N/A</v>
      </c>
      <c r="AR200" s="6" t="e">
        <f t="shared" si="122"/>
        <v>#N/A</v>
      </c>
      <c r="AS200" s="6" t="e">
        <f t="shared" si="123"/>
        <v>#N/A</v>
      </c>
      <c r="AT200" s="6" t="e">
        <f t="shared" si="97"/>
        <v>#N/A</v>
      </c>
      <c r="AU200" s="6" t="e">
        <f t="shared" si="98"/>
        <v>#N/A</v>
      </c>
      <c r="AV200" s="6" t="e">
        <f t="shared" si="99"/>
        <v>#N/A</v>
      </c>
      <c r="AW200" s="6">
        <f t="shared" si="124"/>
        <v>0</v>
      </c>
      <c r="AX200" s="6" t="e">
        <f t="shared" si="125"/>
        <v>#N/A</v>
      </c>
      <c r="AY200" s="6" t="str">
        <f t="shared" si="100"/>
        <v/>
      </c>
      <c r="AZ200" s="6" t="str">
        <f t="shared" si="101"/>
        <v/>
      </c>
      <c r="BA200" s="6" t="str">
        <f t="shared" si="102"/>
        <v/>
      </c>
      <c r="BB200" s="6" t="str">
        <f t="shared" si="103"/>
        <v/>
      </c>
      <c r="BC200" s="41"/>
      <c r="BI200" t="s">
        <v>735</v>
      </c>
      <c r="CS200" s="256" t="str">
        <f t="shared" si="129"/>
        <v/>
      </c>
      <c r="CT200" s="1" t="str">
        <f t="shared" si="126"/>
        <v/>
      </c>
      <c r="CU200" s="1" t="str">
        <f t="shared" si="127"/>
        <v/>
      </c>
      <c r="CV200" s="395"/>
    </row>
    <row r="201" spans="1:100" s="1" customFormat="1" ht="13.5" customHeight="1" x14ac:dyDescent="0.15">
      <c r="A201" s="62">
        <v>186</v>
      </c>
      <c r="B201" s="315"/>
      <c r="C201" s="315"/>
      <c r="D201" s="315"/>
      <c r="E201" s="315"/>
      <c r="F201" s="315"/>
      <c r="G201" s="315"/>
      <c r="H201" s="315"/>
      <c r="I201" s="315"/>
      <c r="J201" s="315"/>
      <c r="K201" s="315"/>
      <c r="L201" s="316"/>
      <c r="M201" s="315"/>
      <c r="N201" s="367"/>
      <c r="O201" s="368"/>
      <c r="P201" s="385" t="str">
        <f>IF(G201="R",IF(OR(AND(実績排出量!H201=SUM(実績事業所!$B$2-1),3&lt;実績排出量!I201),AND(実績排出量!H201=実績事業所!$B$2,4&gt;実績排出量!I201)),"新規",""),"")</f>
        <v/>
      </c>
      <c r="Q201" s="375" t="str">
        <f t="shared" si="128"/>
        <v/>
      </c>
      <c r="R201" s="376" t="str">
        <f t="shared" si="104"/>
        <v/>
      </c>
      <c r="S201" s="299" t="str">
        <f t="shared" si="90"/>
        <v/>
      </c>
      <c r="T201" s="86" t="str">
        <f t="shared" si="91"/>
        <v/>
      </c>
      <c r="U201" s="87" t="str">
        <f t="shared" si="92"/>
        <v/>
      </c>
      <c r="V201" s="88" t="str">
        <f t="shared" si="105"/>
        <v/>
      </c>
      <c r="W201" s="89" t="str">
        <f t="shared" si="106"/>
        <v/>
      </c>
      <c r="X201" s="89" t="str">
        <f t="shared" si="107"/>
        <v/>
      </c>
      <c r="Y201" s="113" t="str">
        <f t="shared" si="108"/>
        <v/>
      </c>
      <c r="Z201" s="16"/>
      <c r="AA201" s="15" t="str">
        <f t="shared" si="109"/>
        <v/>
      </c>
      <c r="AB201" s="15" t="str">
        <f t="shared" si="110"/>
        <v/>
      </c>
      <c r="AC201" s="14" t="str">
        <f t="shared" si="93"/>
        <v/>
      </c>
      <c r="AD201" s="6" t="e">
        <f t="shared" si="111"/>
        <v>#N/A</v>
      </c>
      <c r="AE201" s="6" t="e">
        <f t="shared" si="112"/>
        <v>#N/A</v>
      </c>
      <c r="AF201" s="6" t="e">
        <f t="shared" si="113"/>
        <v>#N/A</v>
      </c>
      <c r="AG201" s="6" t="str">
        <f t="shared" si="94"/>
        <v/>
      </c>
      <c r="AH201" s="6">
        <f t="shared" si="95"/>
        <v>1</v>
      </c>
      <c r="AI201" s="6" t="e">
        <f t="shared" si="114"/>
        <v>#N/A</v>
      </c>
      <c r="AJ201" s="6" t="e">
        <f t="shared" si="115"/>
        <v>#N/A</v>
      </c>
      <c r="AK201" s="6" t="e">
        <f t="shared" si="116"/>
        <v>#N/A</v>
      </c>
      <c r="AL201" s="6" t="e">
        <f t="shared" si="117"/>
        <v>#N/A</v>
      </c>
      <c r="AM201" s="7" t="str">
        <f t="shared" si="118"/>
        <v xml:space="preserve"> </v>
      </c>
      <c r="AN201" s="6" t="e">
        <f t="shared" si="119"/>
        <v>#N/A</v>
      </c>
      <c r="AO201" s="6" t="e">
        <f t="shared" si="120"/>
        <v>#N/A</v>
      </c>
      <c r="AP201" s="6" t="e">
        <f t="shared" si="121"/>
        <v>#N/A</v>
      </c>
      <c r="AQ201" s="6" t="e">
        <f t="shared" si="96"/>
        <v>#N/A</v>
      </c>
      <c r="AR201" s="6" t="e">
        <f t="shared" si="122"/>
        <v>#N/A</v>
      </c>
      <c r="AS201" s="6" t="e">
        <f t="shared" si="123"/>
        <v>#N/A</v>
      </c>
      <c r="AT201" s="6" t="e">
        <f t="shared" si="97"/>
        <v>#N/A</v>
      </c>
      <c r="AU201" s="6" t="e">
        <f t="shared" si="98"/>
        <v>#N/A</v>
      </c>
      <c r="AV201" s="6" t="e">
        <f t="shared" si="99"/>
        <v>#N/A</v>
      </c>
      <c r="AW201" s="6">
        <f t="shared" si="124"/>
        <v>0</v>
      </c>
      <c r="AX201" s="6" t="e">
        <f t="shared" si="125"/>
        <v>#N/A</v>
      </c>
      <c r="AY201" s="6" t="str">
        <f t="shared" si="100"/>
        <v/>
      </c>
      <c r="AZ201" s="6" t="str">
        <f t="shared" si="101"/>
        <v/>
      </c>
      <c r="BA201" s="6" t="str">
        <f t="shared" si="102"/>
        <v/>
      </c>
      <c r="BB201" s="6" t="str">
        <f t="shared" si="103"/>
        <v/>
      </c>
      <c r="BC201" s="41"/>
      <c r="BI201" t="s">
        <v>737</v>
      </c>
      <c r="CS201" s="256" t="str">
        <f t="shared" si="129"/>
        <v/>
      </c>
      <c r="CT201" s="1" t="str">
        <f t="shared" si="126"/>
        <v/>
      </c>
      <c r="CU201" s="1" t="str">
        <f t="shared" si="127"/>
        <v/>
      </c>
      <c r="CV201" s="395"/>
    </row>
    <row r="202" spans="1:100" s="1" customFormat="1" ht="13.5" customHeight="1" x14ac:dyDescent="0.15">
      <c r="A202" s="62">
        <v>187</v>
      </c>
      <c r="B202" s="315"/>
      <c r="C202" s="315"/>
      <c r="D202" s="315"/>
      <c r="E202" s="315"/>
      <c r="F202" s="315"/>
      <c r="G202" s="315"/>
      <c r="H202" s="315"/>
      <c r="I202" s="315"/>
      <c r="J202" s="315"/>
      <c r="K202" s="315"/>
      <c r="L202" s="316"/>
      <c r="M202" s="315"/>
      <c r="N202" s="367"/>
      <c r="O202" s="368"/>
      <c r="P202" s="385" t="str">
        <f>IF(G202="R",IF(OR(AND(実績排出量!H202=SUM(実績事業所!$B$2-1),3&lt;実績排出量!I202),AND(実績排出量!H202=実績事業所!$B$2,4&gt;実績排出量!I202)),"新規",""),"")</f>
        <v/>
      </c>
      <c r="Q202" s="375" t="str">
        <f t="shared" si="128"/>
        <v/>
      </c>
      <c r="R202" s="376" t="str">
        <f t="shared" si="104"/>
        <v/>
      </c>
      <c r="S202" s="299" t="str">
        <f t="shared" si="90"/>
        <v/>
      </c>
      <c r="T202" s="86" t="str">
        <f t="shared" si="91"/>
        <v/>
      </c>
      <c r="U202" s="87" t="str">
        <f t="shared" si="92"/>
        <v/>
      </c>
      <c r="V202" s="88" t="str">
        <f t="shared" si="105"/>
        <v/>
      </c>
      <c r="W202" s="89" t="str">
        <f t="shared" si="106"/>
        <v/>
      </c>
      <c r="X202" s="89" t="str">
        <f t="shared" si="107"/>
        <v/>
      </c>
      <c r="Y202" s="113" t="str">
        <f t="shared" si="108"/>
        <v/>
      </c>
      <c r="Z202" s="16"/>
      <c r="AA202" s="15" t="str">
        <f t="shared" si="109"/>
        <v/>
      </c>
      <c r="AB202" s="15" t="str">
        <f t="shared" si="110"/>
        <v/>
      </c>
      <c r="AC202" s="14" t="str">
        <f t="shared" si="93"/>
        <v/>
      </c>
      <c r="AD202" s="6" t="e">
        <f t="shared" si="111"/>
        <v>#N/A</v>
      </c>
      <c r="AE202" s="6" t="e">
        <f t="shared" si="112"/>
        <v>#N/A</v>
      </c>
      <c r="AF202" s="6" t="e">
        <f t="shared" si="113"/>
        <v>#N/A</v>
      </c>
      <c r="AG202" s="6" t="str">
        <f t="shared" si="94"/>
        <v/>
      </c>
      <c r="AH202" s="6">
        <f t="shared" si="95"/>
        <v>1</v>
      </c>
      <c r="AI202" s="6" t="e">
        <f t="shared" si="114"/>
        <v>#N/A</v>
      </c>
      <c r="AJ202" s="6" t="e">
        <f t="shared" si="115"/>
        <v>#N/A</v>
      </c>
      <c r="AK202" s="6" t="e">
        <f t="shared" si="116"/>
        <v>#N/A</v>
      </c>
      <c r="AL202" s="6" t="e">
        <f t="shared" si="117"/>
        <v>#N/A</v>
      </c>
      <c r="AM202" s="7" t="str">
        <f t="shared" si="118"/>
        <v xml:space="preserve"> </v>
      </c>
      <c r="AN202" s="6" t="e">
        <f t="shared" si="119"/>
        <v>#N/A</v>
      </c>
      <c r="AO202" s="6" t="e">
        <f t="shared" si="120"/>
        <v>#N/A</v>
      </c>
      <c r="AP202" s="6" t="e">
        <f t="shared" si="121"/>
        <v>#N/A</v>
      </c>
      <c r="AQ202" s="6" t="e">
        <f t="shared" si="96"/>
        <v>#N/A</v>
      </c>
      <c r="AR202" s="6" t="e">
        <f t="shared" si="122"/>
        <v>#N/A</v>
      </c>
      <c r="AS202" s="6" t="e">
        <f t="shared" si="123"/>
        <v>#N/A</v>
      </c>
      <c r="AT202" s="6" t="e">
        <f t="shared" si="97"/>
        <v>#N/A</v>
      </c>
      <c r="AU202" s="6" t="e">
        <f t="shared" si="98"/>
        <v>#N/A</v>
      </c>
      <c r="AV202" s="6" t="e">
        <f t="shared" si="99"/>
        <v>#N/A</v>
      </c>
      <c r="AW202" s="6">
        <f t="shared" si="124"/>
        <v>0</v>
      </c>
      <c r="AX202" s="6" t="e">
        <f t="shared" si="125"/>
        <v>#N/A</v>
      </c>
      <c r="AY202" s="6" t="str">
        <f t="shared" si="100"/>
        <v/>
      </c>
      <c r="AZ202" s="6" t="str">
        <f t="shared" si="101"/>
        <v/>
      </c>
      <c r="BA202" s="6" t="str">
        <f t="shared" si="102"/>
        <v/>
      </c>
      <c r="BB202" s="6" t="str">
        <f t="shared" si="103"/>
        <v/>
      </c>
      <c r="BC202" s="41"/>
      <c r="BI202" t="s">
        <v>739</v>
      </c>
      <c r="CS202" s="256" t="str">
        <f t="shared" si="129"/>
        <v/>
      </c>
      <c r="CT202" s="1" t="str">
        <f t="shared" si="126"/>
        <v/>
      </c>
      <c r="CU202" s="1" t="str">
        <f t="shared" si="127"/>
        <v/>
      </c>
      <c r="CV202" s="395"/>
    </row>
    <row r="203" spans="1:100" s="1" customFormat="1" ht="13.5" customHeight="1" x14ac:dyDescent="0.15">
      <c r="A203" s="62">
        <v>188</v>
      </c>
      <c r="B203" s="315"/>
      <c r="C203" s="315"/>
      <c r="D203" s="315"/>
      <c r="E203" s="315"/>
      <c r="F203" s="315"/>
      <c r="G203" s="315"/>
      <c r="H203" s="315"/>
      <c r="I203" s="315"/>
      <c r="J203" s="315"/>
      <c r="K203" s="315"/>
      <c r="L203" s="316"/>
      <c r="M203" s="315"/>
      <c r="N203" s="367"/>
      <c r="O203" s="368"/>
      <c r="P203" s="385" t="str">
        <f>IF(G203="R",IF(OR(AND(実績排出量!H203=SUM(実績事業所!$B$2-1),3&lt;実績排出量!I203),AND(実績排出量!H203=実績事業所!$B$2,4&gt;実績排出量!I203)),"新規",""),"")</f>
        <v/>
      </c>
      <c r="Q203" s="375" t="str">
        <f t="shared" si="128"/>
        <v/>
      </c>
      <c r="R203" s="376" t="str">
        <f t="shared" si="104"/>
        <v/>
      </c>
      <c r="S203" s="299" t="str">
        <f t="shared" si="90"/>
        <v/>
      </c>
      <c r="T203" s="86" t="str">
        <f t="shared" si="91"/>
        <v/>
      </c>
      <c r="U203" s="87" t="str">
        <f t="shared" si="92"/>
        <v/>
      </c>
      <c r="V203" s="88" t="str">
        <f t="shared" si="105"/>
        <v/>
      </c>
      <c r="W203" s="89" t="str">
        <f t="shared" si="106"/>
        <v/>
      </c>
      <c r="X203" s="89" t="str">
        <f t="shared" si="107"/>
        <v/>
      </c>
      <c r="Y203" s="113" t="str">
        <f t="shared" si="108"/>
        <v/>
      </c>
      <c r="Z203" s="16"/>
      <c r="AA203" s="15" t="str">
        <f t="shared" si="109"/>
        <v/>
      </c>
      <c r="AB203" s="15" t="str">
        <f t="shared" si="110"/>
        <v/>
      </c>
      <c r="AC203" s="14" t="str">
        <f t="shared" si="93"/>
        <v/>
      </c>
      <c r="AD203" s="6" t="e">
        <f t="shared" si="111"/>
        <v>#N/A</v>
      </c>
      <c r="AE203" s="6" t="e">
        <f t="shared" si="112"/>
        <v>#N/A</v>
      </c>
      <c r="AF203" s="6" t="e">
        <f t="shared" si="113"/>
        <v>#N/A</v>
      </c>
      <c r="AG203" s="6" t="str">
        <f t="shared" si="94"/>
        <v/>
      </c>
      <c r="AH203" s="6">
        <f t="shared" si="95"/>
        <v>1</v>
      </c>
      <c r="AI203" s="6" t="e">
        <f t="shared" si="114"/>
        <v>#N/A</v>
      </c>
      <c r="AJ203" s="6" t="e">
        <f t="shared" si="115"/>
        <v>#N/A</v>
      </c>
      <c r="AK203" s="6" t="e">
        <f t="shared" si="116"/>
        <v>#N/A</v>
      </c>
      <c r="AL203" s="6" t="e">
        <f t="shared" si="117"/>
        <v>#N/A</v>
      </c>
      <c r="AM203" s="7" t="str">
        <f t="shared" si="118"/>
        <v xml:space="preserve"> </v>
      </c>
      <c r="AN203" s="6" t="e">
        <f t="shared" si="119"/>
        <v>#N/A</v>
      </c>
      <c r="AO203" s="6" t="e">
        <f t="shared" si="120"/>
        <v>#N/A</v>
      </c>
      <c r="AP203" s="6" t="e">
        <f t="shared" si="121"/>
        <v>#N/A</v>
      </c>
      <c r="AQ203" s="6" t="e">
        <f t="shared" si="96"/>
        <v>#N/A</v>
      </c>
      <c r="AR203" s="6" t="e">
        <f t="shared" si="122"/>
        <v>#N/A</v>
      </c>
      <c r="AS203" s="6" t="e">
        <f t="shared" si="123"/>
        <v>#N/A</v>
      </c>
      <c r="AT203" s="6" t="e">
        <f t="shared" si="97"/>
        <v>#N/A</v>
      </c>
      <c r="AU203" s="6" t="e">
        <f t="shared" si="98"/>
        <v>#N/A</v>
      </c>
      <c r="AV203" s="6" t="e">
        <f t="shared" si="99"/>
        <v>#N/A</v>
      </c>
      <c r="AW203" s="6">
        <f t="shared" si="124"/>
        <v>0</v>
      </c>
      <c r="AX203" s="6" t="e">
        <f t="shared" si="125"/>
        <v>#N/A</v>
      </c>
      <c r="AY203" s="6" t="str">
        <f t="shared" si="100"/>
        <v/>
      </c>
      <c r="AZ203" s="6" t="str">
        <f t="shared" si="101"/>
        <v/>
      </c>
      <c r="BA203" s="6" t="str">
        <f t="shared" si="102"/>
        <v/>
      </c>
      <c r="BB203" s="6" t="str">
        <f t="shared" si="103"/>
        <v/>
      </c>
      <c r="BC203" s="41"/>
      <c r="BI203" t="s">
        <v>749</v>
      </c>
      <c r="CS203" s="256" t="str">
        <f t="shared" si="129"/>
        <v/>
      </c>
      <c r="CT203" s="1" t="str">
        <f t="shared" si="126"/>
        <v/>
      </c>
      <c r="CU203" s="1" t="str">
        <f t="shared" si="127"/>
        <v/>
      </c>
      <c r="CV203" s="395"/>
    </row>
    <row r="204" spans="1:100" s="1" customFormat="1" ht="13.5" customHeight="1" x14ac:dyDescent="0.15">
      <c r="A204" s="62">
        <v>189</v>
      </c>
      <c r="B204" s="315"/>
      <c r="C204" s="315"/>
      <c r="D204" s="315"/>
      <c r="E204" s="315"/>
      <c r="F204" s="315"/>
      <c r="G204" s="315"/>
      <c r="H204" s="315"/>
      <c r="I204" s="315"/>
      <c r="J204" s="315"/>
      <c r="K204" s="315"/>
      <c r="L204" s="316"/>
      <c r="M204" s="315"/>
      <c r="N204" s="367"/>
      <c r="O204" s="368"/>
      <c r="P204" s="385" t="str">
        <f>IF(G204="R",IF(OR(AND(実績排出量!H204=SUM(実績事業所!$B$2-1),3&lt;実績排出量!I204),AND(実績排出量!H204=実績事業所!$B$2,4&gt;実績排出量!I204)),"新規",""),"")</f>
        <v/>
      </c>
      <c r="Q204" s="375" t="str">
        <f t="shared" si="128"/>
        <v/>
      </c>
      <c r="R204" s="376" t="str">
        <f t="shared" si="104"/>
        <v/>
      </c>
      <c r="S204" s="299" t="str">
        <f t="shared" si="90"/>
        <v/>
      </c>
      <c r="T204" s="86" t="str">
        <f t="shared" si="91"/>
        <v/>
      </c>
      <c r="U204" s="87" t="str">
        <f t="shared" si="92"/>
        <v/>
      </c>
      <c r="V204" s="88" t="str">
        <f t="shared" si="105"/>
        <v/>
      </c>
      <c r="W204" s="89" t="str">
        <f t="shared" si="106"/>
        <v/>
      </c>
      <c r="X204" s="89" t="str">
        <f t="shared" si="107"/>
        <v/>
      </c>
      <c r="Y204" s="113" t="str">
        <f t="shared" si="108"/>
        <v/>
      </c>
      <c r="Z204" s="16"/>
      <c r="AA204" s="15" t="str">
        <f t="shared" si="109"/>
        <v/>
      </c>
      <c r="AB204" s="15" t="str">
        <f t="shared" si="110"/>
        <v/>
      </c>
      <c r="AC204" s="14" t="str">
        <f t="shared" si="93"/>
        <v/>
      </c>
      <c r="AD204" s="6" t="e">
        <f t="shared" si="111"/>
        <v>#N/A</v>
      </c>
      <c r="AE204" s="6" t="e">
        <f t="shared" si="112"/>
        <v>#N/A</v>
      </c>
      <c r="AF204" s="6" t="e">
        <f t="shared" si="113"/>
        <v>#N/A</v>
      </c>
      <c r="AG204" s="6" t="str">
        <f t="shared" si="94"/>
        <v/>
      </c>
      <c r="AH204" s="6">
        <f t="shared" si="95"/>
        <v>1</v>
      </c>
      <c r="AI204" s="6" t="e">
        <f t="shared" si="114"/>
        <v>#N/A</v>
      </c>
      <c r="AJ204" s="6" t="e">
        <f t="shared" si="115"/>
        <v>#N/A</v>
      </c>
      <c r="AK204" s="6" t="e">
        <f t="shared" si="116"/>
        <v>#N/A</v>
      </c>
      <c r="AL204" s="6" t="e">
        <f t="shared" si="117"/>
        <v>#N/A</v>
      </c>
      <c r="AM204" s="7" t="str">
        <f t="shared" si="118"/>
        <v xml:space="preserve"> </v>
      </c>
      <c r="AN204" s="6" t="e">
        <f t="shared" si="119"/>
        <v>#N/A</v>
      </c>
      <c r="AO204" s="6" t="e">
        <f t="shared" si="120"/>
        <v>#N/A</v>
      </c>
      <c r="AP204" s="6" t="e">
        <f t="shared" si="121"/>
        <v>#N/A</v>
      </c>
      <c r="AQ204" s="6" t="e">
        <f t="shared" si="96"/>
        <v>#N/A</v>
      </c>
      <c r="AR204" s="6" t="e">
        <f t="shared" si="122"/>
        <v>#N/A</v>
      </c>
      <c r="AS204" s="6" t="e">
        <f t="shared" si="123"/>
        <v>#N/A</v>
      </c>
      <c r="AT204" s="6" t="e">
        <f t="shared" si="97"/>
        <v>#N/A</v>
      </c>
      <c r="AU204" s="6" t="e">
        <f t="shared" si="98"/>
        <v>#N/A</v>
      </c>
      <c r="AV204" s="6" t="e">
        <f t="shared" si="99"/>
        <v>#N/A</v>
      </c>
      <c r="AW204" s="6">
        <f t="shared" si="124"/>
        <v>0</v>
      </c>
      <c r="AX204" s="6" t="e">
        <f t="shared" si="125"/>
        <v>#N/A</v>
      </c>
      <c r="AY204" s="6" t="str">
        <f t="shared" si="100"/>
        <v/>
      </c>
      <c r="AZ204" s="6" t="str">
        <f t="shared" si="101"/>
        <v/>
      </c>
      <c r="BA204" s="6" t="str">
        <f t="shared" si="102"/>
        <v/>
      </c>
      <c r="BB204" s="6" t="str">
        <f t="shared" si="103"/>
        <v/>
      </c>
      <c r="BC204" s="41"/>
      <c r="BI204" t="s">
        <v>751</v>
      </c>
      <c r="CS204" s="256" t="str">
        <f t="shared" si="129"/>
        <v/>
      </c>
      <c r="CT204" s="1" t="str">
        <f t="shared" si="126"/>
        <v/>
      </c>
      <c r="CU204" s="1" t="str">
        <f t="shared" si="127"/>
        <v/>
      </c>
      <c r="CV204" s="395"/>
    </row>
    <row r="205" spans="1:100" s="1" customFormat="1" ht="13.5" customHeight="1" x14ac:dyDescent="0.15">
      <c r="A205" s="62">
        <v>190</v>
      </c>
      <c r="B205" s="315"/>
      <c r="C205" s="315"/>
      <c r="D205" s="315"/>
      <c r="E205" s="315"/>
      <c r="F205" s="315"/>
      <c r="G205" s="315"/>
      <c r="H205" s="315"/>
      <c r="I205" s="315"/>
      <c r="J205" s="315"/>
      <c r="K205" s="315"/>
      <c r="L205" s="316"/>
      <c r="M205" s="315"/>
      <c r="N205" s="367"/>
      <c r="O205" s="368"/>
      <c r="P205" s="385" t="str">
        <f>IF(G205="R",IF(OR(AND(実績排出量!H205=SUM(実績事業所!$B$2-1),3&lt;実績排出量!I205),AND(実績排出量!H205=実績事業所!$B$2,4&gt;実績排出量!I205)),"新規",""),"")</f>
        <v/>
      </c>
      <c r="Q205" s="375" t="str">
        <f t="shared" si="128"/>
        <v/>
      </c>
      <c r="R205" s="376" t="str">
        <f t="shared" si="104"/>
        <v/>
      </c>
      <c r="S205" s="299" t="str">
        <f t="shared" si="90"/>
        <v/>
      </c>
      <c r="T205" s="86" t="str">
        <f t="shared" si="91"/>
        <v/>
      </c>
      <c r="U205" s="87" t="str">
        <f t="shared" si="92"/>
        <v/>
      </c>
      <c r="V205" s="88" t="str">
        <f t="shared" si="105"/>
        <v/>
      </c>
      <c r="W205" s="89" t="str">
        <f t="shared" si="106"/>
        <v/>
      </c>
      <c r="X205" s="89" t="str">
        <f t="shared" si="107"/>
        <v/>
      </c>
      <c r="Y205" s="113" t="str">
        <f t="shared" si="108"/>
        <v/>
      </c>
      <c r="Z205" s="16"/>
      <c r="AA205" s="15" t="str">
        <f t="shared" si="109"/>
        <v/>
      </c>
      <c r="AB205" s="15" t="str">
        <f t="shared" si="110"/>
        <v/>
      </c>
      <c r="AC205" s="14" t="str">
        <f t="shared" si="93"/>
        <v/>
      </c>
      <c r="AD205" s="6" t="e">
        <f t="shared" si="111"/>
        <v>#N/A</v>
      </c>
      <c r="AE205" s="6" t="e">
        <f t="shared" si="112"/>
        <v>#N/A</v>
      </c>
      <c r="AF205" s="6" t="e">
        <f t="shared" si="113"/>
        <v>#N/A</v>
      </c>
      <c r="AG205" s="6" t="str">
        <f t="shared" si="94"/>
        <v/>
      </c>
      <c r="AH205" s="6">
        <f t="shared" si="95"/>
        <v>1</v>
      </c>
      <c r="AI205" s="6" t="e">
        <f t="shared" si="114"/>
        <v>#N/A</v>
      </c>
      <c r="AJ205" s="6" t="e">
        <f t="shared" si="115"/>
        <v>#N/A</v>
      </c>
      <c r="AK205" s="6" t="e">
        <f t="shared" si="116"/>
        <v>#N/A</v>
      </c>
      <c r="AL205" s="6" t="e">
        <f t="shared" si="117"/>
        <v>#N/A</v>
      </c>
      <c r="AM205" s="7" t="str">
        <f t="shared" si="118"/>
        <v xml:space="preserve"> </v>
      </c>
      <c r="AN205" s="6" t="e">
        <f t="shared" si="119"/>
        <v>#N/A</v>
      </c>
      <c r="AO205" s="6" t="e">
        <f t="shared" si="120"/>
        <v>#N/A</v>
      </c>
      <c r="AP205" s="6" t="e">
        <f t="shared" si="121"/>
        <v>#N/A</v>
      </c>
      <c r="AQ205" s="6" t="e">
        <f t="shared" si="96"/>
        <v>#N/A</v>
      </c>
      <c r="AR205" s="6" t="e">
        <f t="shared" si="122"/>
        <v>#N/A</v>
      </c>
      <c r="AS205" s="6" t="e">
        <f t="shared" si="123"/>
        <v>#N/A</v>
      </c>
      <c r="AT205" s="6" t="e">
        <f t="shared" si="97"/>
        <v>#N/A</v>
      </c>
      <c r="AU205" s="6" t="e">
        <f t="shared" si="98"/>
        <v>#N/A</v>
      </c>
      <c r="AV205" s="6" t="e">
        <f t="shared" si="99"/>
        <v>#N/A</v>
      </c>
      <c r="AW205" s="6">
        <f t="shared" si="124"/>
        <v>0</v>
      </c>
      <c r="AX205" s="6" t="e">
        <f t="shared" si="125"/>
        <v>#N/A</v>
      </c>
      <c r="AY205" s="6" t="str">
        <f t="shared" si="100"/>
        <v/>
      </c>
      <c r="AZ205" s="6" t="str">
        <f t="shared" si="101"/>
        <v/>
      </c>
      <c r="BA205" s="6" t="str">
        <f t="shared" si="102"/>
        <v/>
      </c>
      <c r="BB205" s="6" t="str">
        <f t="shared" si="103"/>
        <v/>
      </c>
      <c r="BC205" s="41"/>
      <c r="BI205" t="s">
        <v>753</v>
      </c>
      <c r="CS205" s="256" t="str">
        <f t="shared" si="129"/>
        <v/>
      </c>
      <c r="CT205" s="1" t="str">
        <f t="shared" si="126"/>
        <v/>
      </c>
      <c r="CU205" s="1" t="str">
        <f t="shared" si="127"/>
        <v/>
      </c>
      <c r="CV205" s="395"/>
    </row>
    <row r="206" spans="1:100" s="1" customFormat="1" ht="13.5" customHeight="1" x14ac:dyDescent="0.15">
      <c r="A206" s="62">
        <v>191</v>
      </c>
      <c r="B206" s="315"/>
      <c r="C206" s="315"/>
      <c r="D206" s="315"/>
      <c r="E206" s="315"/>
      <c r="F206" s="315"/>
      <c r="G206" s="315"/>
      <c r="H206" s="315"/>
      <c r="I206" s="315"/>
      <c r="J206" s="315"/>
      <c r="K206" s="315"/>
      <c r="L206" s="316"/>
      <c r="M206" s="315"/>
      <c r="N206" s="367"/>
      <c r="O206" s="368"/>
      <c r="P206" s="385" t="str">
        <f>IF(G206="R",IF(OR(AND(実績排出量!H206=SUM(実績事業所!$B$2-1),3&lt;実績排出量!I206),AND(実績排出量!H206=実績事業所!$B$2,4&gt;実績排出量!I206)),"新規",""),"")</f>
        <v/>
      </c>
      <c r="Q206" s="375" t="str">
        <f t="shared" si="128"/>
        <v/>
      </c>
      <c r="R206" s="376" t="str">
        <f t="shared" si="104"/>
        <v/>
      </c>
      <c r="S206" s="299" t="str">
        <f t="shared" si="90"/>
        <v/>
      </c>
      <c r="T206" s="86" t="str">
        <f t="shared" si="91"/>
        <v/>
      </c>
      <c r="U206" s="87" t="str">
        <f t="shared" si="92"/>
        <v/>
      </c>
      <c r="V206" s="88" t="str">
        <f t="shared" si="105"/>
        <v/>
      </c>
      <c r="W206" s="89" t="str">
        <f t="shared" si="106"/>
        <v/>
      </c>
      <c r="X206" s="89" t="str">
        <f t="shared" si="107"/>
        <v/>
      </c>
      <c r="Y206" s="113" t="str">
        <f t="shared" si="108"/>
        <v/>
      </c>
      <c r="Z206" s="16"/>
      <c r="AA206" s="15" t="str">
        <f t="shared" si="109"/>
        <v/>
      </c>
      <c r="AB206" s="15" t="str">
        <f t="shared" si="110"/>
        <v/>
      </c>
      <c r="AC206" s="14" t="str">
        <f t="shared" si="93"/>
        <v/>
      </c>
      <c r="AD206" s="6" t="e">
        <f t="shared" si="111"/>
        <v>#N/A</v>
      </c>
      <c r="AE206" s="6" t="e">
        <f t="shared" si="112"/>
        <v>#N/A</v>
      </c>
      <c r="AF206" s="6" t="e">
        <f t="shared" si="113"/>
        <v>#N/A</v>
      </c>
      <c r="AG206" s="6" t="str">
        <f t="shared" si="94"/>
        <v/>
      </c>
      <c r="AH206" s="6">
        <f t="shared" si="95"/>
        <v>1</v>
      </c>
      <c r="AI206" s="6" t="e">
        <f t="shared" si="114"/>
        <v>#N/A</v>
      </c>
      <c r="AJ206" s="6" t="e">
        <f t="shared" si="115"/>
        <v>#N/A</v>
      </c>
      <c r="AK206" s="6" t="e">
        <f t="shared" si="116"/>
        <v>#N/A</v>
      </c>
      <c r="AL206" s="6" t="e">
        <f t="shared" si="117"/>
        <v>#N/A</v>
      </c>
      <c r="AM206" s="7" t="str">
        <f t="shared" si="118"/>
        <v xml:space="preserve"> </v>
      </c>
      <c r="AN206" s="6" t="e">
        <f t="shared" si="119"/>
        <v>#N/A</v>
      </c>
      <c r="AO206" s="6" t="e">
        <f t="shared" si="120"/>
        <v>#N/A</v>
      </c>
      <c r="AP206" s="6" t="e">
        <f t="shared" si="121"/>
        <v>#N/A</v>
      </c>
      <c r="AQ206" s="6" t="e">
        <f t="shared" si="96"/>
        <v>#N/A</v>
      </c>
      <c r="AR206" s="6" t="e">
        <f t="shared" si="122"/>
        <v>#N/A</v>
      </c>
      <c r="AS206" s="6" t="e">
        <f t="shared" si="123"/>
        <v>#N/A</v>
      </c>
      <c r="AT206" s="6" t="e">
        <f t="shared" si="97"/>
        <v>#N/A</v>
      </c>
      <c r="AU206" s="6" t="e">
        <f t="shared" si="98"/>
        <v>#N/A</v>
      </c>
      <c r="AV206" s="6" t="e">
        <f t="shared" si="99"/>
        <v>#N/A</v>
      </c>
      <c r="AW206" s="6">
        <f t="shared" si="124"/>
        <v>0</v>
      </c>
      <c r="AX206" s="6" t="e">
        <f t="shared" si="125"/>
        <v>#N/A</v>
      </c>
      <c r="AY206" s="6" t="str">
        <f t="shared" si="100"/>
        <v/>
      </c>
      <c r="AZ206" s="6" t="str">
        <f t="shared" si="101"/>
        <v/>
      </c>
      <c r="BA206" s="6" t="str">
        <f t="shared" si="102"/>
        <v/>
      </c>
      <c r="BB206" s="6" t="str">
        <f t="shared" si="103"/>
        <v/>
      </c>
      <c r="BC206" s="41"/>
      <c r="BI206" t="s">
        <v>755</v>
      </c>
      <c r="CS206" s="256" t="str">
        <f t="shared" si="129"/>
        <v/>
      </c>
      <c r="CT206" s="1" t="str">
        <f t="shared" si="126"/>
        <v/>
      </c>
      <c r="CU206" s="1" t="str">
        <f t="shared" si="127"/>
        <v/>
      </c>
      <c r="CV206" s="395"/>
    </row>
    <row r="207" spans="1:100" s="1" customFormat="1" ht="13.5" customHeight="1" x14ac:dyDescent="0.15">
      <c r="A207" s="62">
        <v>192</v>
      </c>
      <c r="B207" s="315"/>
      <c r="C207" s="315"/>
      <c r="D207" s="315"/>
      <c r="E207" s="315"/>
      <c r="F207" s="315"/>
      <c r="G207" s="315"/>
      <c r="H207" s="315"/>
      <c r="I207" s="315"/>
      <c r="J207" s="315"/>
      <c r="K207" s="315"/>
      <c r="L207" s="316"/>
      <c r="M207" s="315"/>
      <c r="N207" s="367"/>
      <c r="O207" s="368"/>
      <c r="P207" s="385" t="str">
        <f>IF(G207="R",IF(OR(AND(実績排出量!H207=SUM(実績事業所!$B$2-1),3&lt;実績排出量!I207),AND(実績排出量!H207=実績事業所!$B$2,4&gt;実績排出量!I207)),"新規",""),"")</f>
        <v/>
      </c>
      <c r="Q207" s="375" t="str">
        <f t="shared" si="128"/>
        <v/>
      </c>
      <c r="R207" s="376" t="str">
        <f t="shared" si="104"/>
        <v/>
      </c>
      <c r="S207" s="299" t="str">
        <f t="shared" si="90"/>
        <v/>
      </c>
      <c r="T207" s="86" t="str">
        <f t="shared" si="91"/>
        <v/>
      </c>
      <c r="U207" s="87" t="str">
        <f t="shared" si="92"/>
        <v/>
      </c>
      <c r="V207" s="88" t="str">
        <f t="shared" si="105"/>
        <v/>
      </c>
      <c r="W207" s="89" t="str">
        <f t="shared" si="106"/>
        <v/>
      </c>
      <c r="X207" s="89" t="str">
        <f t="shared" si="107"/>
        <v/>
      </c>
      <c r="Y207" s="113" t="str">
        <f t="shared" si="108"/>
        <v/>
      </c>
      <c r="Z207" s="16"/>
      <c r="AA207" s="15" t="str">
        <f t="shared" si="109"/>
        <v/>
      </c>
      <c r="AB207" s="15" t="str">
        <f t="shared" si="110"/>
        <v/>
      </c>
      <c r="AC207" s="14" t="str">
        <f t="shared" si="93"/>
        <v/>
      </c>
      <c r="AD207" s="6" t="e">
        <f t="shared" si="111"/>
        <v>#N/A</v>
      </c>
      <c r="AE207" s="6" t="e">
        <f t="shared" si="112"/>
        <v>#N/A</v>
      </c>
      <c r="AF207" s="6" t="e">
        <f t="shared" si="113"/>
        <v>#N/A</v>
      </c>
      <c r="AG207" s="6" t="str">
        <f t="shared" si="94"/>
        <v/>
      </c>
      <c r="AH207" s="6">
        <f t="shared" si="95"/>
        <v>1</v>
      </c>
      <c r="AI207" s="6" t="e">
        <f t="shared" si="114"/>
        <v>#N/A</v>
      </c>
      <c r="AJ207" s="6" t="e">
        <f t="shared" si="115"/>
        <v>#N/A</v>
      </c>
      <c r="AK207" s="6" t="e">
        <f t="shared" si="116"/>
        <v>#N/A</v>
      </c>
      <c r="AL207" s="6" t="e">
        <f t="shared" si="117"/>
        <v>#N/A</v>
      </c>
      <c r="AM207" s="7" t="str">
        <f t="shared" si="118"/>
        <v xml:space="preserve"> </v>
      </c>
      <c r="AN207" s="6" t="e">
        <f t="shared" si="119"/>
        <v>#N/A</v>
      </c>
      <c r="AO207" s="6" t="e">
        <f t="shared" si="120"/>
        <v>#N/A</v>
      </c>
      <c r="AP207" s="6" t="e">
        <f t="shared" si="121"/>
        <v>#N/A</v>
      </c>
      <c r="AQ207" s="6" t="e">
        <f t="shared" si="96"/>
        <v>#N/A</v>
      </c>
      <c r="AR207" s="6" t="e">
        <f t="shared" si="122"/>
        <v>#N/A</v>
      </c>
      <c r="AS207" s="6" t="e">
        <f t="shared" si="123"/>
        <v>#N/A</v>
      </c>
      <c r="AT207" s="6" t="e">
        <f t="shared" si="97"/>
        <v>#N/A</v>
      </c>
      <c r="AU207" s="6" t="e">
        <f t="shared" si="98"/>
        <v>#N/A</v>
      </c>
      <c r="AV207" s="6" t="e">
        <f t="shared" si="99"/>
        <v>#N/A</v>
      </c>
      <c r="AW207" s="6">
        <f t="shared" si="124"/>
        <v>0</v>
      </c>
      <c r="AX207" s="6" t="e">
        <f t="shared" si="125"/>
        <v>#N/A</v>
      </c>
      <c r="AY207" s="6" t="str">
        <f t="shared" si="100"/>
        <v/>
      </c>
      <c r="AZ207" s="6" t="str">
        <f t="shared" si="101"/>
        <v/>
      </c>
      <c r="BA207" s="6" t="str">
        <f t="shared" si="102"/>
        <v/>
      </c>
      <c r="BB207" s="6" t="str">
        <f t="shared" si="103"/>
        <v/>
      </c>
      <c r="BC207" s="41"/>
      <c r="BI207" t="s">
        <v>757</v>
      </c>
      <c r="CS207" s="256" t="str">
        <f t="shared" si="129"/>
        <v/>
      </c>
      <c r="CT207" s="1" t="str">
        <f t="shared" si="126"/>
        <v/>
      </c>
      <c r="CU207" s="1" t="str">
        <f t="shared" si="127"/>
        <v/>
      </c>
      <c r="CV207" s="395"/>
    </row>
    <row r="208" spans="1:100" s="1" customFormat="1" ht="13.5" customHeight="1" x14ac:dyDescent="0.15">
      <c r="A208" s="62">
        <v>193</v>
      </c>
      <c r="B208" s="315"/>
      <c r="C208" s="315"/>
      <c r="D208" s="315"/>
      <c r="E208" s="315"/>
      <c r="F208" s="315"/>
      <c r="G208" s="315"/>
      <c r="H208" s="315"/>
      <c r="I208" s="315"/>
      <c r="J208" s="315"/>
      <c r="K208" s="315"/>
      <c r="L208" s="316"/>
      <c r="M208" s="315"/>
      <c r="N208" s="367"/>
      <c r="O208" s="368"/>
      <c r="P208" s="385" t="str">
        <f>IF(G208="R",IF(OR(AND(実績排出量!H208=SUM(実績事業所!$B$2-1),3&lt;実績排出量!I208),AND(実績排出量!H208=実績事業所!$B$2,4&gt;実績排出量!I208)),"新規",""),"")</f>
        <v/>
      </c>
      <c r="Q208" s="375" t="str">
        <f t="shared" si="128"/>
        <v/>
      </c>
      <c r="R208" s="376" t="str">
        <f t="shared" si="104"/>
        <v/>
      </c>
      <c r="S208" s="299" t="str">
        <f t="shared" ref="S208:S215" si="130">IF(ISBLANK(M208)=TRUE,"",IF(ISNUMBER(AO208)=TRUE,AO208,"エラー"))</f>
        <v/>
      </c>
      <c r="T208" s="86" t="str">
        <f t="shared" ref="T208:T215" si="131">IF(ISBLANK(M208)=TRUE,"",IF(ISNUMBER(AR208)=TRUE,AR208,"エラー"))</f>
        <v/>
      </c>
      <c r="U208" s="87" t="str">
        <f t="shared" ref="U208:U215" si="132">IF(ISBLANK(M208)=TRUE,"",IF(ISNUMBER(AX208)=TRUE,AX208,"エラー"))</f>
        <v/>
      </c>
      <c r="V208" s="88" t="str">
        <f t="shared" si="105"/>
        <v/>
      </c>
      <c r="W208" s="89" t="str">
        <f t="shared" si="106"/>
        <v/>
      </c>
      <c r="X208" s="89" t="str">
        <f t="shared" si="107"/>
        <v/>
      </c>
      <c r="Y208" s="113" t="str">
        <f t="shared" si="108"/>
        <v/>
      </c>
      <c r="Z208" s="16"/>
      <c r="AA208" s="15" t="str">
        <f t="shared" si="109"/>
        <v/>
      </c>
      <c r="AB208" s="15" t="str">
        <f t="shared" si="110"/>
        <v/>
      </c>
      <c r="AC208" s="14" t="str">
        <f t="shared" ref="AC208:AC215" si="133">IF(ISBLANK(J208)=TRUE,"",IF(OR(ISBLANK(B208)=TRUE),1,""))</f>
        <v/>
      </c>
      <c r="AD208" s="6" t="e">
        <f t="shared" si="111"/>
        <v>#N/A</v>
      </c>
      <c r="AE208" s="6" t="e">
        <f t="shared" si="112"/>
        <v>#N/A</v>
      </c>
      <c r="AF208" s="6" t="e">
        <f t="shared" si="113"/>
        <v>#N/A</v>
      </c>
      <c r="AG208" s="6" t="str">
        <f t="shared" ref="AG208:AG215" si="134">IF(ISERROR(SEARCH("-",K208,1))=TRUE,ASC(UPPER(K208)),ASC(UPPER(LEFT(K208,SEARCH("-",K208,1)-1))))</f>
        <v/>
      </c>
      <c r="AH208" s="6">
        <f t="shared" ref="AH208:AH215" si="135">IF(L208&gt;3500,L208/1000,1)</f>
        <v>1</v>
      </c>
      <c r="AI208" s="6" t="e">
        <f t="shared" si="114"/>
        <v>#N/A</v>
      </c>
      <c r="AJ208" s="6" t="e">
        <f t="shared" si="115"/>
        <v>#N/A</v>
      </c>
      <c r="AK208" s="6" t="e">
        <f t="shared" si="116"/>
        <v>#N/A</v>
      </c>
      <c r="AL208" s="6" t="e">
        <f t="shared" si="117"/>
        <v>#N/A</v>
      </c>
      <c r="AM208" s="7" t="str">
        <f t="shared" si="118"/>
        <v xml:space="preserve"> </v>
      </c>
      <c r="AN208" s="6" t="e">
        <f t="shared" si="119"/>
        <v>#N/A</v>
      </c>
      <c r="AO208" s="6" t="e">
        <f t="shared" si="120"/>
        <v>#N/A</v>
      </c>
      <c r="AP208" s="6" t="e">
        <f t="shared" si="121"/>
        <v>#N/A</v>
      </c>
      <c r="AQ208" s="6" t="e">
        <f t="shared" ref="AQ208:AQ215" si="136">VLOOKUP(AJ208,$BZ$17:$CD$21,2,FALSE)</f>
        <v>#N/A</v>
      </c>
      <c r="AR208" s="6" t="e">
        <f t="shared" si="122"/>
        <v>#N/A</v>
      </c>
      <c r="AS208" s="6" t="e">
        <f t="shared" si="123"/>
        <v>#N/A</v>
      </c>
      <c r="AT208" s="6" t="e">
        <f t="shared" ref="AT208:AT215" si="137">VLOOKUP(AJ208,$BZ$17:$CD$21,3,FALSE)</f>
        <v>#N/A</v>
      </c>
      <c r="AU208" s="6" t="e">
        <f t="shared" ref="AU208:AU215" si="138">VLOOKUP(AJ208,$BZ$17:$CD$21,4,FALSE)</f>
        <v>#N/A</v>
      </c>
      <c r="AV208" s="6" t="e">
        <f t="shared" ref="AV208:AV215" si="139">VLOOKUP(AJ208,$BZ$17:$CD$21,5,FALSE)</f>
        <v>#N/A</v>
      </c>
      <c r="AW208" s="6">
        <f t="shared" si="124"/>
        <v>0</v>
      </c>
      <c r="AX208" s="6" t="e">
        <f t="shared" si="125"/>
        <v>#N/A</v>
      </c>
      <c r="AY208" s="6" t="str">
        <f t="shared" ref="AY208:AY215" si="140">IF(J208="","",VLOOKUP(J208,$BD$17:$BH$25,5,FALSE))</f>
        <v/>
      </c>
      <c r="AZ208" s="6" t="str">
        <f t="shared" ref="AZ208:AZ215" si="141">IF(D208="","",VLOOKUP(CONCATENATE("A",LEFT(D208)),$BW$17:$BX$26,2,FALSE))</f>
        <v/>
      </c>
      <c r="BA208" s="6" t="str">
        <f t="shared" ref="BA208:BA215" si="142">IF(AY208=AZ208,"",1)</f>
        <v/>
      </c>
      <c r="BB208" s="6" t="str">
        <f t="shared" ref="BB208:BB215" si="143">CONCATENATE(C208,D208,E208,F208)</f>
        <v/>
      </c>
      <c r="BC208" s="41"/>
      <c r="BI208" t="s">
        <v>759</v>
      </c>
      <c r="CS208" s="256" t="str">
        <f t="shared" si="129"/>
        <v/>
      </c>
      <c r="CT208" s="1" t="str">
        <f t="shared" si="126"/>
        <v/>
      </c>
      <c r="CU208" s="1" t="str">
        <f t="shared" si="127"/>
        <v/>
      </c>
      <c r="CV208" s="395"/>
    </row>
    <row r="209" spans="1:100" s="1" customFormat="1" ht="13.5" customHeight="1" x14ac:dyDescent="0.15">
      <c r="A209" s="62">
        <v>194</v>
      </c>
      <c r="B209" s="315"/>
      <c r="C209" s="315"/>
      <c r="D209" s="315"/>
      <c r="E209" s="315"/>
      <c r="F209" s="315"/>
      <c r="G209" s="315"/>
      <c r="H209" s="315"/>
      <c r="I209" s="315"/>
      <c r="J209" s="315"/>
      <c r="K209" s="315"/>
      <c r="L209" s="316"/>
      <c r="M209" s="315"/>
      <c r="N209" s="367"/>
      <c r="O209" s="368"/>
      <c r="P209" s="385" t="str">
        <f>IF(G209="R",IF(OR(AND(実績排出量!H209=SUM(実績事業所!$B$2-1),3&lt;実績排出量!I209),AND(実績排出量!H209=実績事業所!$B$2,4&gt;実績排出量!I209)),"新規",""),"")</f>
        <v/>
      </c>
      <c r="Q209" s="375" t="str">
        <f t="shared" si="128"/>
        <v/>
      </c>
      <c r="R209" s="376" t="str">
        <f t="shared" ref="R209:R215" si="144">IF(P209="減車","－","")</f>
        <v/>
      </c>
      <c r="S209" s="299" t="str">
        <f t="shared" si="130"/>
        <v/>
      </c>
      <c r="T209" s="86" t="str">
        <f t="shared" si="131"/>
        <v/>
      </c>
      <c r="U209" s="87" t="str">
        <f t="shared" si="132"/>
        <v/>
      </c>
      <c r="V209" s="88" t="str">
        <f t="shared" ref="V209:V215" si="145">IF(P209="減車",0,IF(OR(AA209="",AB209=""),"",AA209/AB209))</f>
        <v/>
      </c>
      <c r="W209" s="89" t="str">
        <f t="shared" ref="W209:W215" si="146">IF(P209="減車","-",IF(S209="","",IF(ISERROR(S209*AA209*AH209),"エラー",IF(ISBLANK(AA209)=TRUE,"エラー",IF(ISBLANK(S209)=TRUE,"エラー",IF(BA209=1,"エラー",S209*AH209*AA209/1000))))))</f>
        <v/>
      </c>
      <c r="X209" s="89" t="str">
        <f t="shared" ref="X209:X215" si="147">IF(P209="減車","-",IF(T209="","",IF(ISERROR(T209*AA209*AH209),"エラー",IF(ISBLANK(AA209)=TRUE,"エラー",IF(ISBLANK(T209)=TRUE,"エラー",IF(BA209=1,"エラー",T209*AH209*AA209/1000))))))</f>
        <v/>
      </c>
      <c r="Y209" s="113" t="str">
        <f t="shared" ref="Y209:Y215" si="148">IF(P209="減車","-",IF(U209="","",IF(ISERROR(U209*AB209),"エラー",IF(ISBLANK(AB209)=TRUE,"エラー",IF(ISBLANK(U209)=TRUE,"エラー",IF(BA209=1,"エラー",U209*AB209/1000))))))</f>
        <v/>
      </c>
      <c r="Z209" s="16"/>
      <c r="AA209" s="15" t="str">
        <f t="shared" ref="AA209:AA215" si="149">IF(Q209="","",Q209)</f>
        <v/>
      </c>
      <c r="AB209" s="15" t="str">
        <f t="shared" ref="AB209:AB215" si="150">IF(R209="","",R209)</f>
        <v/>
      </c>
      <c r="AC209" s="14" t="str">
        <f t="shared" si="133"/>
        <v/>
      </c>
      <c r="AD209" s="6" t="e">
        <f t="shared" ref="AD209:AD215" si="151">VLOOKUP(J209,$BD$17:$BG$23,2,FALSE)</f>
        <v>#N/A</v>
      </c>
      <c r="AE209" s="6" t="e">
        <f t="shared" ref="AE209:AE215" si="152">VLOOKUP(J209,$BD$17:$BG$23,3,FALSE)</f>
        <v>#N/A</v>
      </c>
      <c r="AF209" s="6" t="e">
        <f t="shared" ref="AF209:AF215" si="153">VLOOKUP(J209,$BD$17:$BG$23,4,FALSE)</f>
        <v>#N/A</v>
      </c>
      <c r="AG209" s="6" t="str">
        <f t="shared" si="134"/>
        <v/>
      </c>
      <c r="AH209" s="6">
        <f t="shared" si="135"/>
        <v>1</v>
      </c>
      <c r="AI209" s="6" t="e">
        <f t="shared" ref="AI209:AI215" si="154">IF(AF209=9,0,IF(L209&lt;=1700,1,IF(L209&lt;=2500,2,IF(L209&lt;=3500,3,4))))</f>
        <v>#N/A</v>
      </c>
      <c r="AJ209" s="6" t="e">
        <f t="shared" ref="AJ209:AJ215" si="155">IF(AF209=5,0,IF(AF209=9,0,IF(L209&lt;=1700,1,IF(L209&lt;=2500,2,IF(L209&lt;=3500,3,4)))))</f>
        <v>#N/A</v>
      </c>
      <c r="AK209" s="6" t="e">
        <f t="shared" ref="AK209:AK215" si="156">VLOOKUP(M209,$BL$17:$BM$27,2,FALSE)</f>
        <v>#N/A</v>
      </c>
      <c r="AL209" s="6" t="e">
        <f t="shared" ref="AL209:AL215" si="157">VLOOKUP(AN209,排出係数表,9,FALSE)</f>
        <v>#N/A</v>
      </c>
      <c r="AM209" s="7" t="str">
        <f t="shared" ref="AM209:AM215" si="158">IF(OR(ISBLANK(M209)=TRUE,ISBLANK(B209)=TRUE)," ",P209&amp;CONCATENATE(B209,AF209,AI209))</f>
        <v xml:space="preserve"> </v>
      </c>
      <c r="AN209" s="6" t="e">
        <f t="shared" ref="AN209:AN215" si="159">CONCATENATE(AD209,AJ209,AK209,AG209)</f>
        <v>#N/A</v>
      </c>
      <c r="AO209" s="6" t="e">
        <f t="shared" ref="AO209:AO215" si="160">IF(AND(N209="あり",AK209="軽"),AQ209,AP209)</f>
        <v>#N/A</v>
      </c>
      <c r="AP209" s="6" t="e">
        <f t="shared" ref="AP209:AP215" si="161">VLOOKUP(AN209,排出係数表,6,FALSE)</f>
        <v>#N/A</v>
      </c>
      <c r="AQ209" s="6" t="e">
        <f t="shared" si="136"/>
        <v>#N/A</v>
      </c>
      <c r="AR209" s="6" t="e">
        <f t="shared" ref="AR209:AR215" si="162">IF(AND(N209="あり",O209="なし",AK209="軽"),AT209,IF(AND(N209="あり",O209="あり(H17なし)",AK209="軽"),AT209,IF(AND(N209="あり",O209="",AK209="軽"),AT209,IF(AND(N209="なし",O209="あり(H17なし)",AK209="軽"),AU209,IF(AND(N209="",O209="あり(H17なし)",AK209="軽"),AU209,IF(AND(O209="あり(H17あり)",AK209="軽"),AV209,AS209))))))</f>
        <v>#N/A</v>
      </c>
      <c r="AS209" s="6" t="e">
        <f t="shared" ref="AS209:AS215" si="163">VLOOKUP(AN209,排出係数表,7,FALSE)</f>
        <v>#N/A</v>
      </c>
      <c r="AT209" s="6" t="e">
        <f t="shared" si="137"/>
        <v>#N/A</v>
      </c>
      <c r="AU209" s="6" t="e">
        <f t="shared" si="138"/>
        <v>#N/A</v>
      </c>
      <c r="AV209" s="6" t="e">
        <f t="shared" si="139"/>
        <v>#N/A</v>
      </c>
      <c r="AW209" s="6">
        <f t="shared" ref="AW209:AW215" si="164">IF(AND(N209="なし",O209="なし"),0,IF(AND(N209="",O209=""),0,IF(AND(N209="",O209="なし"),0,IF(AND(N209="なし",O209=""),0,1))))</f>
        <v>0</v>
      </c>
      <c r="AX209" s="6" t="e">
        <f t="shared" ref="AX209:AX215" si="165">VLOOKUP(AN209,排出係数表,8,FALSE)</f>
        <v>#N/A</v>
      </c>
      <c r="AY209" s="6" t="str">
        <f t="shared" si="140"/>
        <v/>
      </c>
      <c r="AZ209" s="6" t="str">
        <f t="shared" si="141"/>
        <v/>
      </c>
      <c r="BA209" s="6" t="str">
        <f t="shared" si="142"/>
        <v/>
      </c>
      <c r="BB209" s="6" t="str">
        <f t="shared" si="143"/>
        <v/>
      </c>
      <c r="BC209" s="41"/>
      <c r="BI209" t="s">
        <v>898</v>
      </c>
      <c r="CS209" s="256" t="str">
        <f t="shared" si="129"/>
        <v/>
      </c>
      <c r="CT209" s="1" t="str">
        <f t="shared" ref="CT209:CT215" si="166">IF(P209="","",IF(P209="新規",P209&amp;CS209,IF(P209="減車",P209&amp;CS209,"")))</f>
        <v/>
      </c>
      <c r="CU209" s="1" t="str">
        <f t="shared" ref="CU209:CU215" si="167">IF("新規"=P209,IF(OR(N209="あり",O209="あり(H17あり)",O209="あり(H17なし)"),"新規後付",""),IF("減車"=P209,IF(OR(N209="あり",O209="あり(H17あり)",O209="あり(H17なし)"),"減車後付",""),""))</f>
        <v/>
      </c>
      <c r="CV209" s="395"/>
    </row>
    <row r="210" spans="1:100" s="1" customFormat="1" ht="13.5" customHeight="1" x14ac:dyDescent="0.15">
      <c r="A210" s="62">
        <v>195</v>
      </c>
      <c r="B210" s="315"/>
      <c r="C210" s="315"/>
      <c r="D210" s="315"/>
      <c r="E210" s="315"/>
      <c r="F210" s="315"/>
      <c r="G210" s="315"/>
      <c r="H210" s="315"/>
      <c r="I210" s="315"/>
      <c r="J210" s="315"/>
      <c r="K210" s="315"/>
      <c r="L210" s="316"/>
      <c r="M210" s="315"/>
      <c r="N210" s="367"/>
      <c r="O210" s="368"/>
      <c r="P210" s="385" t="str">
        <f>IF(G210="R",IF(OR(AND(実績排出量!H210=SUM(実績事業所!$B$2-1),3&lt;実績排出量!I210),AND(実績排出量!H210=実績事業所!$B$2,4&gt;実績排出量!I210)),"新規",""),"")</f>
        <v/>
      </c>
      <c r="Q210" s="375" t="str">
        <f t="shared" ref="Q210:Q215" si="168">IF(P210="減車","－","")</f>
        <v/>
      </c>
      <c r="R210" s="376" t="str">
        <f t="shared" si="144"/>
        <v/>
      </c>
      <c r="S210" s="299" t="str">
        <f t="shared" si="130"/>
        <v/>
      </c>
      <c r="T210" s="86" t="str">
        <f t="shared" si="131"/>
        <v/>
      </c>
      <c r="U210" s="87" t="str">
        <f t="shared" si="132"/>
        <v/>
      </c>
      <c r="V210" s="88" t="str">
        <f t="shared" si="145"/>
        <v/>
      </c>
      <c r="W210" s="89" t="str">
        <f t="shared" si="146"/>
        <v/>
      </c>
      <c r="X210" s="89" t="str">
        <f t="shared" si="147"/>
        <v/>
      </c>
      <c r="Y210" s="113" t="str">
        <f t="shared" si="148"/>
        <v/>
      </c>
      <c r="Z210" s="16"/>
      <c r="AA210" s="15" t="str">
        <f t="shared" si="149"/>
        <v/>
      </c>
      <c r="AB210" s="15" t="str">
        <f t="shared" si="150"/>
        <v/>
      </c>
      <c r="AC210" s="14" t="str">
        <f t="shared" si="133"/>
        <v/>
      </c>
      <c r="AD210" s="6" t="e">
        <f t="shared" si="151"/>
        <v>#N/A</v>
      </c>
      <c r="AE210" s="6" t="e">
        <f t="shared" si="152"/>
        <v>#N/A</v>
      </c>
      <c r="AF210" s="6" t="e">
        <f t="shared" si="153"/>
        <v>#N/A</v>
      </c>
      <c r="AG210" s="6" t="str">
        <f t="shared" si="134"/>
        <v/>
      </c>
      <c r="AH210" s="6">
        <f t="shared" si="135"/>
        <v>1</v>
      </c>
      <c r="AI210" s="6" t="e">
        <f t="shared" si="154"/>
        <v>#N/A</v>
      </c>
      <c r="AJ210" s="6" t="e">
        <f t="shared" si="155"/>
        <v>#N/A</v>
      </c>
      <c r="AK210" s="6" t="e">
        <f t="shared" si="156"/>
        <v>#N/A</v>
      </c>
      <c r="AL210" s="6" t="e">
        <f t="shared" si="157"/>
        <v>#N/A</v>
      </c>
      <c r="AM210" s="7" t="str">
        <f t="shared" si="158"/>
        <v xml:space="preserve"> </v>
      </c>
      <c r="AN210" s="6" t="e">
        <f t="shared" si="159"/>
        <v>#N/A</v>
      </c>
      <c r="AO210" s="6" t="e">
        <f t="shared" si="160"/>
        <v>#N/A</v>
      </c>
      <c r="AP210" s="6" t="e">
        <f t="shared" si="161"/>
        <v>#N/A</v>
      </c>
      <c r="AQ210" s="6" t="e">
        <f t="shared" si="136"/>
        <v>#N/A</v>
      </c>
      <c r="AR210" s="6" t="e">
        <f t="shared" si="162"/>
        <v>#N/A</v>
      </c>
      <c r="AS210" s="6" t="e">
        <f t="shared" si="163"/>
        <v>#N/A</v>
      </c>
      <c r="AT210" s="6" t="e">
        <f t="shared" si="137"/>
        <v>#N/A</v>
      </c>
      <c r="AU210" s="6" t="e">
        <f t="shared" si="138"/>
        <v>#N/A</v>
      </c>
      <c r="AV210" s="6" t="e">
        <f t="shared" si="139"/>
        <v>#N/A</v>
      </c>
      <c r="AW210" s="6">
        <f t="shared" si="164"/>
        <v>0</v>
      </c>
      <c r="AX210" s="6" t="e">
        <f t="shared" si="165"/>
        <v>#N/A</v>
      </c>
      <c r="AY210" s="6" t="str">
        <f t="shared" si="140"/>
        <v/>
      </c>
      <c r="AZ210" s="6" t="str">
        <f t="shared" si="141"/>
        <v/>
      </c>
      <c r="BA210" s="6" t="str">
        <f t="shared" si="142"/>
        <v/>
      </c>
      <c r="BB210" s="6" t="str">
        <f t="shared" si="143"/>
        <v/>
      </c>
      <c r="BC210" s="41"/>
      <c r="BI210" t="s">
        <v>899</v>
      </c>
      <c r="CS210" s="256" t="str">
        <f t="shared" ref="CS210:CS215" si="169">IFERROR(VLOOKUP(AL210,$CQ$17:$CR$33,2,0),"")</f>
        <v/>
      </c>
      <c r="CT210" s="1" t="str">
        <f t="shared" si="166"/>
        <v/>
      </c>
      <c r="CU210" s="1" t="str">
        <f t="shared" si="167"/>
        <v/>
      </c>
      <c r="CV210" s="395"/>
    </row>
    <row r="211" spans="1:100" s="1" customFormat="1" ht="13.5" customHeight="1" x14ac:dyDescent="0.15">
      <c r="A211" s="62">
        <v>196</v>
      </c>
      <c r="B211" s="315"/>
      <c r="C211" s="315"/>
      <c r="D211" s="315"/>
      <c r="E211" s="315"/>
      <c r="F211" s="315"/>
      <c r="G211" s="315"/>
      <c r="H211" s="315"/>
      <c r="I211" s="315"/>
      <c r="J211" s="315"/>
      <c r="K211" s="315"/>
      <c r="L211" s="316"/>
      <c r="M211" s="315"/>
      <c r="N211" s="367"/>
      <c r="O211" s="368"/>
      <c r="P211" s="385" t="str">
        <f>IF(G211="R",IF(OR(AND(実績排出量!H211=SUM(実績事業所!$B$2-1),3&lt;実績排出量!I211),AND(実績排出量!H211=実績事業所!$B$2,4&gt;実績排出量!I211)),"新規",""),"")</f>
        <v/>
      </c>
      <c r="Q211" s="375" t="str">
        <f t="shared" si="168"/>
        <v/>
      </c>
      <c r="R211" s="376" t="str">
        <f t="shared" si="144"/>
        <v/>
      </c>
      <c r="S211" s="299" t="str">
        <f t="shared" si="130"/>
        <v/>
      </c>
      <c r="T211" s="86" t="str">
        <f t="shared" si="131"/>
        <v/>
      </c>
      <c r="U211" s="87" t="str">
        <f t="shared" si="132"/>
        <v/>
      </c>
      <c r="V211" s="88" t="str">
        <f t="shared" si="145"/>
        <v/>
      </c>
      <c r="W211" s="89" t="str">
        <f t="shared" si="146"/>
        <v/>
      </c>
      <c r="X211" s="89" t="str">
        <f t="shared" si="147"/>
        <v/>
      </c>
      <c r="Y211" s="113" t="str">
        <f t="shared" si="148"/>
        <v/>
      </c>
      <c r="Z211" s="16"/>
      <c r="AA211" s="15" t="str">
        <f t="shared" si="149"/>
        <v/>
      </c>
      <c r="AB211" s="15" t="str">
        <f t="shared" si="150"/>
        <v/>
      </c>
      <c r="AC211" s="14" t="str">
        <f t="shared" si="133"/>
        <v/>
      </c>
      <c r="AD211" s="6" t="e">
        <f t="shared" si="151"/>
        <v>#N/A</v>
      </c>
      <c r="AE211" s="6" t="e">
        <f t="shared" si="152"/>
        <v>#N/A</v>
      </c>
      <c r="AF211" s="6" t="e">
        <f t="shared" si="153"/>
        <v>#N/A</v>
      </c>
      <c r="AG211" s="6" t="str">
        <f t="shared" si="134"/>
        <v/>
      </c>
      <c r="AH211" s="6">
        <f t="shared" si="135"/>
        <v>1</v>
      </c>
      <c r="AI211" s="6" t="e">
        <f t="shared" si="154"/>
        <v>#N/A</v>
      </c>
      <c r="AJ211" s="6" t="e">
        <f t="shared" si="155"/>
        <v>#N/A</v>
      </c>
      <c r="AK211" s="6" t="e">
        <f t="shared" si="156"/>
        <v>#N/A</v>
      </c>
      <c r="AL211" s="6" t="e">
        <f t="shared" si="157"/>
        <v>#N/A</v>
      </c>
      <c r="AM211" s="7" t="str">
        <f t="shared" si="158"/>
        <v xml:space="preserve"> </v>
      </c>
      <c r="AN211" s="6" t="e">
        <f t="shared" si="159"/>
        <v>#N/A</v>
      </c>
      <c r="AO211" s="6" t="e">
        <f t="shared" si="160"/>
        <v>#N/A</v>
      </c>
      <c r="AP211" s="6" t="e">
        <f t="shared" si="161"/>
        <v>#N/A</v>
      </c>
      <c r="AQ211" s="6" t="e">
        <f t="shared" si="136"/>
        <v>#N/A</v>
      </c>
      <c r="AR211" s="6" t="e">
        <f t="shared" si="162"/>
        <v>#N/A</v>
      </c>
      <c r="AS211" s="6" t="e">
        <f t="shared" si="163"/>
        <v>#N/A</v>
      </c>
      <c r="AT211" s="6" t="e">
        <f t="shared" si="137"/>
        <v>#N/A</v>
      </c>
      <c r="AU211" s="6" t="e">
        <f t="shared" si="138"/>
        <v>#N/A</v>
      </c>
      <c r="AV211" s="6" t="e">
        <f t="shared" si="139"/>
        <v>#N/A</v>
      </c>
      <c r="AW211" s="6">
        <f t="shared" si="164"/>
        <v>0</v>
      </c>
      <c r="AX211" s="6" t="e">
        <f t="shared" si="165"/>
        <v>#N/A</v>
      </c>
      <c r="AY211" s="6" t="str">
        <f t="shared" si="140"/>
        <v/>
      </c>
      <c r="AZ211" s="6" t="str">
        <f t="shared" si="141"/>
        <v/>
      </c>
      <c r="BA211" s="6" t="str">
        <f t="shared" si="142"/>
        <v/>
      </c>
      <c r="BB211" s="6" t="str">
        <f t="shared" si="143"/>
        <v/>
      </c>
      <c r="BC211" s="41"/>
      <c r="BI211" t="s">
        <v>900</v>
      </c>
      <c r="CS211" s="256" t="str">
        <f t="shared" si="169"/>
        <v/>
      </c>
      <c r="CT211" s="1" t="str">
        <f t="shared" si="166"/>
        <v/>
      </c>
      <c r="CU211" s="1" t="str">
        <f t="shared" si="167"/>
        <v/>
      </c>
      <c r="CV211" s="395"/>
    </row>
    <row r="212" spans="1:100" s="1" customFormat="1" ht="13.5" customHeight="1" x14ac:dyDescent="0.15">
      <c r="A212" s="62">
        <v>197</v>
      </c>
      <c r="B212" s="315"/>
      <c r="C212" s="315"/>
      <c r="D212" s="315"/>
      <c r="E212" s="315"/>
      <c r="F212" s="315"/>
      <c r="G212" s="315"/>
      <c r="H212" s="315"/>
      <c r="I212" s="315"/>
      <c r="J212" s="315"/>
      <c r="K212" s="315"/>
      <c r="L212" s="316"/>
      <c r="M212" s="315"/>
      <c r="N212" s="367"/>
      <c r="O212" s="368"/>
      <c r="P212" s="385" t="str">
        <f>IF(G212="R",IF(OR(AND(実績排出量!H212=SUM(実績事業所!$B$2-1),3&lt;実績排出量!I212),AND(実績排出量!H212=実績事業所!$B$2,4&gt;実績排出量!I212)),"新規",""),"")</f>
        <v/>
      </c>
      <c r="Q212" s="375" t="str">
        <f t="shared" si="168"/>
        <v/>
      </c>
      <c r="R212" s="376" t="str">
        <f t="shared" si="144"/>
        <v/>
      </c>
      <c r="S212" s="299" t="str">
        <f t="shared" si="130"/>
        <v/>
      </c>
      <c r="T212" s="86" t="str">
        <f t="shared" si="131"/>
        <v/>
      </c>
      <c r="U212" s="87" t="str">
        <f t="shared" si="132"/>
        <v/>
      </c>
      <c r="V212" s="88" t="str">
        <f t="shared" si="145"/>
        <v/>
      </c>
      <c r="W212" s="89" t="str">
        <f t="shared" si="146"/>
        <v/>
      </c>
      <c r="X212" s="89" t="str">
        <f t="shared" si="147"/>
        <v/>
      </c>
      <c r="Y212" s="113" t="str">
        <f t="shared" si="148"/>
        <v/>
      </c>
      <c r="Z212" s="16"/>
      <c r="AA212" s="15" t="str">
        <f t="shared" si="149"/>
        <v/>
      </c>
      <c r="AB212" s="15" t="str">
        <f t="shared" si="150"/>
        <v/>
      </c>
      <c r="AC212" s="14" t="str">
        <f t="shared" si="133"/>
        <v/>
      </c>
      <c r="AD212" s="6" t="e">
        <f t="shared" si="151"/>
        <v>#N/A</v>
      </c>
      <c r="AE212" s="6" t="e">
        <f t="shared" si="152"/>
        <v>#N/A</v>
      </c>
      <c r="AF212" s="6" t="e">
        <f t="shared" si="153"/>
        <v>#N/A</v>
      </c>
      <c r="AG212" s="6" t="str">
        <f t="shared" si="134"/>
        <v/>
      </c>
      <c r="AH212" s="6">
        <f t="shared" si="135"/>
        <v>1</v>
      </c>
      <c r="AI212" s="6" t="e">
        <f t="shared" si="154"/>
        <v>#N/A</v>
      </c>
      <c r="AJ212" s="6" t="e">
        <f t="shared" si="155"/>
        <v>#N/A</v>
      </c>
      <c r="AK212" s="6" t="e">
        <f t="shared" si="156"/>
        <v>#N/A</v>
      </c>
      <c r="AL212" s="6" t="e">
        <f t="shared" si="157"/>
        <v>#N/A</v>
      </c>
      <c r="AM212" s="7" t="str">
        <f t="shared" si="158"/>
        <v xml:space="preserve"> </v>
      </c>
      <c r="AN212" s="6" t="e">
        <f t="shared" si="159"/>
        <v>#N/A</v>
      </c>
      <c r="AO212" s="6" t="e">
        <f t="shared" si="160"/>
        <v>#N/A</v>
      </c>
      <c r="AP212" s="6" t="e">
        <f t="shared" si="161"/>
        <v>#N/A</v>
      </c>
      <c r="AQ212" s="6" t="e">
        <f t="shared" si="136"/>
        <v>#N/A</v>
      </c>
      <c r="AR212" s="6" t="e">
        <f t="shared" si="162"/>
        <v>#N/A</v>
      </c>
      <c r="AS212" s="6" t="e">
        <f t="shared" si="163"/>
        <v>#N/A</v>
      </c>
      <c r="AT212" s="6" t="e">
        <f t="shared" si="137"/>
        <v>#N/A</v>
      </c>
      <c r="AU212" s="6" t="e">
        <f t="shared" si="138"/>
        <v>#N/A</v>
      </c>
      <c r="AV212" s="6" t="e">
        <f t="shared" si="139"/>
        <v>#N/A</v>
      </c>
      <c r="AW212" s="6">
        <f t="shared" si="164"/>
        <v>0</v>
      </c>
      <c r="AX212" s="6" t="e">
        <f t="shared" si="165"/>
        <v>#N/A</v>
      </c>
      <c r="AY212" s="6" t="str">
        <f t="shared" si="140"/>
        <v/>
      </c>
      <c r="AZ212" s="6" t="str">
        <f t="shared" si="141"/>
        <v/>
      </c>
      <c r="BA212" s="6" t="str">
        <f t="shared" si="142"/>
        <v/>
      </c>
      <c r="BB212" s="6" t="str">
        <f t="shared" si="143"/>
        <v/>
      </c>
      <c r="BC212" s="41"/>
      <c r="BI212" t="s">
        <v>901</v>
      </c>
      <c r="CS212" s="256" t="str">
        <f t="shared" si="169"/>
        <v/>
      </c>
      <c r="CT212" s="1" t="str">
        <f t="shared" si="166"/>
        <v/>
      </c>
      <c r="CU212" s="1" t="str">
        <f t="shared" si="167"/>
        <v/>
      </c>
      <c r="CV212" s="395"/>
    </row>
    <row r="213" spans="1:100" s="1" customFormat="1" ht="13.5" customHeight="1" x14ac:dyDescent="0.15">
      <c r="A213" s="62">
        <v>198</v>
      </c>
      <c r="B213" s="315"/>
      <c r="C213" s="315"/>
      <c r="D213" s="315"/>
      <c r="E213" s="315"/>
      <c r="F213" s="315"/>
      <c r="G213" s="315"/>
      <c r="H213" s="315"/>
      <c r="I213" s="315"/>
      <c r="J213" s="315"/>
      <c r="K213" s="315"/>
      <c r="L213" s="316"/>
      <c r="M213" s="315"/>
      <c r="N213" s="367"/>
      <c r="O213" s="368"/>
      <c r="P213" s="385" t="str">
        <f>IF(G213="R",IF(OR(AND(実績排出量!H213=SUM(実績事業所!$B$2-1),3&lt;実績排出量!I213),AND(実績排出量!H213=実績事業所!$B$2,4&gt;実績排出量!I213)),"新規",""),"")</f>
        <v/>
      </c>
      <c r="Q213" s="375" t="str">
        <f t="shared" si="168"/>
        <v/>
      </c>
      <c r="R213" s="376" t="str">
        <f t="shared" si="144"/>
        <v/>
      </c>
      <c r="S213" s="299" t="str">
        <f t="shared" si="130"/>
        <v/>
      </c>
      <c r="T213" s="86" t="str">
        <f t="shared" si="131"/>
        <v/>
      </c>
      <c r="U213" s="87" t="str">
        <f t="shared" si="132"/>
        <v/>
      </c>
      <c r="V213" s="88" t="str">
        <f t="shared" si="145"/>
        <v/>
      </c>
      <c r="W213" s="89" t="str">
        <f t="shared" si="146"/>
        <v/>
      </c>
      <c r="X213" s="89" t="str">
        <f t="shared" si="147"/>
        <v/>
      </c>
      <c r="Y213" s="113" t="str">
        <f t="shared" si="148"/>
        <v/>
      </c>
      <c r="Z213" s="16"/>
      <c r="AA213" s="15" t="str">
        <f t="shared" si="149"/>
        <v/>
      </c>
      <c r="AB213" s="15" t="str">
        <f t="shared" si="150"/>
        <v/>
      </c>
      <c r="AC213" s="14" t="str">
        <f t="shared" si="133"/>
        <v/>
      </c>
      <c r="AD213" s="6" t="e">
        <f t="shared" si="151"/>
        <v>#N/A</v>
      </c>
      <c r="AE213" s="6" t="e">
        <f t="shared" si="152"/>
        <v>#N/A</v>
      </c>
      <c r="AF213" s="6" t="e">
        <f t="shared" si="153"/>
        <v>#N/A</v>
      </c>
      <c r="AG213" s="6" t="str">
        <f t="shared" si="134"/>
        <v/>
      </c>
      <c r="AH213" s="6">
        <f t="shared" si="135"/>
        <v>1</v>
      </c>
      <c r="AI213" s="6" t="e">
        <f t="shared" si="154"/>
        <v>#N/A</v>
      </c>
      <c r="AJ213" s="6" t="e">
        <f t="shared" si="155"/>
        <v>#N/A</v>
      </c>
      <c r="AK213" s="6" t="e">
        <f t="shared" si="156"/>
        <v>#N/A</v>
      </c>
      <c r="AL213" s="6" t="e">
        <f t="shared" si="157"/>
        <v>#N/A</v>
      </c>
      <c r="AM213" s="7" t="str">
        <f t="shared" si="158"/>
        <v xml:space="preserve"> </v>
      </c>
      <c r="AN213" s="6" t="e">
        <f t="shared" si="159"/>
        <v>#N/A</v>
      </c>
      <c r="AO213" s="6" t="e">
        <f t="shared" si="160"/>
        <v>#N/A</v>
      </c>
      <c r="AP213" s="6" t="e">
        <f t="shared" si="161"/>
        <v>#N/A</v>
      </c>
      <c r="AQ213" s="6" t="e">
        <f t="shared" si="136"/>
        <v>#N/A</v>
      </c>
      <c r="AR213" s="6" t="e">
        <f t="shared" si="162"/>
        <v>#N/A</v>
      </c>
      <c r="AS213" s="6" t="e">
        <f t="shared" si="163"/>
        <v>#N/A</v>
      </c>
      <c r="AT213" s="6" t="e">
        <f t="shared" si="137"/>
        <v>#N/A</v>
      </c>
      <c r="AU213" s="6" t="e">
        <f t="shared" si="138"/>
        <v>#N/A</v>
      </c>
      <c r="AV213" s="6" t="e">
        <f t="shared" si="139"/>
        <v>#N/A</v>
      </c>
      <c r="AW213" s="6">
        <f t="shared" si="164"/>
        <v>0</v>
      </c>
      <c r="AX213" s="6" t="e">
        <f t="shared" si="165"/>
        <v>#N/A</v>
      </c>
      <c r="AY213" s="6" t="str">
        <f t="shared" si="140"/>
        <v/>
      </c>
      <c r="AZ213" s="6" t="str">
        <f t="shared" si="141"/>
        <v/>
      </c>
      <c r="BA213" s="6" t="str">
        <f t="shared" si="142"/>
        <v/>
      </c>
      <c r="BB213" s="6" t="str">
        <f t="shared" si="143"/>
        <v/>
      </c>
      <c r="BC213" s="41"/>
      <c r="BI213" t="s">
        <v>794</v>
      </c>
      <c r="CS213" s="256" t="str">
        <f t="shared" si="169"/>
        <v/>
      </c>
      <c r="CT213" s="1" t="str">
        <f t="shared" si="166"/>
        <v/>
      </c>
      <c r="CU213" s="1" t="str">
        <f t="shared" si="167"/>
        <v/>
      </c>
      <c r="CV213" s="395"/>
    </row>
    <row r="214" spans="1:100" s="1" customFormat="1" ht="13.5" customHeight="1" x14ac:dyDescent="0.15">
      <c r="A214" s="62">
        <v>199</v>
      </c>
      <c r="B214" s="315"/>
      <c r="C214" s="315"/>
      <c r="D214" s="315"/>
      <c r="E214" s="315"/>
      <c r="F214" s="315"/>
      <c r="G214" s="315"/>
      <c r="H214" s="315"/>
      <c r="I214" s="315"/>
      <c r="J214" s="315"/>
      <c r="K214" s="315"/>
      <c r="L214" s="316"/>
      <c r="M214" s="315"/>
      <c r="N214" s="367"/>
      <c r="O214" s="368"/>
      <c r="P214" s="385" t="str">
        <f>IF(G214="R",IF(OR(AND(実績排出量!H214=SUM(実績事業所!$B$2-1),3&lt;実績排出量!I214),AND(実績排出量!H214=実績事業所!$B$2,4&gt;実績排出量!I214)),"新規",""),"")</f>
        <v/>
      </c>
      <c r="Q214" s="375" t="str">
        <f t="shared" si="168"/>
        <v/>
      </c>
      <c r="R214" s="376" t="str">
        <f t="shared" si="144"/>
        <v/>
      </c>
      <c r="S214" s="299" t="str">
        <f t="shared" si="130"/>
        <v/>
      </c>
      <c r="T214" s="86" t="str">
        <f t="shared" si="131"/>
        <v/>
      </c>
      <c r="U214" s="87" t="str">
        <f t="shared" si="132"/>
        <v/>
      </c>
      <c r="V214" s="88" t="str">
        <f t="shared" si="145"/>
        <v/>
      </c>
      <c r="W214" s="89" t="str">
        <f t="shared" si="146"/>
        <v/>
      </c>
      <c r="X214" s="89" t="str">
        <f t="shared" si="147"/>
        <v/>
      </c>
      <c r="Y214" s="113" t="str">
        <f t="shared" si="148"/>
        <v/>
      </c>
      <c r="Z214" s="16"/>
      <c r="AA214" s="15" t="str">
        <f t="shared" si="149"/>
        <v/>
      </c>
      <c r="AB214" s="15" t="str">
        <f t="shared" si="150"/>
        <v/>
      </c>
      <c r="AC214" s="14" t="str">
        <f t="shared" si="133"/>
        <v/>
      </c>
      <c r="AD214" s="6" t="e">
        <f t="shared" si="151"/>
        <v>#N/A</v>
      </c>
      <c r="AE214" s="6" t="e">
        <f t="shared" si="152"/>
        <v>#N/A</v>
      </c>
      <c r="AF214" s="6" t="e">
        <f t="shared" si="153"/>
        <v>#N/A</v>
      </c>
      <c r="AG214" s="6" t="str">
        <f t="shared" si="134"/>
        <v/>
      </c>
      <c r="AH214" s="6">
        <f t="shared" si="135"/>
        <v>1</v>
      </c>
      <c r="AI214" s="6" t="e">
        <f t="shared" si="154"/>
        <v>#N/A</v>
      </c>
      <c r="AJ214" s="6" t="e">
        <f t="shared" si="155"/>
        <v>#N/A</v>
      </c>
      <c r="AK214" s="6" t="e">
        <f t="shared" si="156"/>
        <v>#N/A</v>
      </c>
      <c r="AL214" s="6" t="e">
        <f t="shared" si="157"/>
        <v>#N/A</v>
      </c>
      <c r="AM214" s="7" t="str">
        <f t="shared" si="158"/>
        <v xml:space="preserve"> </v>
      </c>
      <c r="AN214" s="6" t="e">
        <f t="shared" si="159"/>
        <v>#N/A</v>
      </c>
      <c r="AO214" s="6" t="e">
        <f t="shared" si="160"/>
        <v>#N/A</v>
      </c>
      <c r="AP214" s="6" t="e">
        <f t="shared" si="161"/>
        <v>#N/A</v>
      </c>
      <c r="AQ214" s="6" t="e">
        <f t="shared" si="136"/>
        <v>#N/A</v>
      </c>
      <c r="AR214" s="6" t="e">
        <f t="shared" si="162"/>
        <v>#N/A</v>
      </c>
      <c r="AS214" s="6" t="e">
        <f t="shared" si="163"/>
        <v>#N/A</v>
      </c>
      <c r="AT214" s="6" t="e">
        <f t="shared" si="137"/>
        <v>#N/A</v>
      </c>
      <c r="AU214" s="6" t="e">
        <f t="shared" si="138"/>
        <v>#N/A</v>
      </c>
      <c r="AV214" s="6" t="e">
        <f t="shared" si="139"/>
        <v>#N/A</v>
      </c>
      <c r="AW214" s="6">
        <f t="shared" si="164"/>
        <v>0</v>
      </c>
      <c r="AX214" s="6" t="e">
        <f t="shared" si="165"/>
        <v>#N/A</v>
      </c>
      <c r="AY214" s="6" t="str">
        <f t="shared" si="140"/>
        <v/>
      </c>
      <c r="AZ214" s="6" t="str">
        <f t="shared" si="141"/>
        <v/>
      </c>
      <c r="BA214" s="6" t="str">
        <f t="shared" si="142"/>
        <v/>
      </c>
      <c r="BB214" s="6" t="str">
        <f t="shared" si="143"/>
        <v/>
      </c>
      <c r="BC214" s="41"/>
      <c r="BI214" t="s">
        <v>796</v>
      </c>
      <c r="CS214" s="256" t="str">
        <f t="shared" si="169"/>
        <v/>
      </c>
      <c r="CT214" s="1" t="str">
        <f t="shared" si="166"/>
        <v/>
      </c>
      <c r="CU214" s="1" t="str">
        <f t="shared" si="167"/>
        <v/>
      </c>
      <c r="CV214" s="395"/>
    </row>
    <row r="215" spans="1:100" s="1" customFormat="1" ht="13.5" customHeight="1" thickBot="1" x14ac:dyDescent="0.2">
      <c r="A215" s="81">
        <v>200</v>
      </c>
      <c r="B215" s="317"/>
      <c r="C215" s="317"/>
      <c r="D215" s="317"/>
      <c r="E215" s="317"/>
      <c r="F215" s="317"/>
      <c r="G215" s="317"/>
      <c r="H215" s="317"/>
      <c r="I215" s="317"/>
      <c r="J215" s="317"/>
      <c r="K215" s="317"/>
      <c r="L215" s="318"/>
      <c r="M215" s="317"/>
      <c r="N215" s="371"/>
      <c r="O215" s="372"/>
      <c r="P215" s="386" t="str">
        <f>IF(G215="R",IF(OR(AND(実績排出量!H215=SUM(実績事業所!$B$2-1),3&lt;実績排出量!I215),AND(実績排出量!H215=実績事業所!$B$2,4&gt;実績排出量!I215)),"新規",""),"")</f>
        <v/>
      </c>
      <c r="Q215" s="377" t="str">
        <f t="shared" si="168"/>
        <v/>
      </c>
      <c r="R215" s="378" t="str">
        <f t="shared" si="144"/>
        <v/>
      </c>
      <c r="S215" s="300" t="str">
        <f t="shared" si="130"/>
        <v/>
      </c>
      <c r="T215" s="90" t="str">
        <f t="shared" si="131"/>
        <v/>
      </c>
      <c r="U215" s="91" t="str">
        <f t="shared" si="132"/>
        <v/>
      </c>
      <c r="V215" s="92" t="str">
        <f t="shared" si="145"/>
        <v/>
      </c>
      <c r="W215" s="93" t="str">
        <f t="shared" si="146"/>
        <v/>
      </c>
      <c r="X215" s="93" t="str">
        <f t="shared" si="147"/>
        <v/>
      </c>
      <c r="Y215" s="113" t="str">
        <f t="shared" si="148"/>
        <v/>
      </c>
      <c r="Z215" s="16"/>
      <c r="AA215" s="15" t="str">
        <f t="shared" si="149"/>
        <v/>
      </c>
      <c r="AB215" s="15" t="str">
        <f t="shared" si="150"/>
        <v/>
      </c>
      <c r="AC215" s="14" t="str">
        <f t="shared" si="133"/>
        <v/>
      </c>
      <c r="AD215" s="6" t="e">
        <f t="shared" si="151"/>
        <v>#N/A</v>
      </c>
      <c r="AE215" s="6" t="e">
        <f t="shared" si="152"/>
        <v>#N/A</v>
      </c>
      <c r="AF215" s="6" t="e">
        <f t="shared" si="153"/>
        <v>#N/A</v>
      </c>
      <c r="AG215" s="6" t="str">
        <f t="shared" si="134"/>
        <v/>
      </c>
      <c r="AH215" s="6">
        <f t="shared" si="135"/>
        <v>1</v>
      </c>
      <c r="AI215" s="6" t="e">
        <f t="shared" si="154"/>
        <v>#N/A</v>
      </c>
      <c r="AJ215" s="6" t="e">
        <f t="shared" si="155"/>
        <v>#N/A</v>
      </c>
      <c r="AK215" s="6" t="e">
        <f t="shared" si="156"/>
        <v>#N/A</v>
      </c>
      <c r="AL215" s="6" t="e">
        <f t="shared" si="157"/>
        <v>#N/A</v>
      </c>
      <c r="AM215" s="7" t="str">
        <f t="shared" si="158"/>
        <v xml:space="preserve"> </v>
      </c>
      <c r="AN215" s="6" t="e">
        <f t="shared" si="159"/>
        <v>#N/A</v>
      </c>
      <c r="AO215" s="6" t="e">
        <f t="shared" si="160"/>
        <v>#N/A</v>
      </c>
      <c r="AP215" s="6" t="e">
        <f t="shared" si="161"/>
        <v>#N/A</v>
      </c>
      <c r="AQ215" s="6" t="e">
        <f t="shared" si="136"/>
        <v>#N/A</v>
      </c>
      <c r="AR215" s="6" t="e">
        <f t="shared" si="162"/>
        <v>#N/A</v>
      </c>
      <c r="AS215" s="6" t="e">
        <f t="shared" si="163"/>
        <v>#N/A</v>
      </c>
      <c r="AT215" s="6" t="e">
        <f t="shared" si="137"/>
        <v>#N/A</v>
      </c>
      <c r="AU215" s="6" t="e">
        <f t="shared" si="138"/>
        <v>#N/A</v>
      </c>
      <c r="AV215" s="6" t="e">
        <f t="shared" si="139"/>
        <v>#N/A</v>
      </c>
      <c r="AW215" s="6">
        <f t="shared" si="164"/>
        <v>0</v>
      </c>
      <c r="AX215" s="6" t="e">
        <f t="shared" si="165"/>
        <v>#N/A</v>
      </c>
      <c r="AY215" s="6" t="str">
        <f t="shared" si="140"/>
        <v/>
      </c>
      <c r="AZ215" s="6" t="str">
        <f t="shared" si="141"/>
        <v/>
      </c>
      <c r="BA215" s="6" t="str">
        <f t="shared" si="142"/>
        <v/>
      </c>
      <c r="BB215" s="6" t="str">
        <f t="shared" si="143"/>
        <v/>
      </c>
      <c r="BC215" s="41"/>
      <c r="BI215" t="s">
        <v>988</v>
      </c>
      <c r="CS215" s="258" t="str">
        <f t="shared" si="169"/>
        <v/>
      </c>
      <c r="CT215" s="1" t="str">
        <f t="shared" si="166"/>
        <v/>
      </c>
      <c r="CU215" s="1" t="str">
        <f t="shared" si="167"/>
        <v/>
      </c>
      <c r="CV215" s="396"/>
    </row>
    <row r="216" spans="1:100" s="1" customFormat="1" ht="13.5" customHeight="1" x14ac:dyDescent="0.15">
      <c r="A216"/>
      <c r="B216"/>
      <c r="C216"/>
      <c r="D216"/>
      <c r="E216"/>
      <c r="F216"/>
      <c r="G216"/>
      <c r="H216"/>
      <c r="I216"/>
      <c r="J216"/>
      <c r="K216"/>
      <c r="L216"/>
      <c r="M216"/>
      <c r="N216"/>
      <c r="O216"/>
      <c r="P216"/>
      <c r="Q216"/>
      <c r="R216"/>
      <c r="S216"/>
      <c r="T216"/>
      <c r="U216"/>
      <c r="V216"/>
      <c r="W216" s="10"/>
      <c r="X216" s="10"/>
      <c r="Y216" s="261"/>
      <c r="Z216" s="260"/>
      <c r="AA216" s="10"/>
      <c r="AB216" s="10"/>
      <c r="AC216"/>
      <c r="AD216"/>
      <c r="AE216"/>
      <c r="AF216"/>
      <c r="AG216"/>
      <c r="AH216"/>
      <c r="AI216"/>
      <c r="AJ216"/>
      <c r="AK216"/>
      <c r="AL216"/>
      <c r="AM216"/>
      <c r="AN216"/>
      <c r="AO216"/>
      <c r="AP216"/>
      <c r="AQ216"/>
      <c r="AR216"/>
      <c r="AS216"/>
      <c r="AT216"/>
      <c r="AU216"/>
      <c r="AV216"/>
      <c r="AW216"/>
      <c r="AX216"/>
      <c r="AY216"/>
      <c r="AZ216"/>
      <c r="BA216"/>
      <c r="BB216"/>
      <c r="BC216" s="41"/>
      <c r="BI216" t="s">
        <v>989</v>
      </c>
      <c r="CS216" s="259"/>
    </row>
    <row r="217" spans="1:100" s="1" customFormat="1" ht="13.5" customHeight="1" x14ac:dyDescent="0.15">
      <c r="A217"/>
      <c r="B217"/>
      <c r="C217"/>
      <c r="D217"/>
      <c r="E217"/>
      <c r="F217"/>
      <c r="G217"/>
      <c r="H217"/>
      <c r="I217"/>
      <c r="J217"/>
      <c r="K217" s="3"/>
      <c r="L217"/>
      <c r="M217"/>
      <c r="N217"/>
      <c r="S217"/>
      <c r="T217"/>
      <c r="U217"/>
      <c r="V217"/>
      <c r="W217"/>
      <c r="X217"/>
      <c r="Y217"/>
      <c r="Z217" s="260"/>
      <c r="AA217"/>
      <c r="AB217"/>
      <c r="AC217"/>
      <c r="AD217"/>
      <c r="AE217"/>
      <c r="AF217"/>
      <c r="AG217"/>
      <c r="AH217"/>
      <c r="AI217"/>
      <c r="AJ217"/>
      <c r="AK217"/>
      <c r="AL217"/>
      <c r="AM217"/>
      <c r="AN217"/>
      <c r="AO217"/>
      <c r="AP217"/>
      <c r="AQ217"/>
      <c r="AR217"/>
      <c r="AS217"/>
      <c r="AT217"/>
      <c r="AU217"/>
      <c r="AV217"/>
      <c r="AW217"/>
      <c r="AX217"/>
      <c r="AY217"/>
      <c r="AZ217"/>
      <c r="BA217"/>
      <c r="BB217"/>
      <c r="BC217" s="41"/>
      <c r="BI217" t="s">
        <v>990</v>
      </c>
      <c r="CS217" s="259"/>
    </row>
    <row r="218" spans="1:100" s="1" customFormat="1" ht="13.5" customHeight="1" x14ac:dyDescent="0.15">
      <c r="A218"/>
      <c r="B218"/>
      <c r="C218"/>
      <c r="D218"/>
      <c r="E218"/>
      <c r="F218"/>
      <c r="G218"/>
      <c r="H218"/>
      <c r="I218"/>
      <c r="J218"/>
      <c r="K218" s="3"/>
      <c r="L218"/>
      <c r="M218"/>
      <c r="N218"/>
      <c r="S218"/>
      <c r="T218"/>
      <c r="U218"/>
      <c r="V218"/>
      <c r="W218"/>
      <c r="X218"/>
      <c r="Y218"/>
      <c r="Z218" s="260"/>
      <c r="AA218"/>
      <c r="AB218"/>
      <c r="AC218"/>
      <c r="AD218"/>
      <c r="AE218"/>
      <c r="AF218"/>
      <c r="AG218"/>
      <c r="AH218"/>
      <c r="AI218"/>
      <c r="AJ218"/>
      <c r="AK218"/>
      <c r="AL218"/>
      <c r="AM218"/>
      <c r="AN218"/>
      <c r="AO218"/>
      <c r="AP218"/>
      <c r="AQ218"/>
      <c r="AR218"/>
      <c r="AS218"/>
      <c r="AT218"/>
      <c r="AU218"/>
      <c r="AV218"/>
      <c r="AW218"/>
      <c r="AX218"/>
      <c r="AY218"/>
      <c r="AZ218"/>
      <c r="BA218"/>
      <c r="BB218"/>
      <c r="BC218" s="41"/>
      <c r="BI218" t="s">
        <v>991</v>
      </c>
      <c r="CS218" s="259"/>
    </row>
    <row r="219" spans="1:100" s="1" customFormat="1" ht="13.5" customHeight="1" x14ac:dyDescent="0.15">
      <c r="A219"/>
      <c r="B219"/>
      <c r="C219"/>
      <c r="D219"/>
      <c r="E219"/>
      <c r="F219"/>
      <c r="G219"/>
      <c r="H219"/>
      <c r="I219"/>
      <c r="J219"/>
      <c r="K219" s="3"/>
      <c r="L219"/>
      <c r="M219"/>
      <c r="N219"/>
      <c r="S219"/>
      <c r="T219"/>
      <c r="U219"/>
      <c r="V219"/>
      <c r="W219"/>
      <c r="X219"/>
      <c r="Y219"/>
      <c r="Z219" s="260"/>
      <c r="AA219"/>
      <c r="AB219"/>
      <c r="AC219"/>
      <c r="AD219"/>
      <c r="AE219"/>
      <c r="AF219"/>
      <c r="AG219"/>
      <c r="AH219"/>
      <c r="AI219"/>
      <c r="AJ219"/>
      <c r="AK219"/>
      <c r="AL219"/>
      <c r="AM219"/>
      <c r="AN219"/>
      <c r="AO219"/>
      <c r="AP219"/>
      <c r="AQ219"/>
      <c r="AR219"/>
      <c r="AS219"/>
      <c r="AT219"/>
      <c r="AU219"/>
      <c r="AV219"/>
      <c r="AW219"/>
      <c r="AX219"/>
      <c r="AY219"/>
      <c r="AZ219"/>
      <c r="BA219"/>
      <c r="BB219"/>
      <c r="BC219" s="41"/>
      <c r="BI219" t="s">
        <v>992</v>
      </c>
      <c r="CS219" s="259"/>
    </row>
    <row r="220" spans="1:100" s="1" customFormat="1" ht="13.5" customHeight="1" x14ac:dyDescent="0.15">
      <c r="A220"/>
      <c r="B220"/>
      <c r="C220"/>
      <c r="D220"/>
      <c r="E220"/>
      <c r="F220"/>
      <c r="G220"/>
      <c r="H220"/>
      <c r="I220"/>
      <c r="J220"/>
      <c r="K220" s="3"/>
      <c r="L220"/>
      <c r="M220"/>
      <c r="N220"/>
      <c r="S220"/>
      <c r="T220"/>
      <c r="U220"/>
      <c r="V220"/>
      <c r="W220"/>
      <c r="X220"/>
      <c r="Y220"/>
      <c r="Z220" s="260"/>
      <c r="AA220"/>
      <c r="AB220"/>
      <c r="AC220"/>
      <c r="AD220"/>
      <c r="AE220"/>
      <c r="AF220"/>
      <c r="AG220"/>
      <c r="AH220"/>
      <c r="AI220"/>
      <c r="AJ220"/>
      <c r="AK220"/>
      <c r="AL220"/>
      <c r="AM220"/>
      <c r="AN220"/>
      <c r="AO220"/>
      <c r="AP220"/>
      <c r="AQ220"/>
      <c r="AR220"/>
      <c r="AS220"/>
      <c r="AT220"/>
      <c r="AU220"/>
      <c r="AV220"/>
      <c r="AW220"/>
      <c r="AX220"/>
      <c r="AY220"/>
      <c r="AZ220"/>
      <c r="BA220"/>
      <c r="BB220"/>
      <c r="BC220" s="41"/>
      <c r="BI220" t="s">
        <v>902</v>
      </c>
      <c r="CS220" s="259"/>
    </row>
    <row r="221" spans="1:100" s="1" customFormat="1" ht="13.5" customHeight="1" x14ac:dyDescent="0.15">
      <c r="A221"/>
      <c r="B221"/>
      <c r="C221"/>
      <c r="D221"/>
      <c r="E221"/>
      <c r="F221"/>
      <c r="G221"/>
      <c r="H221"/>
      <c r="I221"/>
      <c r="J221"/>
      <c r="K221" s="3"/>
      <c r="L221"/>
      <c r="M221"/>
      <c r="N221"/>
      <c r="S221"/>
      <c r="T221"/>
      <c r="U221"/>
      <c r="V221"/>
      <c r="W221"/>
      <c r="X221"/>
      <c r="Y221"/>
      <c r="Z221" s="260"/>
      <c r="AA221"/>
      <c r="AB221"/>
      <c r="AC221"/>
      <c r="AD221"/>
      <c r="AE221"/>
      <c r="AF221"/>
      <c r="AG221"/>
      <c r="AH221"/>
      <c r="AI221"/>
      <c r="AJ221"/>
      <c r="AK221"/>
      <c r="AL221"/>
      <c r="AM221"/>
      <c r="AN221"/>
      <c r="AO221"/>
      <c r="AP221"/>
      <c r="AQ221"/>
      <c r="AR221"/>
      <c r="AS221"/>
      <c r="AT221"/>
      <c r="AU221"/>
      <c r="AV221"/>
      <c r="AW221"/>
      <c r="AX221"/>
      <c r="AY221"/>
      <c r="AZ221"/>
      <c r="BA221"/>
      <c r="BB221"/>
      <c r="BC221" s="41"/>
      <c r="BI221" t="s">
        <v>903</v>
      </c>
      <c r="CS221" s="259"/>
    </row>
    <row r="222" spans="1:100" s="1" customFormat="1" ht="13.5" customHeight="1" x14ac:dyDescent="0.15">
      <c r="A222"/>
      <c r="B222"/>
      <c r="C222"/>
      <c r="D222"/>
      <c r="E222"/>
      <c r="F222"/>
      <c r="G222"/>
      <c r="H222"/>
      <c r="I222"/>
      <c r="J222"/>
      <c r="K222" s="3"/>
      <c r="L222"/>
      <c r="M222"/>
      <c r="N222"/>
      <c r="S222"/>
      <c r="T222"/>
      <c r="U222"/>
      <c r="V222"/>
      <c r="W222"/>
      <c r="X222"/>
      <c r="Y222"/>
      <c r="Z222" s="260"/>
      <c r="AA222"/>
      <c r="AB222"/>
      <c r="AC222"/>
      <c r="AD222"/>
      <c r="AE222"/>
      <c r="AF222"/>
      <c r="AG222"/>
      <c r="AH222"/>
      <c r="AI222"/>
      <c r="AJ222"/>
      <c r="AK222"/>
      <c r="AL222"/>
      <c r="AM222"/>
      <c r="AN222"/>
      <c r="AO222"/>
      <c r="AP222"/>
      <c r="AQ222"/>
      <c r="AR222"/>
      <c r="AS222"/>
      <c r="AT222"/>
      <c r="AU222"/>
      <c r="AV222"/>
      <c r="AW222"/>
      <c r="AX222"/>
      <c r="AY222"/>
      <c r="AZ222"/>
      <c r="BA222"/>
      <c r="BB222"/>
      <c r="BC222" s="41"/>
      <c r="BI222" t="s">
        <v>904</v>
      </c>
      <c r="CS222" s="259"/>
    </row>
    <row r="223" spans="1:100" s="1" customFormat="1" ht="13.5" customHeight="1" x14ac:dyDescent="0.15">
      <c r="A223"/>
      <c r="B223"/>
      <c r="C223"/>
      <c r="D223"/>
      <c r="E223"/>
      <c r="F223"/>
      <c r="G223"/>
      <c r="H223"/>
      <c r="I223"/>
      <c r="J223"/>
      <c r="K223" s="3"/>
      <c r="L223"/>
      <c r="M223"/>
      <c r="N223"/>
      <c r="S223"/>
      <c r="T223"/>
      <c r="U223"/>
      <c r="V223"/>
      <c r="W223"/>
      <c r="X223"/>
      <c r="Y223"/>
      <c r="Z223" s="260"/>
      <c r="AA223"/>
      <c r="AB223"/>
      <c r="AC223"/>
      <c r="AD223"/>
      <c r="AE223"/>
      <c r="AF223"/>
      <c r="AG223"/>
      <c r="AH223"/>
      <c r="AI223"/>
      <c r="AJ223"/>
      <c r="AK223"/>
      <c r="AL223"/>
      <c r="AM223"/>
      <c r="AN223"/>
      <c r="AO223"/>
      <c r="AP223"/>
      <c r="AQ223"/>
      <c r="AR223"/>
      <c r="AS223"/>
      <c r="AT223"/>
      <c r="AU223"/>
      <c r="AV223"/>
      <c r="AW223"/>
      <c r="AX223"/>
      <c r="AY223"/>
      <c r="AZ223"/>
      <c r="BA223"/>
      <c r="BB223"/>
      <c r="BC223" s="41"/>
      <c r="BI223" t="s">
        <v>905</v>
      </c>
      <c r="CS223" s="259"/>
    </row>
    <row r="224" spans="1:100" s="1" customFormat="1" ht="13.5" customHeight="1" x14ac:dyDescent="0.15">
      <c r="A224"/>
      <c r="B224"/>
      <c r="C224"/>
      <c r="D224"/>
      <c r="E224"/>
      <c r="F224"/>
      <c r="G224"/>
      <c r="H224"/>
      <c r="I224"/>
      <c r="J224"/>
      <c r="K224" s="3"/>
      <c r="L224"/>
      <c r="M224"/>
      <c r="N224"/>
      <c r="S224"/>
      <c r="T224"/>
      <c r="U224"/>
      <c r="V224"/>
      <c r="W224"/>
      <c r="X224"/>
      <c r="Y224"/>
      <c r="Z224" s="260"/>
      <c r="AA224"/>
      <c r="AB224"/>
      <c r="AC224"/>
      <c r="AD224"/>
      <c r="AE224"/>
      <c r="AF224"/>
      <c r="AG224"/>
      <c r="AH224"/>
      <c r="AI224"/>
      <c r="AJ224"/>
      <c r="AK224"/>
      <c r="AL224"/>
      <c r="AM224"/>
      <c r="AN224"/>
      <c r="AO224"/>
      <c r="AP224"/>
      <c r="AQ224"/>
      <c r="AR224"/>
      <c r="AS224"/>
      <c r="AT224"/>
      <c r="AU224"/>
      <c r="AV224"/>
      <c r="AW224"/>
      <c r="AX224"/>
      <c r="AY224"/>
      <c r="AZ224"/>
      <c r="BA224"/>
      <c r="BB224"/>
      <c r="BC224" s="41"/>
      <c r="BI224" t="s">
        <v>798</v>
      </c>
      <c r="CS224" s="259"/>
    </row>
    <row r="225" spans="1:97" s="1" customFormat="1" ht="13.5" customHeight="1" x14ac:dyDescent="0.15">
      <c r="A225"/>
      <c r="B225"/>
      <c r="C225"/>
      <c r="D225"/>
      <c r="E225"/>
      <c r="F225"/>
      <c r="G225"/>
      <c r="H225"/>
      <c r="I225"/>
      <c r="J225"/>
      <c r="K225" s="3"/>
      <c r="L225"/>
      <c r="M225"/>
      <c r="N225"/>
      <c r="S225"/>
      <c r="T225"/>
      <c r="U225"/>
      <c r="V225"/>
      <c r="W225"/>
      <c r="X225"/>
      <c r="Y225"/>
      <c r="Z225" s="260"/>
      <c r="AA225"/>
      <c r="AB225"/>
      <c r="AC225"/>
      <c r="AD225"/>
      <c r="AE225"/>
      <c r="AF225"/>
      <c r="AG225"/>
      <c r="AH225"/>
      <c r="AI225"/>
      <c r="AJ225"/>
      <c r="AK225"/>
      <c r="AL225"/>
      <c r="AM225"/>
      <c r="AN225"/>
      <c r="AO225"/>
      <c r="AP225"/>
      <c r="AQ225"/>
      <c r="AR225"/>
      <c r="AS225"/>
      <c r="AT225"/>
      <c r="AU225"/>
      <c r="AV225"/>
      <c r="AW225"/>
      <c r="AX225"/>
      <c r="AY225"/>
      <c r="AZ225"/>
      <c r="BA225"/>
      <c r="BB225"/>
      <c r="BC225" s="41"/>
      <c r="BI225" t="s">
        <v>800</v>
      </c>
      <c r="CS225" s="259"/>
    </row>
    <row r="226" spans="1:97" s="1" customFormat="1" ht="13.5" customHeight="1" x14ac:dyDescent="0.15">
      <c r="A226"/>
      <c r="B226"/>
      <c r="C226"/>
      <c r="D226"/>
      <c r="E226"/>
      <c r="F226"/>
      <c r="G226"/>
      <c r="H226"/>
      <c r="I226"/>
      <c r="J226"/>
      <c r="K226" s="3"/>
      <c r="L226"/>
      <c r="M226"/>
      <c r="N226"/>
      <c r="S226"/>
      <c r="T226"/>
      <c r="U226"/>
      <c r="V226"/>
      <c r="W226"/>
      <c r="X226"/>
      <c r="Y226"/>
      <c r="Z226" s="260"/>
      <c r="AA226"/>
      <c r="AB226"/>
      <c r="AC226"/>
      <c r="AD226"/>
      <c r="AE226"/>
      <c r="AF226"/>
      <c r="AG226"/>
      <c r="AH226"/>
      <c r="AI226"/>
      <c r="AJ226"/>
      <c r="AK226"/>
      <c r="AL226"/>
      <c r="AM226"/>
      <c r="AN226"/>
      <c r="AO226"/>
      <c r="AP226"/>
      <c r="AQ226"/>
      <c r="AR226"/>
      <c r="AS226"/>
      <c r="AT226"/>
      <c r="AU226"/>
      <c r="AV226"/>
      <c r="AW226"/>
      <c r="AX226"/>
      <c r="AY226"/>
      <c r="AZ226"/>
      <c r="BA226"/>
      <c r="BB226"/>
      <c r="BC226" s="41"/>
      <c r="BI226" t="s">
        <v>994</v>
      </c>
      <c r="CS226" s="259"/>
    </row>
    <row r="227" spans="1:97" s="1" customFormat="1" ht="13.5" customHeight="1" x14ac:dyDescent="0.15">
      <c r="A227"/>
      <c r="B227"/>
      <c r="C227"/>
      <c r="D227"/>
      <c r="E227"/>
      <c r="F227"/>
      <c r="G227"/>
      <c r="H227"/>
      <c r="I227"/>
      <c r="J227"/>
      <c r="K227" s="3"/>
      <c r="L227"/>
      <c r="M227"/>
      <c r="S227"/>
      <c r="T227"/>
      <c r="U227"/>
      <c r="V227"/>
      <c r="W227"/>
      <c r="X227"/>
      <c r="Y227"/>
      <c r="Z227" s="260"/>
      <c r="AA227"/>
      <c r="AB227"/>
      <c r="AC227"/>
      <c r="AD227"/>
      <c r="AE227"/>
      <c r="AF227"/>
      <c r="AG227"/>
      <c r="AH227"/>
      <c r="AI227"/>
      <c r="AJ227"/>
      <c r="AK227"/>
      <c r="AL227"/>
      <c r="AM227"/>
      <c r="AN227"/>
      <c r="AO227"/>
      <c r="AP227"/>
      <c r="AQ227"/>
      <c r="AR227"/>
      <c r="AS227"/>
      <c r="AT227"/>
      <c r="AU227"/>
      <c r="AV227"/>
      <c r="AW227"/>
      <c r="AX227"/>
      <c r="AY227"/>
      <c r="AZ227"/>
      <c r="BA227"/>
      <c r="BB227"/>
      <c r="BC227" s="41"/>
      <c r="BI227" t="s">
        <v>995</v>
      </c>
      <c r="CS227" s="259"/>
    </row>
    <row r="228" spans="1:97" s="1" customFormat="1" ht="13.5" customHeight="1" x14ac:dyDescent="0.15">
      <c r="A228"/>
      <c r="B228"/>
      <c r="C228"/>
      <c r="D228"/>
      <c r="E228"/>
      <c r="F228"/>
      <c r="G228"/>
      <c r="H228"/>
      <c r="I228"/>
      <c r="J228"/>
      <c r="K228" s="3"/>
      <c r="L228"/>
      <c r="M228"/>
      <c r="S228"/>
      <c r="T228"/>
      <c r="U228"/>
      <c r="V228"/>
      <c r="W228"/>
      <c r="X228"/>
      <c r="Y228"/>
      <c r="Z228" s="260"/>
      <c r="AA228"/>
      <c r="AB228"/>
      <c r="AC228"/>
      <c r="AD228"/>
      <c r="AE228"/>
      <c r="AF228"/>
      <c r="AG228"/>
      <c r="AH228"/>
      <c r="AI228"/>
      <c r="AJ228"/>
      <c r="AK228"/>
      <c r="AL228"/>
      <c r="AM228"/>
      <c r="AN228"/>
      <c r="AO228"/>
      <c r="AP228"/>
      <c r="AQ228"/>
      <c r="AR228"/>
      <c r="AS228"/>
      <c r="AT228"/>
      <c r="AU228"/>
      <c r="AV228"/>
      <c r="AW228"/>
      <c r="AX228"/>
      <c r="AY228"/>
      <c r="AZ228"/>
      <c r="BA228"/>
      <c r="BB228"/>
      <c r="BC228" s="41"/>
      <c r="BI228" t="s">
        <v>996</v>
      </c>
      <c r="CS228" s="259"/>
    </row>
    <row r="229" spans="1:97" s="1" customFormat="1" ht="13.5" customHeight="1" x14ac:dyDescent="0.15">
      <c r="A229"/>
      <c r="B229"/>
      <c r="C229"/>
      <c r="D229"/>
      <c r="E229"/>
      <c r="F229"/>
      <c r="G229"/>
      <c r="H229"/>
      <c r="I229"/>
      <c r="J229"/>
      <c r="K229" s="3"/>
      <c r="L229"/>
      <c r="M229"/>
      <c r="S229"/>
      <c r="T229"/>
      <c r="U229"/>
      <c r="V229"/>
      <c r="W229"/>
      <c r="X229"/>
      <c r="Y229"/>
      <c r="Z229" s="260"/>
      <c r="AA229"/>
      <c r="AB229"/>
      <c r="AC229"/>
      <c r="AD229"/>
      <c r="AE229"/>
      <c r="AF229"/>
      <c r="AG229"/>
      <c r="AH229"/>
      <c r="AI229"/>
      <c r="AJ229"/>
      <c r="AK229"/>
      <c r="AL229"/>
      <c r="AM229"/>
      <c r="AN229"/>
      <c r="AO229"/>
      <c r="AP229"/>
      <c r="AQ229"/>
      <c r="AR229"/>
      <c r="AS229"/>
      <c r="AT229"/>
      <c r="AU229"/>
      <c r="AV229"/>
      <c r="AW229"/>
      <c r="AX229"/>
      <c r="AY229"/>
      <c r="AZ229"/>
      <c r="BA229"/>
      <c r="BB229"/>
      <c r="BC229" s="41"/>
      <c r="BI229" t="s">
        <v>997</v>
      </c>
      <c r="CS229" s="259"/>
    </row>
    <row r="230" spans="1:97" s="1" customFormat="1" ht="13.5" customHeight="1" x14ac:dyDescent="0.15">
      <c r="A230"/>
      <c r="B230"/>
      <c r="C230"/>
      <c r="D230"/>
      <c r="E230"/>
      <c r="F230"/>
      <c r="G230"/>
      <c r="H230"/>
      <c r="I230"/>
      <c r="J230"/>
      <c r="K230" s="3"/>
      <c r="L230"/>
      <c r="M230"/>
      <c r="S230"/>
      <c r="T230"/>
      <c r="U230"/>
      <c r="V230"/>
      <c r="W230"/>
      <c r="X230"/>
      <c r="Y230"/>
      <c r="Z230" s="260"/>
      <c r="AA230"/>
      <c r="AB230"/>
      <c r="AC230"/>
      <c r="AD230"/>
      <c r="AE230"/>
      <c r="AF230"/>
      <c r="AG230"/>
      <c r="AH230"/>
      <c r="AI230"/>
      <c r="AJ230"/>
      <c r="AK230"/>
      <c r="AL230"/>
      <c r="AM230"/>
      <c r="AN230"/>
      <c r="AO230"/>
      <c r="AP230"/>
      <c r="AQ230"/>
      <c r="AR230"/>
      <c r="AS230"/>
      <c r="AT230"/>
      <c r="AU230"/>
      <c r="AV230"/>
      <c r="AW230"/>
      <c r="AX230"/>
      <c r="AY230"/>
      <c r="AZ230"/>
      <c r="BA230"/>
      <c r="BB230"/>
      <c r="BC230" s="41"/>
      <c r="BI230" t="s">
        <v>998</v>
      </c>
      <c r="CS230" s="259"/>
    </row>
    <row r="231" spans="1:97" s="1" customFormat="1" ht="13.5" customHeight="1" x14ac:dyDescent="0.15">
      <c r="A231"/>
      <c r="B231"/>
      <c r="C231"/>
      <c r="D231"/>
      <c r="E231"/>
      <c r="F231"/>
      <c r="G231"/>
      <c r="H231"/>
      <c r="I231"/>
      <c r="J231"/>
      <c r="K231" s="3"/>
      <c r="L231"/>
      <c r="M231"/>
      <c r="S231"/>
      <c r="T231"/>
      <c r="U231"/>
      <c r="V231"/>
      <c r="W231"/>
      <c r="X231"/>
      <c r="Y231"/>
      <c r="Z231" s="260"/>
      <c r="AA231"/>
      <c r="AB231"/>
      <c r="AC231"/>
      <c r="AD231"/>
      <c r="AE231"/>
      <c r="AF231"/>
      <c r="AG231"/>
      <c r="AH231"/>
      <c r="AI231"/>
      <c r="AJ231"/>
      <c r="AK231"/>
      <c r="AL231"/>
      <c r="AM231"/>
      <c r="AN231"/>
      <c r="AO231"/>
      <c r="AP231"/>
      <c r="AQ231"/>
      <c r="AR231"/>
      <c r="AS231"/>
      <c r="AT231"/>
      <c r="AU231"/>
      <c r="AV231"/>
      <c r="AW231"/>
      <c r="AX231"/>
      <c r="AY231"/>
      <c r="AZ231"/>
      <c r="BA231"/>
      <c r="BB231"/>
      <c r="BC231" s="41"/>
      <c r="BI231" t="s">
        <v>906</v>
      </c>
      <c r="CS231" s="259"/>
    </row>
    <row r="232" spans="1:97" s="1" customFormat="1" ht="13.5" customHeight="1" x14ac:dyDescent="0.15">
      <c r="A232"/>
      <c r="B232"/>
      <c r="C232"/>
      <c r="D232"/>
      <c r="E232"/>
      <c r="F232"/>
      <c r="G232"/>
      <c r="H232"/>
      <c r="I232"/>
      <c r="J232"/>
      <c r="K232" s="3"/>
      <c r="L232"/>
      <c r="M232"/>
      <c r="N232"/>
      <c r="O232"/>
      <c r="P232"/>
      <c r="Q232"/>
      <c r="R232"/>
      <c r="S232"/>
      <c r="T232"/>
      <c r="U232"/>
      <c r="V232"/>
      <c r="W232"/>
      <c r="X232"/>
      <c r="Y232"/>
      <c r="Z232" s="260"/>
      <c r="AA232"/>
      <c r="AB232"/>
      <c r="AC232"/>
      <c r="AD232"/>
      <c r="AE232"/>
      <c r="AF232"/>
      <c r="AG232"/>
      <c r="AH232"/>
      <c r="AI232"/>
      <c r="AJ232"/>
      <c r="AK232"/>
      <c r="AL232"/>
      <c r="AM232"/>
      <c r="AN232"/>
      <c r="AO232"/>
      <c r="AP232"/>
      <c r="AQ232"/>
      <c r="AR232"/>
      <c r="AS232"/>
      <c r="AT232"/>
      <c r="AU232"/>
      <c r="AV232"/>
      <c r="AW232"/>
      <c r="AX232"/>
      <c r="AY232"/>
      <c r="AZ232"/>
      <c r="BA232"/>
      <c r="BB232"/>
      <c r="BC232" s="41"/>
      <c r="BI232" t="s">
        <v>907</v>
      </c>
      <c r="CS232" s="259"/>
    </row>
    <row r="233" spans="1:97" s="1" customFormat="1" ht="13.5" customHeight="1" x14ac:dyDescent="0.15">
      <c r="A233"/>
      <c r="B233"/>
      <c r="C233"/>
      <c r="D233"/>
      <c r="E233"/>
      <c r="F233"/>
      <c r="G233"/>
      <c r="H233"/>
      <c r="I233"/>
      <c r="J233"/>
      <c r="K233" s="3"/>
      <c r="L233"/>
      <c r="M233"/>
      <c r="N233"/>
      <c r="O233"/>
      <c r="P233"/>
      <c r="Q233"/>
      <c r="R233"/>
      <c r="S233"/>
      <c r="T233"/>
      <c r="U233"/>
      <c r="V233"/>
      <c r="W233"/>
      <c r="X233"/>
      <c r="Y233"/>
      <c r="Z233" s="260"/>
      <c r="AA233"/>
      <c r="AB233"/>
      <c r="AC233"/>
      <c r="AD233"/>
      <c r="AE233"/>
      <c r="AF233"/>
      <c r="AG233"/>
      <c r="AH233"/>
      <c r="AI233"/>
      <c r="AJ233"/>
      <c r="AK233"/>
      <c r="AL233"/>
      <c r="AM233"/>
      <c r="AN233"/>
      <c r="AO233"/>
      <c r="AP233"/>
      <c r="AQ233"/>
      <c r="AR233"/>
      <c r="AS233"/>
      <c r="AT233"/>
      <c r="AU233"/>
      <c r="AV233"/>
      <c r="AW233"/>
      <c r="AX233"/>
      <c r="AY233"/>
      <c r="AZ233"/>
      <c r="BA233"/>
      <c r="BB233"/>
      <c r="BC233" s="41"/>
      <c r="BI233" t="s">
        <v>908</v>
      </c>
      <c r="CS233" s="259"/>
    </row>
    <row r="234" spans="1:97" s="1" customFormat="1" ht="13.5" customHeight="1" x14ac:dyDescent="0.15">
      <c r="A234"/>
      <c r="B234"/>
      <c r="C234"/>
      <c r="D234"/>
      <c r="E234"/>
      <c r="F234"/>
      <c r="G234"/>
      <c r="H234"/>
      <c r="I234"/>
      <c r="J234"/>
      <c r="K234" s="3"/>
      <c r="L234"/>
      <c r="M234"/>
      <c r="N234"/>
      <c r="O234"/>
      <c r="P234"/>
      <c r="Q234"/>
      <c r="R234"/>
      <c r="S234"/>
      <c r="T234"/>
      <c r="U234"/>
      <c r="V234"/>
      <c r="W234"/>
      <c r="X234"/>
      <c r="Y234"/>
      <c r="Z234" s="260"/>
      <c r="AA234"/>
      <c r="AB234"/>
      <c r="AC234"/>
      <c r="AD234"/>
      <c r="AE234"/>
      <c r="AF234"/>
      <c r="AG234"/>
      <c r="AH234"/>
      <c r="AI234"/>
      <c r="AJ234"/>
      <c r="AK234"/>
      <c r="AL234"/>
      <c r="AM234"/>
      <c r="AN234"/>
      <c r="AO234"/>
      <c r="AP234"/>
      <c r="AQ234"/>
      <c r="AR234"/>
      <c r="AS234"/>
      <c r="AT234"/>
      <c r="AU234"/>
      <c r="AV234"/>
      <c r="AW234"/>
      <c r="AX234"/>
      <c r="AY234"/>
      <c r="AZ234"/>
      <c r="BA234"/>
      <c r="BB234"/>
      <c r="BC234" s="41"/>
      <c r="BI234" t="s">
        <v>909</v>
      </c>
      <c r="CS234" s="259"/>
    </row>
    <row r="235" spans="1:97" s="1" customFormat="1" ht="13.5" customHeight="1" x14ac:dyDescent="0.15">
      <c r="A235"/>
      <c r="B235"/>
      <c r="C235"/>
      <c r="D235"/>
      <c r="E235"/>
      <c r="F235"/>
      <c r="G235"/>
      <c r="H235"/>
      <c r="I235"/>
      <c r="J235"/>
      <c r="K235" s="3"/>
      <c r="L235"/>
      <c r="M235"/>
      <c r="N235"/>
      <c r="O235"/>
      <c r="P235"/>
      <c r="Q235"/>
      <c r="R235"/>
      <c r="S235"/>
      <c r="T235"/>
      <c r="U235"/>
      <c r="V235"/>
      <c r="W235"/>
      <c r="X235"/>
      <c r="Y235"/>
      <c r="Z235" s="260"/>
      <c r="AA235"/>
      <c r="AB235"/>
      <c r="AC235"/>
      <c r="AD235"/>
      <c r="AE235"/>
      <c r="AF235"/>
      <c r="AG235"/>
      <c r="AH235"/>
      <c r="AI235"/>
      <c r="AJ235"/>
      <c r="AK235"/>
      <c r="AL235"/>
      <c r="AM235"/>
      <c r="AN235"/>
      <c r="AO235"/>
      <c r="AP235"/>
      <c r="AQ235"/>
      <c r="AR235"/>
      <c r="AS235"/>
      <c r="AT235"/>
      <c r="AU235"/>
      <c r="AV235"/>
      <c r="AW235"/>
      <c r="AX235"/>
      <c r="AY235"/>
      <c r="AZ235"/>
      <c r="BA235"/>
      <c r="BB235"/>
      <c r="BC235" s="41"/>
      <c r="BI235" t="s">
        <v>802</v>
      </c>
      <c r="CS235" s="259"/>
    </row>
    <row r="236" spans="1:97" s="1" customFormat="1" ht="13.5" customHeight="1" x14ac:dyDescent="0.15">
      <c r="A236"/>
      <c r="B236"/>
      <c r="C236"/>
      <c r="D236"/>
      <c r="E236"/>
      <c r="F236"/>
      <c r="G236"/>
      <c r="H236"/>
      <c r="I236"/>
      <c r="J236"/>
      <c r="K236" s="3"/>
      <c r="L236"/>
      <c r="M236"/>
      <c r="N236"/>
      <c r="O236"/>
      <c r="P236"/>
      <c r="Q236"/>
      <c r="R236"/>
      <c r="S236"/>
      <c r="T236"/>
      <c r="U236"/>
      <c r="V236"/>
      <c r="W236"/>
      <c r="X236"/>
      <c r="Y236"/>
      <c r="Z236" s="260"/>
      <c r="AA236"/>
      <c r="AB236"/>
      <c r="AC236"/>
      <c r="AD236"/>
      <c r="AE236"/>
      <c r="AF236"/>
      <c r="AG236"/>
      <c r="AH236"/>
      <c r="AI236"/>
      <c r="AJ236"/>
      <c r="AK236"/>
      <c r="AL236"/>
      <c r="AM236"/>
      <c r="AN236"/>
      <c r="AO236"/>
      <c r="AP236"/>
      <c r="AQ236"/>
      <c r="AR236"/>
      <c r="AS236"/>
      <c r="AT236"/>
      <c r="AU236"/>
      <c r="AV236"/>
      <c r="AW236"/>
      <c r="AX236"/>
      <c r="AY236"/>
      <c r="AZ236"/>
      <c r="BA236"/>
      <c r="BB236"/>
      <c r="BC236" s="41"/>
      <c r="BI236" t="s">
        <v>804</v>
      </c>
      <c r="CS236" s="259"/>
    </row>
    <row r="237" spans="1:97" s="1" customFormat="1" ht="13.5" customHeight="1" x14ac:dyDescent="0.15">
      <c r="A237"/>
      <c r="B237"/>
      <c r="C237"/>
      <c r="D237"/>
      <c r="E237"/>
      <c r="F237"/>
      <c r="G237"/>
      <c r="H237"/>
      <c r="I237"/>
      <c r="J237"/>
      <c r="K237" s="3"/>
      <c r="L237"/>
      <c r="M237"/>
      <c r="N237"/>
      <c r="O237"/>
      <c r="P237"/>
      <c r="Q237"/>
      <c r="R237"/>
      <c r="S237"/>
      <c r="T237"/>
      <c r="U237"/>
      <c r="V237"/>
      <c r="W237"/>
      <c r="X237"/>
      <c r="Y237"/>
      <c r="Z237" s="260"/>
      <c r="AA237"/>
      <c r="AB237"/>
      <c r="AC237"/>
      <c r="AD237"/>
      <c r="AE237"/>
      <c r="AF237"/>
      <c r="AG237"/>
      <c r="AH237"/>
      <c r="AI237"/>
      <c r="AJ237"/>
      <c r="AK237"/>
      <c r="AL237"/>
      <c r="AM237"/>
      <c r="AN237"/>
      <c r="AO237"/>
      <c r="AP237"/>
      <c r="AQ237"/>
      <c r="AR237"/>
      <c r="AS237"/>
      <c r="AT237"/>
      <c r="AU237"/>
      <c r="AV237"/>
      <c r="AW237"/>
      <c r="AX237"/>
      <c r="AY237"/>
      <c r="AZ237"/>
      <c r="BA237"/>
      <c r="BB237"/>
      <c r="BC237" s="41"/>
      <c r="BI237" t="s">
        <v>999</v>
      </c>
      <c r="CS237" s="259"/>
    </row>
    <row r="238" spans="1:97" s="1" customFormat="1" ht="13.5" customHeight="1" x14ac:dyDescent="0.15">
      <c r="A238"/>
      <c r="B238"/>
      <c r="C238"/>
      <c r="D238"/>
      <c r="E238"/>
      <c r="F238"/>
      <c r="G238"/>
      <c r="H238"/>
      <c r="I238"/>
      <c r="J238"/>
      <c r="K238" s="3"/>
      <c r="L238"/>
      <c r="M238"/>
      <c r="N238"/>
      <c r="O238"/>
      <c r="P238"/>
      <c r="Q238"/>
      <c r="R238"/>
      <c r="S238"/>
      <c r="T238"/>
      <c r="U238"/>
      <c r="V238"/>
      <c r="W238"/>
      <c r="X238"/>
      <c r="Y238"/>
      <c r="Z238" s="260"/>
      <c r="AA238"/>
      <c r="AB238"/>
      <c r="AC238"/>
      <c r="AD238"/>
      <c r="AE238"/>
      <c r="AF238"/>
      <c r="AG238"/>
      <c r="AH238"/>
      <c r="AI238"/>
      <c r="AJ238"/>
      <c r="AK238"/>
      <c r="AL238"/>
      <c r="AM238"/>
      <c r="AN238"/>
      <c r="AO238"/>
      <c r="AP238"/>
      <c r="AQ238"/>
      <c r="AR238"/>
      <c r="AS238"/>
      <c r="AT238"/>
      <c r="AU238"/>
      <c r="AV238"/>
      <c r="AW238"/>
      <c r="AX238"/>
      <c r="AY238"/>
      <c r="AZ238"/>
      <c r="BA238"/>
      <c r="BB238"/>
      <c r="BC238" s="41"/>
      <c r="BI238" t="s">
        <v>1000</v>
      </c>
      <c r="CS238" s="259"/>
    </row>
    <row r="239" spans="1:97" s="1" customFormat="1" ht="13.5" customHeight="1" x14ac:dyDescent="0.15">
      <c r="A239"/>
      <c r="B239"/>
      <c r="C239"/>
      <c r="D239"/>
      <c r="E239"/>
      <c r="F239"/>
      <c r="G239"/>
      <c r="H239"/>
      <c r="I239"/>
      <c r="J239"/>
      <c r="K239" s="3"/>
      <c r="L239"/>
      <c r="M239"/>
      <c r="N239"/>
      <c r="O239"/>
      <c r="P239"/>
      <c r="Q239"/>
      <c r="R239"/>
      <c r="S239"/>
      <c r="T239"/>
      <c r="U239"/>
      <c r="V239"/>
      <c r="W239"/>
      <c r="X239"/>
      <c r="Y239"/>
      <c r="Z239" s="260"/>
      <c r="AA239"/>
      <c r="AB239"/>
      <c r="AC239"/>
      <c r="AD239"/>
      <c r="AE239"/>
      <c r="AF239"/>
      <c r="AG239"/>
      <c r="AH239"/>
      <c r="AI239"/>
      <c r="AJ239"/>
      <c r="AK239"/>
      <c r="AL239"/>
      <c r="AM239"/>
      <c r="AN239"/>
      <c r="AO239"/>
      <c r="AP239"/>
      <c r="AQ239"/>
      <c r="AR239"/>
      <c r="AS239"/>
      <c r="AT239"/>
      <c r="AU239"/>
      <c r="AV239"/>
      <c r="AW239"/>
      <c r="AX239"/>
      <c r="AY239"/>
      <c r="AZ239"/>
      <c r="BA239"/>
      <c r="BB239"/>
      <c r="BC239" s="41"/>
      <c r="BI239" t="s">
        <v>1001</v>
      </c>
      <c r="CS239" s="259"/>
    </row>
    <row r="240" spans="1:97" s="1" customFormat="1" ht="13.5" customHeight="1" x14ac:dyDescent="0.15">
      <c r="A240"/>
      <c r="B240"/>
      <c r="C240"/>
      <c r="D240"/>
      <c r="E240"/>
      <c r="F240"/>
      <c r="G240"/>
      <c r="H240"/>
      <c r="I240"/>
      <c r="J240"/>
      <c r="K240" s="3"/>
      <c r="L240"/>
      <c r="M240"/>
      <c r="N240"/>
      <c r="O240"/>
      <c r="P240"/>
      <c r="Q240"/>
      <c r="R240"/>
      <c r="S240"/>
      <c r="T240"/>
      <c r="U240"/>
      <c r="V240"/>
      <c r="W240"/>
      <c r="X240"/>
      <c r="Y240"/>
      <c r="Z240" s="260"/>
      <c r="AA240"/>
      <c r="AB240"/>
      <c r="AC240"/>
      <c r="AD240"/>
      <c r="AE240"/>
      <c r="AF240"/>
      <c r="AG240"/>
      <c r="AH240"/>
      <c r="AI240"/>
      <c r="AJ240"/>
      <c r="AK240"/>
      <c r="AL240"/>
      <c r="AM240"/>
      <c r="AN240"/>
      <c r="AO240"/>
      <c r="AP240"/>
      <c r="AQ240"/>
      <c r="AR240"/>
      <c r="AS240"/>
      <c r="AT240"/>
      <c r="AU240"/>
      <c r="AV240"/>
      <c r="AW240"/>
      <c r="AX240"/>
      <c r="AY240"/>
      <c r="AZ240"/>
      <c r="BA240"/>
      <c r="BB240"/>
      <c r="BC240" s="41"/>
      <c r="BI240" t="s">
        <v>1002</v>
      </c>
      <c r="CS240" s="259"/>
    </row>
    <row r="241" spans="1:97" s="1" customFormat="1" ht="13.5" customHeight="1" x14ac:dyDescent="0.15">
      <c r="A241"/>
      <c r="B241"/>
      <c r="C241"/>
      <c r="D241"/>
      <c r="E241"/>
      <c r="F241"/>
      <c r="G241"/>
      <c r="H241"/>
      <c r="I241"/>
      <c r="J241"/>
      <c r="K241" s="3"/>
      <c r="L241"/>
      <c r="M241"/>
      <c r="N241"/>
      <c r="O241"/>
      <c r="P241"/>
      <c r="Q241"/>
      <c r="R241"/>
      <c r="S241"/>
      <c r="T241"/>
      <c r="U241"/>
      <c r="V241"/>
      <c r="W241"/>
      <c r="X241"/>
      <c r="Y241"/>
      <c r="Z241" s="260"/>
      <c r="AA241"/>
      <c r="AB241"/>
      <c r="AC241"/>
      <c r="AD241"/>
      <c r="AE241"/>
      <c r="AF241"/>
      <c r="AG241"/>
      <c r="AH241"/>
      <c r="AI241"/>
      <c r="AJ241"/>
      <c r="AK241"/>
      <c r="AL241"/>
      <c r="AM241"/>
      <c r="AN241"/>
      <c r="AO241"/>
      <c r="AP241"/>
      <c r="AQ241"/>
      <c r="AR241"/>
      <c r="AS241"/>
      <c r="AT241"/>
      <c r="AU241"/>
      <c r="AV241"/>
      <c r="AW241"/>
      <c r="AX241"/>
      <c r="AY241"/>
      <c r="AZ241"/>
      <c r="BA241"/>
      <c r="BB241"/>
      <c r="BC241" s="41"/>
      <c r="BI241" t="s">
        <v>1003</v>
      </c>
      <c r="CS241" s="259"/>
    </row>
    <row r="242" spans="1:97" s="1" customFormat="1" ht="13.5" customHeight="1" x14ac:dyDescent="0.15">
      <c r="A242"/>
      <c r="B242"/>
      <c r="C242"/>
      <c r="D242"/>
      <c r="E242"/>
      <c r="F242"/>
      <c r="G242"/>
      <c r="H242"/>
      <c r="I242"/>
      <c r="J242"/>
      <c r="K242" s="3"/>
      <c r="L242"/>
      <c r="M242"/>
      <c r="N242"/>
      <c r="O242"/>
      <c r="P242"/>
      <c r="Q242"/>
      <c r="R242"/>
      <c r="S242"/>
      <c r="T242"/>
      <c r="U242"/>
      <c r="V242"/>
      <c r="W242"/>
      <c r="X242"/>
      <c r="Y242"/>
      <c r="Z242" s="260"/>
      <c r="AA242"/>
      <c r="AB242"/>
      <c r="AC242"/>
      <c r="AD242"/>
      <c r="AE242"/>
      <c r="AF242"/>
      <c r="AG242"/>
      <c r="AH242"/>
      <c r="AI242"/>
      <c r="AJ242"/>
      <c r="AK242"/>
      <c r="AL242"/>
      <c r="AM242"/>
      <c r="AN242"/>
      <c r="AO242"/>
      <c r="AP242"/>
      <c r="AQ242"/>
      <c r="AR242"/>
      <c r="AS242"/>
      <c r="AT242"/>
      <c r="AU242"/>
      <c r="AV242"/>
      <c r="AW242"/>
      <c r="AX242"/>
      <c r="AY242"/>
      <c r="AZ242"/>
      <c r="BA242"/>
      <c r="BB242"/>
      <c r="BC242" s="41"/>
      <c r="BI242" t="s">
        <v>1250</v>
      </c>
      <c r="CS242" s="259"/>
    </row>
    <row r="243" spans="1:97" s="1" customFormat="1" ht="13.5" customHeight="1" x14ac:dyDescent="0.15">
      <c r="A243"/>
      <c r="B243"/>
      <c r="C243"/>
      <c r="D243"/>
      <c r="E243"/>
      <c r="F243"/>
      <c r="G243"/>
      <c r="H243"/>
      <c r="I243"/>
      <c r="J243"/>
      <c r="K243" s="3"/>
      <c r="L243"/>
      <c r="M243"/>
      <c r="N243"/>
      <c r="O243"/>
      <c r="P243"/>
      <c r="Q243"/>
      <c r="R243"/>
      <c r="S243"/>
      <c r="T243"/>
      <c r="U243"/>
      <c r="V243"/>
      <c r="W243"/>
      <c r="X243"/>
      <c r="Y243"/>
      <c r="Z243" s="260"/>
      <c r="AA243"/>
      <c r="AB243"/>
      <c r="AC243"/>
      <c r="AD243"/>
      <c r="AE243"/>
      <c r="AF243"/>
      <c r="AG243"/>
      <c r="AH243"/>
      <c r="AI243"/>
      <c r="AJ243"/>
      <c r="AK243"/>
      <c r="AL243"/>
      <c r="AM243"/>
      <c r="AN243"/>
      <c r="AO243"/>
      <c r="AP243"/>
      <c r="AQ243"/>
      <c r="AR243"/>
      <c r="AS243"/>
      <c r="AT243"/>
      <c r="AU243"/>
      <c r="AV243"/>
      <c r="AW243"/>
      <c r="AX243"/>
      <c r="AY243"/>
      <c r="AZ243"/>
      <c r="BA243"/>
      <c r="BB243"/>
      <c r="BC243" s="41"/>
      <c r="BI243" t="s">
        <v>1243</v>
      </c>
      <c r="CS243" s="259"/>
    </row>
    <row r="244" spans="1:97" s="1" customFormat="1" ht="13.5" customHeight="1" x14ac:dyDescent="0.15">
      <c r="A244"/>
      <c r="B244"/>
      <c r="C244"/>
      <c r="D244"/>
      <c r="E244"/>
      <c r="F244"/>
      <c r="G244"/>
      <c r="H244"/>
      <c r="I244"/>
      <c r="J244"/>
      <c r="K244" s="3"/>
      <c r="L244"/>
      <c r="M244"/>
      <c r="N244"/>
      <c r="O244"/>
      <c r="P244"/>
      <c r="Q244"/>
      <c r="R244"/>
      <c r="S244"/>
      <c r="T244"/>
      <c r="U244"/>
      <c r="V244"/>
      <c r="W244"/>
      <c r="X244"/>
      <c r="Y244"/>
      <c r="Z244" s="260"/>
      <c r="AA244"/>
      <c r="AB244"/>
      <c r="AC244"/>
      <c r="AD244"/>
      <c r="AE244"/>
      <c r="AF244"/>
      <c r="AG244"/>
      <c r="AH244"/>
      <c r="AI244"/>
      <c r="AJ244"/>
      <c r="AK244"/>
      <c r="AL244"/>
      <c r="AM244"/>
      <c r="AN244"/>
      <c r="AO244"/>
      <c r="AP244"/>
      <c r="AQ244"/>
      <c r="AR244"/>
      <c r="AS244"/>
      <c r="AT244"/>
      <c r="AU244"/>
      <c r="AV244"/>
      <c r="AW244"/>
      <c r="AX244"/>
      <c r="AY244"/>
      <c r="AZ244"/>
      <c r="BA244"/>
      <c r="BB244"/>
      <c r="BC244" s="41"/>
      <c r="BI244" t="s">
        <v>1283</v>
      </c>
      <c r="CS244" s="259"/>
    </row>
    <row r="245" spans="1:97" s="1" customFormat="1" ht="13.5" customHeight="1" x14ac:dyDescent="0.15">
      <c r="A245"/>
      <c r="B245"/>
      <c r="C245"/>
      <c r="D245"/>
      <c r="E245"/>
      <c r="F245"/>
      <c r="G245"/>
      <c r="H245"/>
      <c r="I245"/>
      <c r="J245"/>
      <c r="K245" s="3"/>
      <c r="L245"/>
      <c r="M245"/>
      <c r="N245"/>
      <c r="O245"/>
      <c r="P245"/>
      <c r="Q245"/>
      <c r="R245"/>
      <c r="S245"/>
      <c r="T245"/>
      <c r="U245"/>
      <c r="V245"/>
      <c r="W245"/>
      <c r="X245"/>
      <c r="Y245"/>
      <c r="Z245" s="260"/>
      <c r="AA245"/>
      <c r="AB245"/>
      <c r="AC245"/>
      <c r="AD245"/>
      <c r="AE245"/>
      <c r="AF245"/>
      <c r="AG245"/>
      <c r="AH245"/>
      <c r="AI245"/>
      <c r="AJ245"/>
      <c r="AK245"/>
      <c r="AL245"/>
      <c r="AM245"/>
      <c r="AN245"/>
      <c r="AO245"/>
      <c r="AP245"/>
      <c r="AQ245"/>
      <c r="AR245"/>
      <c r="AS245"/>
      <c r="AT245"/>
      <c r="AU245"/>
      <c r="AV245"/>
      <c r="AW245"/>
      <c r="AX245"/>
      <c r="AY245"/>
      <c r="AZ245"/>
      <c r="BA245"/>
      <c r="BB245"/>
      <c r="BC245" s="41"/>
      <c r="BI245" t="s">
        <v>1282</v>
      </c>
      <c r="CS245" s="259"/>
    </row>
    <row r="246" spans="1:97" s="1" customFormat="1" ht="13.5" customHeight="1" x14ac:dyDescent="0.15">
      <c r="A246"/>
      <c r="B246"/>
      <c r="C246"/>
      <c r="D246"/>
      <c r="E246"/>
      <c r="F246"/>
      <c r="G246"/>
      <c r="H246"/>
      <c r="I246"/>
      <c r="J246"/>
      <c r="K246" s="3"/>
      <c r="L246"/>
      <c r="M246"/>
      <c r="N246"/>
      <c r="O246"/>
      <c r="P246"/>
      <c r="Q246"/>
      <c r="R246"/>
      <c r="S246"/>
      <c r="T246"/>
      <c r="U246"/>
      <c r="V246"/>
      <c r="W246"/>
      <c r="X246"/>
      <c r="Y246"/>
      <c r="Z246" s="260"/>
      <c r="AA246"/>
      <c r="AB246"/>
      <c r="AC246"/>
      <c r="AD246"/>
      <c r="AE246"/>
      <c r="AF246"/>
      <c r="AG246"/>
      <c r="AH246"/>
      <c r="AI246"/>
      <c r="AJ246"/>
      <c r="AK246"/>
      <c r="AL246"/>
      <c r="AM246"/>
      <c r="AN246"/>
      <c r="AO246"/>
      <c r="AP246"/>
      <c r="AQ246"/>
      <c r="AR246"/>
      <c r="AS246"/>
      <c r="AT246"/>
      <c r="AU246"/>
      <c r="AV246"/>
      <c r="AW246"/>
      <c r="AX246"/>
      <c r="AY246"/>
      <c r="AZ246"/>
      <c r="BA246"/>
      <c r="BB246"/>
      <c r="BC246" s="41"/>
      <c r="BI246" t="s">
        <v>1311</v>
      </c>
      <c r="CS246" s="259"/>
    </row>
    <row r="247" spans="1:97" s="1" customFormat="1" ht="13.5" customHeight="1" x14ac:dyDescent="0.15">
      <c r="A247"/>
      <c r="B247"/>
      <c r="C247"/>
      <c r="D247"/>
      <c r="E247"/>
      <c r="F247"/>
      <c r="G247"/>
      <c r="H247"/>
      <c r="I247"/>
      <c r="J247"/>
      <c r="K247" s="3"/>
      <c r="L247"/>
      <c r="M247"/>
      <c r="N247"/>
      <c r="O247"/>
      <c r="P247"/>
      <c r="Q247"/>
      <c r="R247"/>
      <c r="S247"/>
      <c r="T247"/>
      <c r="U247"/>
      <c r="V247"/>
      <c r="W247"/>
      <c r="X247"/>
      <c r="Y247"/>
      <c r="Z247" s="260"/>
      <c r="AA247"/>
      <c r="AB247"/>
      <c r="AC247"/>
      <c r="AD247"/>
      <c r="AE247"/>
      <c r="AF247"/>
      <c r="AG247"/>
      <c r="AH247"/>
      <c r="AI247"/>
      <c r="AJ247"/>
      <c r="AK247"/>
      <c r="AL247"/>
      <c r="AM247"/>
      <c r="AN247"/>
      <c r="AO247"/>
      <c r="AP247"/>
      <c r="AQ247"/>
      <c r="AR247"/>
      <c r="AS247"/>
      <c r="AT247"/>
      <c r="AU247"/>
      <c r="AV247"/>
      <c r="AW247"/>
      <c r="AX247"/>
      <c r="AY247"/>
      <c r="AZ247"/>
      <c r="BA247"/>
      <c r="BB247"/>
      <c r="BC247" s="41"/>
      <c r="BI247" t="s">
        <v>1310</v>
      </c>
      <c r="CS247" s="259"/>
    </row>
    <row r="248" spans="1:97" s="1" customFormat="1" ht="13.5" customHeight="1" x14ac:dyDescent="0.15">
      <c r="A248"/>
      <c r="B248"/>
      <c r="C248"/>
      <c r="D248"/>
      <c r="E248"/>
      <c r="F248"/>
      <c r="G248"/>
      <c r="H248"/>
      <c r="I248"/>
      <c r="J248"/>
      <c r="K248" s="3"/>
      <c r="L248"/>
      <c r="M248"/>
      <c r="N248"/>
      <c r="O248"/>
      <c r="P248"/>
      <c r="Q248"/>
      <c r="R248"/>
      <c r="S248"/>
      <c r="T248"/>
      <c r="U248"/>
      <c r="V248"/>
      <c r="W248"/>
      <c r="X248"/>
      <c r="Y248"/>
      <c r="Z248" s="260"/>
      <c r="AA248"/>
      <c r="AB248"/>
      <c r="AC248"/>
      <c r="AD248"/>
      <c r="AE248"/>
      <c r="AF248"/>
      <c r="AG248"/>
      <c r="AH248"/>
      <c r="AI248"/>
      <c r="AJ248"/>
      <c r="AK248"/>
      <c r="AL248"/>
      <c r="AM248"/>
      <c r="AN248"/>
      <c r="AO248"/>
      <c r="AP248"/>
      <c r="AQ248"/>
      <c r="AR248"/>
      <c r="AS248"/>
      <c r="AT248"/>
      <c r="AU248"/>
      <c r="AV248"/>
      <c r="AW248"/>
      <c r="AX248"/>
      <c r="AY248"/>
      <c r="AZ248"/>
      <c r="BA248"/>
      <c r="BB248"/>
      <c r="BC248" s="41"/>
      <c r="BI248" t="s">
        <v>1251</v>
      </c>
      <c r="CS248" s="259"/>
    </row>
    <row r="249" spans="1:97" s="1" customFormat="1" ht="13.5" customHeight="1" x14ac:dyDescent="0.15">
      <c r="A249"/>
      <c r="B249"/>
      <c r="C249"/>
      <c r="D249"/>
      <c r="E249"/>
      <c r="F249"/>
      <c r="G249"/>
      <c r="H249"/>
      <c r="I249"/>
      <c r="J249"/>
      <c r="K249" s="3"/>
      <c r="L249"/>
      <c r="M249"/>
      <c r="N249"/>
      <c r="O249"/>
      <c r="P249"/>
      <c r="Q249"/>
      <c r="R249"/>
      <c r="S249"/>
      <c r="T249"/>
      <c r="U249"/>
      <c r="V249"/>
      <c r="W249"/>
      <c r="X249"/>
      <c r="Y249"/>
      <c r="Z249" s="260"/>
      <c r="AA249"/>
      <c r="AB249"/>
      <c r="AC249"/>
      <c r="AD249"/>
      <c r="AE249"/>
      <c r="AF249"/>
      <c r="AG249"/>
      <c r="AH249"/>
      <c r="AI249"/>
      <c r="AJ249"/>
      <c r="AK249"/>
      <c r="AL249"/>
      <c r="AM249"/>
      <c r="AN249"/>
      <c r="AO249"/>
      <c r="AP249"/>
      <c r="AQ249"/>
      <c r="AR249"/>
      <c r="AS249"/>
      <c r="AT249"/>
      <c r="AU249"/>
      <c r="AV249"/>
      <c r="AW249"/>
      <c r="AX249"/>
      <c r="AY249"/>
      <c r="AZ249"/>
      <c r="BA249"/>
      <c r="BB249"/>
      <c r="BC249" s="41"/>
      <c r="BI249" t="s">
        <v>1244</v>
      </c>
      <c r="CS249" s="259"/>
    </row>
    <row r="250" spans="1:97" s="1" customFormat="1" ht="13.5" customHeight="1" x14ac:dyDescent="0.15">
      <c r="A250"/>
      <c r="B250"/>
      <c r="C250"/>
      <c r="D250"/>
      <c r="E250"/>
      <c r="F250"/>
      <c r="G250"/>
      <c r="H250"/>
      <c r="I250"/>
      <c r="J250"/>
      <c r="K250" s="3"/>
      <c r="L250"/>
      <c r="M250"/>
      <c r="S250"/>
      <c r="T250"/>
      <c r="U250"/>
      <c r="V250"/>
      <c r="W250"/>
      <c r="X250"/>
      <c r="Y250"/>
      <c r="Z250" s="260"/>
      <c r="AA250"/>
      <c r="AB250"/>
      <c r="AC250"/>
      <c r="AD250"/>
      <c r="AE250"/>
      <c r="AF250"/>
      <c r="AG250"/>
      <c r="AH250"/>
      <c r="AI250"/>
      <c r="AJ250"/>
      <c r="AK250"/>
      <c r="AL250"/>
      <c r="AM250"/>
      <c r="AN250"/>
      <c r="AO250"/>
      <c r="AP250"/>
      <c r="AQ250"/>
      <c r="AR250"/>
      <c r="AS250"/>
      <c r="AT250"/>
      <c r="AU250"/>
      <c r="AV250"/>
      <c r="AW250"/>
      <c r="AX250"/>
      <c r="AY250"/>
      <c r="AZ250"/>
      <c r="BA250"/>
      <c r="BB250"/>
      <c r="BC250" s="41"/>
      <c r="BI250" t="s">
        <v>1255</v>
      </c>
      <c r="CS250" s="259"/>
    </row>
    <row r="251" spans="1:97" s="1" customFormat="1" ht="13.5" customHeight="1" x14ac:dyDescent="0.15">
      <c r="A251"/>
      <c r="B251"/>
      <c r="C251"/>
      <c r="D251"/>
      <c r="E251"/>
      <c r="F251"/>
      <c r="G251"/>
      <c r="H251"/>
      <c r="I251"/>
      <c r="J251"/>
      <c r="K251" s="3"/>
      <c r="L251"/>
      <c r="M251"/>
      <c r="S251"/>
      <c r="T251"/>
      <c r="U251"/>
      <c r="V251"/>
      <c r="W251"/>
      <c r="X251"/>
      <c r="Y251"/>
      <c r="Z251" s="260"/>
      <c r="AA251"/>
      <c r="AB251"/>
      <c r="AC251"/>
      <c r="AD251"/>
      <c r="AE251"/>
      <c r="AF251"/>
      <c r="AG251"/>
      <c r="AH251"/>
      <c r="AI251"/>
      <c r="AJ251"/>
      <c r="AK251"/>
      <c r="AL251"/>
      <c r="AM251"/>
      <c r="AN251"/>
      <c r="AO251"/>
      <c r="AP251"/>
      <c r="AQ251"/>
      <c r="AR251"/>
      <c r="AS251"/>
      <c r="AT251"/>
      <c r="AU251"/>
      <c r="AV251"/>
      <c r="AW251"/>
      <c r="AX251"/>
      <c r="AY251"/>
      <c r="AZ251"/>
      <c r="BA251"/>
      <c r="BB251"/>
      <c r="BC251" s="41"/>
      <c r="BI251" t="s">
        <v>1252</v>
      </c>
      <c r="CS251" s="259"/>
    </row>
    <row r="252" spans="1:97" s="1" customFormat="1" ht="13.5" customHeight="1" x14ac:dyDescent="0.15">
      <c r="A252"/>
      <c r="B252"/>
      <c r="C252"/>
      <c r="D252"/>
      <c r="E252"/>
      <c r="F252"/>
      <c r="G252"/>
      <c r="H252"/>
      <c r="I252"/>
      <c r="J252"/>
      <c r="K252" s="3"/>
      <c r="L252"/>
      <c r="M252"/>
      <c r="S252"/>
      <c r="T252"/>
      <c r="U252"/>
      <c r="V252"/>
      <c r="W252"/>
      <c r="X252"/>
      <c r="Y252"/>
      <c r="Z252" s="260"/>
      <c r="AA252"/>
      <c r="AB252"/>
      <c r="AC252"/>
      <c r="AD252"/>
      <c r="AE252"/>
      <c r="AF252"/>
      <c r="AG252"/>
      <c r="AH252"/>
      <c r="AI252"/>
      <c r="AJ252"/>
      <c r="AK252"/>
      <c r="AL252"/>
      <c r="AM252"/>
      <c r="AN252"/>
      <c r="AO252"/>
      <c r="AP252"/>
      <c r="AQ252"/>
      <c r="AR252"/>
      <c r="AS252"/>
      <c r="AT252"/>
      <c r="AU252"/>
      <c r="AV252"/>
      <c r="AW252"/>
      <c r="AX252"/>
      <c r="AY252"/>
      <c r="AZ252"/>
      <c r="BA252"/>
      <c r="BB252"/>
      <c r="BC252" s="41"/>
      <c r="BI252" t="s">
        <v>1247</v>
      </c>
      <c r="CS252" s="259"/>
    </row>
    <row r="253" spans="1:97" s="1" customFormat="1" ht="13.5" customHeight="1" x14ac:dyDescent="0.15">
      <c r="A253"/>
      <c r="B253"/>
      <c r="C253"/>
      <c r="D253"/>
      <c r="E253"/>
      <c r="F253"/>
      <c r="G253"/>
      <c r="H253"/>
      <c r="I253"/>
      <c r="J253"/>
      <c r="K253" s="3"/>
      <c r="L253"/>
      <c r="M253"/>
      <c r="S253"/>
      <c r="T253"/>
      <c r="U253"/>
      <c r="V253"/>
      <c r="W253"/>
      <c r="X253"/>
      <c r="Y253"/>
      <c r="Z253" s="260"/>
      <c r="AA253"/>
      <c r="AB253"/>
      <c r="AC253"/>
      <c r="AD253"/>
      <c r="AE253"/>
      <c r="AF253"/>
      <c r="AG253"/>
      <c r="AH253"/>
      <c r="AI253"/>
      <c r="AJ253"/>
      <c r="AK253"/>
      <c r="AL253"/>
      <c r="AM253"/>
      <c r="AN253"/>
      <c r="AO253"/>
      <c r="AP253"/>
      <c r="AQ253"/>
      <c r="AR253"/>
      <c r="AS253"/>
      <c r="AT253"/>
      <c r="AU253"/>
      <c r="AV253"/>
      <c r="AW253"/>
      <c r="AX253"/>
      <c r="AY253"/>
      <c r="AZ253"/>
      <c r="BA253"/>
      <c r="BB253"/>
      <c r="BC253" s="41"/>
      <c r="BI253" t="s">
        <v>1253</v>
      </c>
      <c r="CS253" s="259"/>
    </row>
    <row r="254" spans="1:97" s="1" customFormat="1" ht="13.5" customHeight="1" x14ac:dyDescent="0.15">
      <c r="A254"/>
      <c r="B254"/>
      <c r="C254"/>
      <c r="D254"/>
      <c r="E254"/>
      <c r="F254"/>
      <c r="G254"/>
      <c r="H254"/>
      <c r="I254"/>
      <c r="J254"/>
      <c r="K254" s="3"/>
      <c r="L254"/>
      <c r="M254"/>
      <c r="S254"/>
      <c r="T254"/>
      <c r="U254"/>
      <c r="V254"/>
      <c r="W254"/>
      <c r="X254"/>
      <c r="Y254"/>
      <c r="Z254" s="260"/>
      <c r="AA254"/>
      <c r="AB254"/>
      <c r="AC254"/>
      <c r="AD254"/>
      <c r="AE254"/>
      <c r="AF254"/>
      <c r="AG254"/>
      <c r="AH254"/>
      <c r="AI254"/>
      <c r="AJ254"/>
      <c r="AK254"/>
      <c r="AL254"/>
      <c r="AM254"/>
      <c r="AN254"/>
      <c r="AO254"/>
      <c r="AP254"/>
      <c r="AQ254"/>
      <c r="AR254"/>
      <c r="AS254"/>
      <c r="AT254"/>
      <c r="AU254"/>
      <c r="AV254"/>
      <c r="AW254"/>
      <c r="AX254"/>
      <c r="AY254"/>
      <c r="AZ254"/>
      <c r="BA254"/>
      <c r="BB254"/>
      <c r="BC254" s="41"/>
      <c r="BI254" t="s">
        <v>1248</v>
      </c>
      <c r="CS254" s="259"/>
    </row>
    <row r="255" spans="1:97" s="1" customFormat="1" ht="13.5" customHeight="1" x14ac:dyDescent="0.15">
      <c r="A255"/>
      <c r="B255"/>
      <c r="C255"/>
      <c r="D255"/>
      <c r="E255"/>
      <c r="F255"/>
      <c r="G255"/>
      <c r="H255"/>
      <c r="I255"/>
      <c r="J255"/>
      <c r="K255" s="3"/>
      <c r="L255"/>
      <c r="M255"/>
      <c r="S255"/>
      <c r="T255"/>
      <c r="U255"/>
      <c r="V255"/>
      <c r="W255"/>
      <c r="X255"/>
      <c r="Y255"/>
      <c r="Z255" s="260"/>
      <c r="AA255"/>
      <c r="AB255"/>
      <c r="AC255"/>
      <c r="AD255"/>
      <c r="AE255"/>
      <c r="AF255"/>
      <c r="AG255"/>
      <c r="AH255"/>
      <c r="AI255"/>
      <c r="AJ255"/>
      <c r="AK255"/>
      <c r="AL255"/>
      <c r="AM255"/>
      <c r="AN255"/>
      <c r="AO255"/>
      <c r="AP255"/>
      <c r="AQ255"/>
      <c r="AR255"/>
      <c r="AS255"/>
      <c r="AT255"/>
      <c r="AU255"/>
      <c r="AV255"/>
      <c r="AW255"/>
      <c r="AX255"/>
      <c r="AY255"/>
      <c r="AZ255"/>
      <c r="BA255"/>
      <c r="BB255"/>
      <c r="BC255" s="41"/>
      <c r="BI255" t="s">
        <v>1254</v>
      </c>
      <c r="CS255" s="259"/>
    </row>
    <row r="256" spans="1:97" s="1" customFormat="1" ht="13.5" customHeight="1" x14ac:dyDescent="0.15">
      <c r="A256"/>
      <c r="B256"/>
      <c r="C256"/>
      <c r="D256"/>
      <c r="E256"/>
      <c r="F256"/>
      <c r="G256"/>
      <c r="H256"/>
      <c r="I256"/>
      <c r="J256"/>
      <c r="K256" s="3"/>
      <c r="L256"/>
      <c r="M256"/>
      <c r="S256"/>
      <c r="T256"/>
      <c r="U256"/>
      <c r="V256"/>
      <c r="W256"/>
      <c r="X256"/>
      <c r="Y256"/>
      <c r="Z256" s="260"/>
      <c r="AA256"/>
      <c r="AB256"/>
      <c r="AC256"/>
      <c r="AD256"/>
      <c r="AE256"/>
      <c r="AF256"/>
      <c r="AG256"/>
      <c r="AH256"/>
      <c r="AI256"/>
      <c r="AJ256"/>
      <c r="AK256"/>
      <c r="AL256"/>
      <c r="AM256"/>
      <c r="AN256"/>
      <c r="AO256"/>
      <c r="AP256"/>
      <c r="AQ256"/>
      <c r="AR256"/>
      <c r="AS256"/>
      <c r="AT256"/>
      <c r="AU256"/>
      <c r="AV256"/>
      <c r="AW256"/>
      <c r="AX256"/>
      <c r="AY256"/>
      <c r="AZ256"/>
      <c r="BA256"/>
      <c r="BB256"/>
      <c r="BC256" s="41"/>
      <c r="BI256" t="s">
        <v>1249</v>
      </c>
      <c r="CS256" s="259"/>
    </row>
    <row r="257" spans="1:97" s="1" customFormat="1" ht="13.5" customHeight="1" x14ac:dyDescent="0.15">
      <c r="A257"/>
      <c r="B257"/>
      <c r="C257"/>
      <c r="D257"/>
      <c r="E257"/>
      <c r="F257"/>
      <c r="G257"/>
      <c r="H257"/>
      <c r="I257"/>
      <c r="J257"/>
      <c r="K257" s="3"/>
      <c r="L257"/>
      <c r="M257"/>
      <c r="S257"/>
      <c r="T257"/>
      <c r="U257"/>
      <c r="V257"/>
      <c r="W257"/>
      <c r="X257"/>
      <c r="Y257"/>
      <c r="Z257" s="260"/>
      <c r="AA257"/>
      <c r="AB257"/>
      <c r="AC257"/>
      <c r="AD257"/>
      <c r="AE257"/>
      <c r="AF257"/>
      <c r="AG257"/>
      <c r="AH257"/>
      <c r="AI257"/>
      <c r="AJ257"/>
      <c r="AK257"/>
      <c r="AL257"/>
      <c r="AM257"/>
      <c r="AN257"/>
      <c r="AO257"/>
      <c r="AP257"/>
      <c r="AQ257"/>
      <c r="AR257"/>
      <c r="AS257"/>
      <c r="AT257"/>
      <c r="AU257"/>
      <c r="AV257"/>
      <c r="AW257"/>
      <c r="AX257"/>
      <c r="AY257"/>
      <c r="AZ257"/>
      <c r="BA257"/>
      <c r="BB257"/>
      <c r="BC257" s="41"/>
      <c r="BI257" t="s">
        <v>1314</v>
      </c>
      <c r="CS257" s="259"/>
    </row>
    <row r="258" spans="1:97" s="1" customFormat="1" ht="13.5" customHeight="1" x14ac:dyDescent="0.15">
      <c r="A258"/>
      <c r="B258"/>
      <c r="C258"/>
      <c r="D258"/>
      <c r="E258"/>
      <c r="F258"/>
      <c r="G258"/>
      <c r="H258"/>
      <c r="I258"/>
      <c r="J258"/>
      <c r="K258" s="3"/>
      <c r="L258"/>
      <c r="M258"/>
      <c r="S258"/>
      <c r="T258"/>
      <c r="U258"/>
      <c r="V258"/>
      <c r="W258"/>
      <c r="X258"/>
      <c r="Y258"/>
      <c r="Z258" s="260"/>
      <c r="AA258"/>
      <c r="AB258"/>
      <c r="AC258"/>
      <c r="AD258"/>
      <c r="AE258"/>
      <c r="AF258"/>
      <c r="AG258"/>
      <c r="AH258"/>
      <c r="AI258"/>
      <c r="AJ258"/>
      <c r="AK258"/>
      <c r="AL258"/>
      <c r="AM258"/>
      <c r="AN258"/>
      <c r="AO258"/>
      <c r="AP258"/>
      <c r="AQ258"/>
      <c r="AR258"/>
      <c r="AS258"/>
      <c r="AT258"/>
      <c r="AU258"/>
      <c r="AV258"/>
      <c r="AW258"/>
      <c r="AX258"/>
      <c r="AY258"/>
      <c r="AZ258"/>
      <c r="BA258"/>
      <c r="BB258"/>
      <c r="BC258" s="41"/>
      <c r="BI258" t="s">
        <v>1104</v>
      </c>
      <c r="CS258" s="259"/>
    </row>
    <row r="259" spans="1:97" s="1" customFormat="1" ht="13.5" customHeight="1" x14ac:dyDescent="0.15">
      <c r="A259"/>
      <c r="B259"/>
      <c r="C259"/>
      <c r="D259"/>
      <c r="E259"/>
      <c r="F259"/>
      <c r="G259"/>
      <c r="H259"/>
      <c r="I259"/>
      <c r="J259"/>
      <c r="K259" s="3"/>
      <c r="L259"/>
      <c r="M259"/>
      <c r="S259"/>
      <c r="T259"/>
      <c r="U259"/>
      <c r="V259"/>
      <c r="W259"/>
      <c r="X259"/>
      <c r="Y259"/>
      <c r="Z259" s="260"/>
      <c r="AA259"/>
      <c r="AB259"/>
      <c r="AC259"/>
      <c r="AD259"/>
      <c r="AE259"/>
      <c r="AF259"/>
      <c r="AG259"/>
      <c r="AH259"/>
      <c r="AI259"/>
      <c r="AJ259"/>
      <c r="AK259"/>
      <c r="AL259"/>
      <c r="AM259"/>
      <c r="AN259"/>
      <c r="AO259"/>
      <c r="AP259"/>
      <c r="AQ259"/>
      <c r="AR259"/>
      <c r="AS259"/>
      <c r="AT259"/>
      <c r="AU259"/>
      <c r="AV259"/>
      <c r="AW259"/>
      <c r="AX259"/>
      <c r="AY259"/>
      <c r="AZ259"/>
      <c r="BA259"/>
      <c r="BB259"/>
      <c r="BC259" s="41"/>
      <c r="BI259" t="s">
        <v>1127</v>
      </c>
      <c r="CS259" s="259"/>
    </row>
    <row r="260" spans="1:97" s="1" customFormat="1" ht="13.5" customHeight="1" x14ac:dyDescent="0.15">
      <c r="A260"/>
      <c r="B260"/>
      <c r="C260"/>
      <c r="D260"/>
      <c r="E260"/>
      <c r="F260"/>
      <c r="G260"/>
      <c r="H260"/>
      <c r="I260"/>
      <c r="J260"/>
      <c r="K260" s="3"/>
      <c r="L260"/>
      <c r="M260"/>
      <c r="S260"/>
      <c r="T260"/>
      <c r="U260"/>
      <c r="V260"/>
      <c r="W260"/>
      <c r="X260"/>
      <c r="Y260"/>
      <c r="Z260" s="260"/>
      <c r="AA260"/>
      <c r="AB260"/>
      <c r="AC260"/>
      <c r="AD260"/>
      <c r="AE260"/>
      <c r="AF260"/>
      <c r="AG260"/>
      <c r="AH260"/>
      <c r="AI260"/>
      <c r="AJ260"/>
      <c r="AK260"/>
      <c r="AL260"/>
      <c r="AM260"/>
      <c r="AN260"/>
      <c r="AO260"/>
      <c r="AP260"/>
      <c r="AQ260"/>
      <c r="AR260"/>
      <c r="AS260"/>
      <c r="AT260"/>
      <c r="AU260"/>
      <c r="AV260"/>
      <c r="AW260"/>
      <c r="AX260"/>
      <c r="AY260"/>
      <c r="AZ260"/>
      <c r="BA260"/>
      <c r="BB260"/>
      <c r="BC260" s="41"/>
      <c r="BI260" t="s">
        <v>1313</v>
      </c>
      <c r="CS260" s="259"/>
    </row>
    <row r="261" spans="1:97" s="1" customFormat="1" ht="13.5" customHeight="1" x14ac:dyDescent="0.15">
      <c r="A261"/>
      <c r="B261"/>
      <c r="C261"/>
      <c r="D261"/>
      <c r="E261"/>
      <c r="F261"/>
      <c r="G261"/>
      <c r="H261"/>
      <c r="I261"/>
      <c r="J261"/>
      <c r="K261" s="3"/>
      <c r="L261"/>
      <c r="M261"/>
      <c r="S261"/>
      <c r="T261"/>
      <c r="U261"/>
      <c r="V261"/>
      <c r="W261"/>
      <c r="X261"/>
      <c r="Y261"/>
      <c r="Z261" s="260"/>
      <c r="AA261"/>
      <c r="AB261"/>
      <c r="AC261"/>
      <c r="AD261"/>
      <c r="AE261"/>
      <c r="AF261"/>
      <c r="AG261"/>
      <c r="AH261"/>
      <c r="AI261"/>
      <c r="AJ261"/>
      <c r="AK261"/>
      <c r="AL261"/>
      <c r="AM261"/>
      <c r="AN261"/>
      <c r="AO261"/>
      <c r="AP261"/>
      <c r="AQ261"/>
      <c r="AR261"/>
      <c r="AS261"/>
      <c r="AT261"/>
      <c r="AU261"/>
      <c r="AV261"/>
      <c r="AW261"/>
      <c r="AX261"/>
      <c r="AY261"/>
      <c r="AZ261"/>
      <c r="BA261"/>
      <c r="BB261"/>
      <c r="BC261" s="41"/>
      <c r="BI261" t="s">
        <v>1103</v>
      </c>
      <c r="CS261" s="259"/>
    </row>
    <row r="262" spans="1:97" s="1" customFormat="1" ht="13.5" customHeight="1" x14ac:dyDescent="0.15">
      <c r="A262"/>
      <c r="B262"/>
      <c r="C262"/>
      <c r="D262"/>
      <c r="E262"/>
      <c r="F262"/>
      <c r="G262"/>
      <c r="H262"/>
      <c r="I262"/>
      <c r="J262"/>
      <c r="K262" s="3"/>
      <c r="L262"/>
      <c r="M262"/>
      <c r="S262"/>
      <c r="T262"/>
      <c r="U262"/>
      <c r="V262"/>
      <c r="W262"/>
      <c r="X262"/>
      <c r="Y262"/>
      <c r="Z262" s="260"/>
      <c r="AA262"/>
      <c r="AB262"/>
      <c r="AC262"/>
      <c r="AD262"/>
      <c r="AE262"/>
      <c r="AF262"/>
      <c r="AG262"/>
      <c r="AH262"/>
      <c r="AI262"/>
      <c r="AJ262"/>
      <c r="AK262"/>
      <c r="AL262"/>
      <c r="AM262"/>
      <c r="AN262"/>
      <c r="AO262"/>
      <c r="AP262"/>
      <c r="AQ262"/>
      <c r="AR262"/>
      <c r="AS262"/>
      <c r="AT262"/>
      <c r="AU262"/>
      <c r="AV262"/>
      <c r="AW262"/>
      <c r="AX262"/>
      <c r="AY262"/>
      <c r="AZ262"/>
      <c r="BA262"/>
      <c r="BB262"/>
      <c r="BC262" s="41"/>
      <c r="BI262" t="s">
        <v>1126</v>
      </c>
      <c r="CS262" s="259"/>
    </row>
    <row r="263" spans="1:97" s="1" customFormat="1" ht="13.5" customHeight="1" x14ac:dyDescent="0.15">
      <c r="A263"/>
      <c r="B263"/>
      <c r="C263"/>
      <c r="D263"/>
      <c r="E263"/>
      <c r="F263"/>
      <c r="G263"/>
      <c r="H263"/>
      <c r="I263"/>
      <c r="J263"/>
      <c r="K263" s="3"/>
      <c r="L263"/>
      <c r="M263"/>
      <c r="S263"/>
      <c r="T263"/>
      <c r="U263"/>
      <c r="V263"/>
      <c r="W263"/>
      <c r="X263"/>
      <c r="Y263"/>
      <c r="Z263" s="260"/>
      <c r="AA263"/>
      <c r="AB263"/>
      <c r="AC263"/>
      <c r="AD263"/>
      <c r="AE263"/>
      <c r="AF263"/>
      <c r="AG263"/>
      <c r="AH263"/>
      <c r="AI263"/>
      <c r="AJ263"/>
      <c r="AK263"/>
      <c r="AL263"/>
      <c r="AM263"/>
      <c r="AN263"/>
      <c r="AO263"/>
      <c r="AP263"/>
      <c r="AQ263"/>
      <c r="AR263"/>
      <c r="AS263"/>
      <c r="AT263"/>
      <c r="AU263"/>
      <c r="AV263"/>
      <c r="AW263"/>
      <c r="AX263"/>
      <c r="AY263"/>
      <c r="AZ263"/>
      <c r="BA263"/>
      <c r="BB263"/>
      <c r="BC263" s="41"/>
      <c r="BI263" t="s">
        <v>1335</v>
      </c>
      <c r="CS263" s="259"/>
    </row>
    <row r="264" spans="1:97" s="1" customFormat="1" ht="13.5" customHeight="1" x14ac:dyDescent="0.15">
      <c r="A264"/>
      <c r="B264"/>
      <c r="C264"/>
      <c r="D264"/>
      <c r="E264"/>
      <c r="F264"/>
      <c r="G264"/>
      <c r="H264"/>
      <c r="I264"/>
      <c r="J264"/>
      <c r="K264" s="3"/>
      <c r="L264"/>
      <c r="M264"/>
      <c r="S264"/>
      <c r="T264"/>
      <c r="U264"/>
      <c r="V264"/>
      <c r="W264"/>
      <c r="X264"/>
      <c r="Y264"/>
      <c r="Z264" s="260"/>
      <c r="AA264"/>
      <c r="AB264"/>
      <c r="AC264"/>
      <c r="AD264"/>
      <c r="AE264"/>
      <c r="AF264"/>
      <c r="AG264"/>
      <c r="AH264"/>
      <c r="AI264"/>
      <c r="AJ264"/>
      <c r="AK264"/>
      <c r="AL264"/>
      <c r="AM264"/>
      <c r="AN264"/>
      <c r="AO264"/>
      <c r="AP264"/>
      <c r="AQ264"/>
      <c r="AR264"/>
      <c r="AS264"/>
      <c r="AT264"/>
      <c r="AU264"/>
      <c r="AV264"/>
      <c r="AW264"/>
      <c r="AX264"/>
      <c r="AY264"/>
      <c r="AZ264"/>
      <c r="BA264"/>
      <c r="BB264"/>
      <c r="BC264" s="41"/>
      <c r="BI264" t="s">
        <v>1167</v>
      </c>
      <c r="CS264" s="259"/>
    </row>
    <row r="265" spans="1:97" s="1" customFormat="1" ht="13.5" customHeight="1" x14ac:dyDescent="0.15">
      <c r="A265"/>
      <c r="B265"/>
      <c r="C265"/>
      <c r="D265"/>
      <c r="E265"/>
      <c r="F265"/>
      <c r="G265"/>
      <c r="H265"/>
      <c r="I265"/>
      <c r="J265"/>
      <c r="K265" s="3"/>
      <c r="L265"/>
      <c r="M265"/>
      <c r="S265"/>
      <c r="T265"/>
      <c r="U265"/>
      <c r="V265"/>
      <c r="W265"/>
      <c r="X265"/>
      <c r="Y265"/>
      <c r="Z265" s="260"/>
      <c r="AA265"/>
      <c r="AB265"/>
      <c r="AC265"/>
      <c r="AD265"/>
      <c r="AE265"/>
      <c r="AF265"/>
      <c r="AG265"/>
      <c r="AH265"/>
      <c r="AI265"/>
      <c r="AJ265"/>
      <c r="AK265"/>
      <c r="AL265"/>
      <c r="AM265"/>
      <c r="AN265"/>
      <c r="AO265"/>
      <c r="AP265"/>
      <c r="AQ265"/>
      <c r="AR265"/>
      <c r="AS265"/>
      <c r="AT265"/>
      <c r="AU265"/>
      <c r="AV265"/>
      <c r="AW265"/>
      <c r="AX265"/>
      <c r="AY265"/>
      <c r="AZ265"/>
      <c r="BA265"/>
      <c r="BB265"/>
      <c r="BC265" s="41"/>
      <c r="BI265" t="s">
        <v>1184</v>
      </c>
      <c r="CS265" s="259"/>
    </row>
    <row r="266" spans="1:97" s="1" customFormat="1" ht="13.5" customHeight="1" x14ac:dyDescent="0.15">
      <c r="A266"/>
      <c r="B266"/>
      <c r="C266"/>
      <c r="D266"/>
      <c r="E266"/>
      <c r="F266"/>
      <c r="G266"/>
      <c r="H266"/>
      <c r="I266"/>
      <c r="J266"/>
      <c r="K266" s="3"/>
      <c r="L266"/>
      <c r="M266"/>
      <c r="S266"/>
      <c r="T266"/>
      <c r="U266"/>
      <c r="V266"/>
      <c r="W266"/>
      <c r="X266"/>
      <c r="Y266"/>
      <c r="Z266" s="260"/>
      <c r="AA266"/>
      <c r="AB266"/>
      <c r="AC266"/>
      <c r="AD266"/>
      <c r="AE266"/>
      <c r="AF266"/>
      <c r="AG266"/>
      <c r="AH266"/>
      <c r="AI266"/>
      <c r="AJ266"/>
      <c r="AK266"/>
      <c r="AL266"/>
      <c r="AM266"/>
      <c r="AN266"/>
      <c r="AO266"/>
      <c r="AP266"/>
      <c r="AQ266"/>
      <c r="AR266"/>
      <c r="AS266"/>
      <c r="AT266"/>
      <c r="AU266"/>
      <c r="AV266"/>
      <c r="AW266"/>
      <c r="AX266"/>
      <c r="AY266"/>
      <c r="AZ266"/>
      <c r="BA266"/>
      <c r="BB266"/>
      <c r="BC266" s="41"/>
      <c r="BI266" t="s">
        <v>1334</v>
      </c>
      <c r="CS266" s="259"/>
    </row>
    <row r="267" spans="1:97" s="1" customFormat="1" ht="13.5" customHeight="1" x14ac:dyDescent="0.15">
      <c r="A267"/>
      <c r="B267"/>
      <c r="C267"/>
      <c r="D267"/>
      <c r="E267"/>
      <c r="F267"/>
      <c r="G267"/>
      <c r="H267"/>
      <c r="I267"/>
      <c r="J267"/>
      <c r="K267" s="3"/>
      <c r="L267"/>
      <c r="M267"/>
      <c r="S267"/>
      <c r="T267"/>
      <c r="U267"/>
      <c r="V267"/>
      <c r="W267"/>
      <c r="X267"/>
      <c r="Y267"/>
      <c r="Z267" s="260"/>
      <c r="AA267"/>
      <c r="AB267"/>
      <c r="AC267"/>
      <c r="AD267"/>
      <c r="AE267"/>
      <c r="AF267"/>
      <c r="AG267"/>
      <c r="AH267"/>
      <c r="AI267"/>
      <c r="AJ267"/>
      <c r="AK267"/>
      <c r="AL267"/>
      <c r="AM267"/>
      <c r="AN267"/>
      <c r="AO267"/>
      <c r="AP267"/>
      <c r="AQ267"/>
      <c r="AR267"/>
      <c r="AS267"/>
      <c r="AT267"/>
      <c r="AU267"/>
      <c r="AV267"/>
      <c r="AW267"/>
      <c r="AX267"/>
      <c r="AY267"/>
      <c r="AZ267"/>
      <c r="BA267"/>
      <c r="BB267"/>
      <c r="BC267" s="41"/>
      <c r="BI267" t="s">
        <v>1166</v>
      </c>
      <c r="CS267" s="259"/>
    </row>
    <row r="268" spans="1:97" s="1" customFormat="1" ht="13.5" customHeight="1" x14ac:dyDescent="0.15">
      <c r="A268"/>
      <c r="B268"/>
      <c r="C268"/>
      <c r="D268"/>
      <c r="E268"/>
      <c r="F268"/>
      <c r="G268"/>
      <c r="H268"/>
      <c r="I268"/>
      <c r="J268"/>
      <c r="K268" s="3"/>
      <c r="L268"/>
      <c r="M268"/>
      <c r="S268"/>
      <c r="T268"/>
      <c r="U268"/>
      <c r="V268"/>
      <c r="W268"/>
      <c r="X268"/>
      <c r="Y268"/>
      <c r="Z268" s="260"/>
      <c r="AA268"/>
      <c r="AB268"/>
      <c r="AC268"/>
      <c r="AD268"/>
      <c r="AE268"/>
      <c r="AF268"/>
      <c r="AG268"/>
      <c r="AH268"/>
      <c r="AI268"/>
      <c r="AJ268"/>
      <c r="AK268"/>
      <c r="AL268"/>
      <c r="AM268"/>
      <c r="AN268"/>
      <c r="AO268"/>
      <c r="AP268"/>
      <c r="AQ268"/>
      <c r="AR268"/>
      <c r="AS268"/>
      <c r="AT268"/>
      <c r="AU268"/>
      <c r="AV268"/>
      <c r="AW268"/>
      <c r="AX268"/>
      <c r="AY268"/>
      <c r="AZ268"/>
      <c r="BA268"/>
      <c r="BB268"/>
      <c r="BC268" s="41"/>
      <c r="BI268" t="s">
        <v>1183</v>
      </c>
      <c r="CS268" s="259"/>
    </row>
    <row r="269" spans="1:97" s="1" customFormat="1" ht="13.5" customHeight="1" x14ac:dyDescent="0.15">
      <c r="A269"/>
      <c r="B269"/>
      <c r="C269"/>
      <c r="D269"/>
      <c r="E269"/>
      <c r="F269"/>
      <c r="G269"/>
      <c r="H269"/>
      <c r="I269"/>
      <c r="J269"/>
      <c r="K269" s="3"/>
      <c r="L269"/>
      <c r="M269"/>
      <c r="S269"/>
      <c r="T269"/>
      <c r="U269"/>
      <c r="V269"/>
      <c r="W269"/>
      <c r="X269"/>
      <c r="Y269"/>
      <c r="Z269" s="260"/>
      <c r="AA269"/>
      <c r="AB269"/>
      <c r="AC269"/>
      <c r="AD269"/>
      <c r="AE269"/>
      <c r="AF269"/>
      <c r="AG269"/>
      <c r="AH269"/>
      <c r="AI269"/>
      <c r="AJ269"/>
      <c r="AK269"/>
      <c r="AL269"/>
      <c r="AM269"/>
      <c r="AN269"/>
      <c r="AO269"/>
      <c r="AP269"/>
      <c r="AQ269"/>
      <c r="AR269"/>
      <c r="AS269"/>
      <c r="AT269"/>
      <c r="AU269"/>
      <c r="AV269"/>
      <c r="AW269"/>
      <c r="AX269"/>
      <c r="AY269"/>
      <c r="AZ269"/>
      <c r="BA269"/>
      <c r="BB269"/>
      <c r="BC269" s="41"/>
      <c r="BI269" t="s">
        <v>1357</v>
      </c>
      <c r="CS269" s="259"/>
    </row>
    <row r="270" spans="1:97" s="1" customFormat="1" ht="13.5" customHeight="1" x14ac:dyDescent="0.15">
      <c r="A270"/>
      <c r="B270"/>
      <c r="C270"/>
      <c r="D270"/>
      <c r="E270"/>
      <c r="F270"/>
      <c r="G270"/>
      <c r="H270"/>
      <c r="I270"/>
      <c r="J270"/>
      <c r="K270" s="3"/>
      <c r="L270"/>
      <c r="M270"/>
      <c r="S270"/>
      <c r="T270"/>
      <c r="U270"/>
      <c r="V270"/>
      <c r="W270"/>
      <c r="X270"/>
      <c r="Y270"/>
      <c r="Z270" s="260"/>
      <c r="AA270"/>
      <c r="AB270"/>
      <c r="AC270"/>
      <c r="AD270"/>
      <c r="AE270"/>
      <c r="AF270"/>
      <c r="AG270"/>
      <c r="AH270"/>
      <c r="AI270"/>
      <c r="AJ270"/>
      <c r="AK270"/>
      <c r="AL270"/>
      <c r="AM270"/>
      <c r="AN270"/>
      <c r="AO270"/>
      <c r="AP270"/>
      <c r="AQ270"/>
      <c r="AR270"/>
      <c r="AS270"/>
      <c r="AT270"/>
      <c r="AU270"/>
      <c r="AV270"/>
      <c r="AW270"/>
      <c r="AX270"/>
      <c r="AY270"/>
      <c r="AZ270"/>
      <c r="BA270"/>
      <c r="BB270"/>
      <c r="BC270" s="41"/>
      <c r="BI270" t="s">
        <v>1261</v>
      </c>
      <c r="CS270" s="259"/>
    </row>
    <row r="271" spans="1:97" s="1" customFormat="1" ht="13.5" customHeight="1" x14ac:dyDescent="0.15">
      <c r="A271"/>
      <c r="B271"/>
      <c r="C271"/>
      <c r="D271"/>
      <c r="E271"/>
      <c r="F271"/>
      <c r="G271"/>
      <c r="H271"/>
      <c r="I271"/>
      <c r="J271"/>
      <c r="K271" s="3"/>
      <c r="L271"/>
      <c r="M271"/>
      <c r="S271"/>
      <c r="T271"/>
      <c r="U271"/>
      <c r="V271"/>
      <c r="W271"/>
      <c r="X271"/>
      <c r="Y271"/>
      <c r="Z271" s="260"/>
      <c r="AA271"/>
      <c r="AB271"/>
      <c r="AC271"/>
      <c r="AD271"/>
      <c r="AE271"/>
      <c r="AF271"/>
      <c r="AG271"/>
      <c r="AH271"/>
      <c r="AI271"/>
      <c r="AJ271"/>
      <c r="AK271"/>
      <c r="AL271"/>
      <c r="AM271"/>
      <c r="AN271"/>
      <c r="AO271"/>
      <c r="AP271"/>
      <c r="AQ271"/>
      <c r="AR271"/>
      <c r="AS271"/>
      <c r="AT271"/>
      <c r="AU271"/>
      <c r="AV271"/>
      <c r="AW271"/>
      <c r="AX271"/>
      <c r="AY271"/>
      <c r="AZ271"/>
      <c r="BA271"/>
      <c r="BB271"/>
      <c r="BC271" s="41"/>
      <c r="BI271" t="s">
        <v>1270</v>
      </c>
      <c r="CS271" s="259"/>
    </row>
    <row r="272" spans="1:97" s="1" customFormat="1" ht="13.5" customHeight="1" x14ac:dyDescent="0.15">
      <c r="A272"/>
      <c r="B272"/>
      <c r="C272"/>
      <c r="D272"/>
      <c r="E272"/>
      <c r="F272"/>
      <c r="G272"/>
      <c r="H272"/>
      <c r="I272"/>
      <c r="J272"/>
      <c r="K272" s="3"/>
      <c r="L272"/>
      <c r="M272"/>
      <c r="S272"/>
      <c r="T272"/>
      <c r="U272"/>
      <c r="V272"/>
      <c r="W272"/>
      <c r="X272"/>
      <c r="Y272"/>
      <c r="Z272" s="260"/>
      <c r="AA272"/>
      <c r="AB272"/>
      <c r="AC272"/>
      <c r="AD272"/>
      <c r="AE272"/>
      <c r="AF272"/>
      <c r="AG272"/>
      <c r="AH272"/>
      <c r="AI272"/>
      <c r="AJ272"/>
      <c r="AK272"/>
      <c r="AL272"/>
      <c r="AM272"/>
      <c r="AN272"/>
      <c r="AO272"/>
      <c r="AP272"/>
      <c r="AQ272"/>
      <c r="AR272"/>
      <c r="AS272"/>
      <c r="AT272"/>
      <c r="AU272"/>
      <c r="AV272"/>
      <c r="AW272"/>
      <c r="AX272"/>
      <c r="AY272"/>
      <c r="AZ272"/>
      <c r="BA272"/>
      <c r="BB272"/>
      <c r="BC272" s="41"/>
      <c r="BI272" t="s">
        <v>1355</v>
      </c>
      <c r="CS272" s="259"/>
    </row>
    <row r="273" spans="1:97" s="1" customFormat="1" ht="13.5" customHeight="1" x14ac:dyDescent="0.15">
      <c r="A273"/>
      <c r="B273"/>
      <c r="C273"/>
      <c r="D273"/>
      <c r="E273"/>
      <c r="F273"/>
      <c r="G273"/>
      <c r="H273"/>
      <c r="I273"/>
      <c r="J273"/>
      <c r="K273" s="3"/>
      <c r="L273"/>
      <c r="M273"/>
      <c r="S273"/>
      <c r="T273"/>
      <c r="U273"/>
      <c r="V273"/>
      <c r="W273"/>
      <c r="X273"/>
      <c r="Y273"/>
      <c r="Z273" s="260"/>
      <c r="AA273"/>
      <c r="AB273"/>
      <c r="AC273"/>
      <c r="AD273"/>
      <c r="AE273"/>
      <c r="AF273"/>
      <c r="AG273"/>
      <c r="AH273"/>
      <c r="AI273"/>
      <c r="AJ273"/>
      <c r="AK273"/>
      <c r="AL273"/>
      <c r="AM273"/>
      <c r="AN273"/>
      <c r="AO273"/>
      <c r="AP273"/>
      <c r="AQ273"/>
      <c r="AR273"/>
      <c r="AS273"/>
      <c r="AT273"/>
      <c r="AU273"/>
      <c r="AV273"/>
      <c r="AW273"/>
      <c r="AX273"/>
      <c r="AY273"/>
      <c r="AZ273"/>
      <c r="BA273"/>
      <c r="BB273"/>
      <c r="BC273" s="41"/>
      <c r="BI273" t="s">
        <v>1260</v>
      </c>
      <c r="CS273" s="259"/>
    </row>
    <row r="274" spans="1:97" s="1" customFormat="1" ht="13.5" customHeight="1" x14ac:dyDescent="0.15">
      <c r="A274"/>
      <c r="B274"/>
      <c r="C274"/>
      <c r="D274"/>
      <c r="E274"/>
      <c r="F274"/>
      <c r="G274"/>
      <c r="H274"/>
      <c r="I274"/>
      <c r="J274"/>
      <c r="K274" s="3"/>
      <c r="L274"/>
      <c r="M274"/>
      <c r="S274"/>
      <c r="T274"/>
      <c r="U274"/>
      <c r="V274"/>
      <c r="W274"/>
      <c r="X274"/>
      <c r="Y274"/>
      <c r="Z274" s="260"/>
      <c r="AA274"/>
      <c r="AB274"/>
      <c r="AC274"/>
      <c r="AD274"/>
      <c r="AE274"/>
      <c r="AF274"/>
      <c r="AG274"/>
      <c r="AH274"/>
      <c r="AI274"/>
      <c r="AJ274"/>
      <c r="AK274"/>
      <c r="AL274"/>
      <c r="AM274"/>
      <c r="AN274"/>
      <c r="AO274"/>
      <c r="AP274"/>
      <c r="AQ274"/>
      <c r="AR274"/>
      <c r="AS274"/>
      <c r="AT274"/>
      <c r="AU274"/>
      <c r="AV274"/>
      <c r="AW274"/>
      <c r="AX274"/>
      <c r="AY274"/>
      <c r="AZ274"/>
      <c r="BA274"/>
      <c r="BB274"/>
      <c r="BC274" s="41"/>
      <c r="BI274" t="s">
        <v>1269</v>
      </c>
      <c r="CS274" s="259"/>
    </row>
    <row r="275" spans="1:97" s="1" customFormat="1" ht="13.5" customHeight="1" x14ac:dyDescent="0.15">
      <c r="A275"/>
      <c r="B275"/>
      <c r="C275"/>
      <c r="D275"/>
      <c r="E275"/>
      <c r="F275"/>
      <c r="G275"/>
      <c r="H275"/>
      <c r="I275"/>
      <c r="J275"/>
      <c r="K275" s="3"/>
      <c r="L275"/>
      <c r="M275"/>
      <c r="S275"/>
      <c r="T275"/>
      <c r="U275"/>
      <c r="V275"/>
      <c r="W275"/>
      <c r="X275"/>
      <c r="Y275"/>
      <c r="Z275" s="260"/>
      <c r="AA275"/>
      <c r="AB275"/>
      <c r="AC275"/>
      <c r="AD275"/>
      <c r="AE275"/>
      <c r="AF275"/>
      <c r="AG275"/>
      <c r="AH275"/>
      <c r="AI275"/>
      <c r="AJ275"/>
      <c r="AK275"/>
      <c r="AL275"/>
      <c r="AM275"/>
      <c r="AN275"/>
      <c r="AO275"/>
      <c r="AP275"/>
      <c r="AQ275"/>
      <c r="AR275"/>
      <c r="AS275"/>
      <c r="AT275"/>
      <c r="AU275"/>
      <c r="AV275"/>
      <c r="AW275"/>
      <c r="AX275"/>
      <c r="AY275"/>
      <c r="AZ275"/>
      <c r="BA275"/>
      <c r="BB275"/>
      <c r="BC275" s="41"/>
      <c r="BI275" t="s">
        <v>1368</v>
      </c>
      <c r="CS275" s="259"/>
    </row>
    <row r="276" spans="1:97" s="1" customFormat="1" ht="13.5" customHeight="1" x14ac:dyDescent="0.15">
      <c r="A276"/>
      <c r="B276"/>
      <c r="C276"/>
      <c r="D276"/>
      <c r="E276"/>
      <c r="F276"/>
      <c r="G276"/>
      <c r="H276"/>
      <c r="I276"/>
      <c r="J276"/>
      <c r="K276" s="3"/>
      <c r="L276"/>
      <c r="M276"/>
      <c r="S276"/>
      <c r="T276"/>
      <c r="U276"/>
      <c r="V276"/>
      <c r="W276"/>
      <c r="X276"/>
      <c r="Y276"/>
      <c r="Z276" s="260"/>
      <c r="AA276"/>
      <c r="AB276"/>
      <c r="AC276"/>
      <c r="AD276"/>
      <c r="AE276"/>
      <c r="AF276"/>
      <c r="AG276"/>
      <c r="AH276"/>
      <c r="AI276"/>
      <c r="AJ276"/>
      <c r="AK276"/>
      <c r="AL276"/>
      <c r="AM276"/>
      <c r="AN276"/>
      <c r="AO276"/>
      <c r="AP276"/>
      <c r="AQ276"/>
      <c r="AR276"/>
      <c r="AS276"/>
      <c r="AT276"/>
      <c r="AU276"/>
      <c r="AV276"/>
      <c r="AW276"/>
      <c r="AX276"/>
      <c r="AY276"/>
      <c r="AZ276"/>
      <c r="BA276"/>
      <c r="BB276"/>
      <c r="BC276" s="41"/>
      <c r="BI276" t="s">
        <v>1291</v>
      </c>
      <c r="CS276" s="259"/>
    </row>
    <row r="277" spans="1:97" s="1" customFormat="1" ht="13.5" customHeight="1" x14ac:dyDescent="0.15">
      <c r="A277"/>
      <c r="B277"/>
      <c r="C277"/>
      <c r="D277"/>
      <c r="E277"/>
      <c r="F277"/>
      <c r="G277"/>
      <c r="H277"/>
      <c r="I277"/>
      <c r="J277"/>
      <c r="K277" s="3"/>
      <c r="L277"/>
      <c r="M277"/>
      <c r="S277"/>
      <c r="T277"/>
      <c r="U277"/>
      <c r="V277"/>
      <c r="W277"/>
      <c r="X277"/>
      <c r="Y277"/>
      <c r="Z277" s="260"/>
      <c r="AA277"/>
      <c r="AB277"/>
      <c r="AC277"/>
      <c r="AD277"/>
      <c r="AE277"/>
      <c r="AF277"/>
      <c r="AG277"/>
      <c r="AH277"/>
      <c r="AI277"/>
      <c r="AJ277"/>
      <c r="AK277"/>
      <c r="AL277"/>
      <c r="AM277"/>
      <c r="AN277"/>
      <c r="AO277"/>
      <c r="AP277"/>
      <c r="AQ277"/>
      <c r="AR277"/>
      <c r="AS277"/>
      <c r="AT277"/>
      <c r="AU277"/>
      <c r="AV277"/>
      <c r="AW277"/>
      <c r="AX277"/>
      <c r="AY277"/>
      <c r="AZ277"/>
      <c r="BA277"/>
      <c r="BB277"/>
      <c r="BC277" s="41"/>
      <c r="BI277" t="s">
        <v>1299</v>
      </c>
      <c r="CS277" s="259"/>
    </row>
    <row r="278" spans="1:97" s="1" customFormat="1" ht="13.5" customHeight="1" x14ac:dyDescent="0.15">
      <c r="A278"/>
      <c r="B278"/>
      <c r="C278"/>
      <c r="D278"/>
      <c r="E278"/>
      <c r="F278"/>
      <c r="G278"/>
      <c r="H278"/>
      <c r="I278"/>
      <c r="J278"/>
      <c r="K278" s="3"/>
      <c r="L278"/>
      <c r="M278"/>
      <c r="S278"/>
      <c r="T278"/>
      <c r="U278"/>
      <c r="V278"/>
      <c r="W278"/>
      <c r="X278"/>
      <c r="Y278"/>
      <c r="Z278" s="260"/>
      <c r="AA278"/>
      <c r="AB278"/>
      <c r="AC278"/>
      <c r="AD278"/>
      <c r="AE278"/>
      <c r="AF278"/>
      <c r="AG278"/>
      <c r="AH278"/>
      <c r="AI278"/>
      <c r="AJ278"/>
      <c r="AK278"/>
      <c r="AL278"/>
      <c r="AM278"/>
      <c r="AN278"/>
      <c r="AO278"/>
      <c r="AP278"/>
      <c r="AQ278"/>
      <c r="AR278"/>
      <c r="AS278"/>
      <c r="AT278"/>
      <c r="AU278"/>
      <c r="AV278"/>
      <c r="AW278"/>
      <c r="AX278"/>
      <c r="AY278"/>
      <c r="AZ278"/>
      <c r="BA278"/>
      <c r="BB278"/>
      <c r="BC278" s="41"/>
      <c r="BI278" t="s">
        <v>1366</v>
      </c>
      <c r="CS278" s="259"/>
    </row>
    <row r="279" spans="1:97" s="1" customFormat="1" ht="13.5" customHeight="1" x14ac:dyDescent="0.15">
      <c r="A279"/>
      <c r="B279"/>
      <c r="C279"/>
      <c r="D279"/>
      <c r="E279"/>
      <c r="F279"/>
      <c r="G279"/>
      <c r="H279"/>
      <c r="I279"/>
      <c r="J279"/>
      <c r="K279" s="3"/>
      <c r="L279"/>
      <c r="M279"/>
      <c r="S279"/>
      <c r="T279"/>
      <c r="U279"/>
      <c r="V279"/>
      <c r="W279"/>
      <c r="X279"/>
      <c r="Y279"/>
      <c r="Z279" s="260"/>
      <c r="AA279"/>
      <c r="AB279"/>
      <c r="AC279"/>
      <c r="AD279"/>
      <c r="AE279"/>
      <c r="AF279"/>
      <c r="AG279"/>
      <c r="AH279"/>
      <c r="AI279"/>
      <c r="AJ279"/>
      <c r="AK279"/>
      <c r="AL279"/>
      <c r="AM279"/>
      <c r="AN279"/>
      <c r="AO279"/>
      <c r="AP279"/>
      <c r="AQ279"/>
      <c r="AR279"/>
      <c r="AS279"/>
      <c r="AT279"/>
      <c r="AU279"/>
      <c r="AV279"/>
      <c r="AW279"/>
      <c r="AX279"/>
      <c r="AY279"/>
      <c r="AZ279"/>
      <c r="BA279"/>
      <c r="BB279"/>
      <c r="BC279" s="41"/>
      <c r="BI279" t="s">
        <v>1290</v>
      </c>
      <c r="CS279" s="259"/>
    </row>
    <row r="280" spans="1:97" s="1" customFormat="1" ht="13.5" customHeight="1" x14ac:dyDescent="0.15">
      <c r="A280"/>
      <c r="B280"/>
      <c r="C280"/>
      <c r="D280"/>
      <c r="E280"/>
      <c r="F280"/>
      <c r="G280"/>
      <c r="H280"/>
      <c r="I280"/>
      <c r="J280"/>
      <c r="K280" s="3"/>
      <c r="L280"/>
      <c r="M280"/>
      <c r="S280"/>
      <c r="T280"/>
      <c r="U280"/>
      <c r="V280"/>
      <c r="W280"/>
      <c r="X280"/>
      <c r="Y280"/>
      <c r="Z280" s="260"/>
      <c r="AA280"/>
      <c r="AB280"/>
      <c r="AC280"/>
      <c r="AD280"/>
      <c r="AE280"/>
      <c r="AF280"/>
      <c r="AG280"/>
      <c r="AH280"/>
      <c r="AI280"/>
      <c r="AJ280"/>
      <c r="AK280"/>
      <c r="AL280"/>
      <c r="AM280"/>
      <c r="AN280"/>
      <c r="AO280"/>
      <c r="AP280"/>
      <c r="AQ280"/>
      <c r="AR280"/>
      <c r="AS280"/>
      <c r="AT280"/>
      <c r="AU280"/>
      <c r="AV280"/>
      <c r="AW280"/>
      <c r="AX280"/>
      <c r="AY280"/>
      <c r="AZ280"/>
      <c r="BA280"/>
      <c r="BB280"/>
      <c r="BC280" s="41"/>
      <c r="BI280" t="s">
        <v>1298</v>
      </c>
      <c r="CS280" s="259"/>
    </row>
    <row r="281" spans="1:97" s="1" customFormat="1" ht="13.5" customHeight="1" x14ac:dyDescent="0.15">
      <c r="A281"/>
      <c r="B281"/>
      <c r="C281"/>
      <c r="D281"/>
      <c r="E281"/>
      <c r="F281"/>
      <c r="G281"/>
      <c r="H281"/>
      <c r="I281"/>
      <c r="J281"/>
      <c r="K281" s="3"/>
      <c r="L281"/>
      <c r="M281"/>
      <c r="S281"/>
      <c r="T281"/>
      <c r="U281"/>
      <c r="V281"/>
      <c r="W281"/>
      <c r="X281"/>
      <c r="Y281"/>
      <c r="Z281" s="260"/>
      <c r="AA281"/>
      <c r="AB281"/>
      <c r="AC281"/>
      <c r="AD281"/>
      <c r="AE281"/>
      <c r="AF281"/>
      <c r="AG281"/>
      <c r="AH281"/>
      <c r="AI281"/>
      <c r="AJ281"/>
      <c r="AK281"/>
      <c r="AL281"/>
      <c r="AM281"/>
      <c r="AN281"/>
      <c r="AO281"/>
      <c r="AP281"/>
      <c r="AQ281"/>
      <c r="AR281"/>
      <c r="AS281"/>
      <c r="AT281"/>
      <c r="AU281"/>
      <c r="AV281"/>
      <c r="AW281"/>
      <c r="AX281"/>
      <c r="AY281"/>
      <c r="AZ281"/>
      <c r="BA281"/>
      <c r="BB281"/>
      <c r="BC281" s="41"/>
      <c r="BI281" t="s">
        <v>1315</v>
      </c>
      <c r="CS281" s="259"/>
    </row>
    <row r="282" spans="1:97" s="1" customFormat="1" ht="13.5" customHeight="1" x14ac:dyDescent="0.15">
      <c r="A282"/>
      <c r="B282"/>
      <c r="C282"/>
      <c r="D282"/>
      <c r="E282"/>
      <c r="F282"/>
      <c r="G282"/>
      <c r="H282"/>
      <c r="I282"/>
      <c r="J282"/>
      <c r="K282" s="3"/>
      <c r="L282"/>
      <c r="M282"/>
      <c r="S282"/>
      <c r="T282"/>
      <c r="U282"/>
      <c r="V282"/>
      <c r="W282"/>
      <c r="X282"/>
      <c r="Y282"/>
      <c r="Z282" s="260"/>
      <c r="AA282"/>
      <c r="AB282"/>
      <c r="AC282"/>
      <c r="AD282"/>
      <c r="AE282"/>
      <c r="AF282"/>
      <c r="AG282"/>
      <c r="AH282"/>
      <c r="AI282"/>
      <c r="AJ282"/>
      <c r="AK282"/>
      <c r="AL282"/>
      <c r="AM282"/>
      <c r="AN282"/>
      <c r="AO282"/>
      <c r="AP282"/>
      <c r="AQ282"/>
      <c r="AR282"/>
      <c r="AS282"/>
      <c r="AT282"/>
      <c r="AU282"/>
      <c r="AV282"/>
      <c r="AW282"/>
      <c r="AX282"/>
      <c r="AY282"/>
      <c r="AZ282"/>
      <c r="BA282"/>
      <c r="BB282"/>
      <c r="BC282" s="41"/>
      <c r="BI282" t="s">
        <v>1106</v>
      </c>
      <c r="CS282" s="259"/>
    </row>
    <row r="283" spans="1:97" s="1" customFormat="1" ht="13.5" customHeight="1" x14ac:dyDescent="0.15">
      <c r="A283"/>
      <c r="B283"/>
      <c r="C283"/>
      <c r="D283"/>
      <c r="E283"/>
      <c r="F283"/>
      <c r="G283"/>
      <c r="H283"/>
      <c r="I283"/>
      <c r="J283"/>
      <c r="K283" s="3"/>
      <c r="L283"/>
      <c r="M283"/>
      <c r="S283"/>
      <c r="T283"/>
      <c r="U283"/>
      <c r="V283"/>
      <c r="W283"/>
      <c r="X283"/>
      <c r="Y283"/>
      <c r="Z283" s="260"/>
      <c r="AA283"/>
      <c r="AB283"/>
      <c r="AC283"/>
      <c r="AD283"/>
      <c r="AE283"/>
      <c r="AF283"/>
      <c r="AG283"/>
      <c r="AH283"/>
      <c r="AI283"/>
      <c r="AJ283"/>
      <c r="AK283"/>
      <c r="AL283"/>
      <c r="AM283"/>
      <c r="AN283"/>
      <c r="AO283"/>
      <c r="AP283"/>
      <c r="AQ283"/>
      <c r="AR283"/>
      <c r="AS283"/>
      <c r="AT283"/>
      <c r="AU283"/>
      <c r="AV283"/>
      <c r="AW283"/>
      <c r="AX283"/>
      <c r="AY283"/>
      <c r="AZ283"/>
      <c r="BA283"/>
      <c r="BB283"/>
      <c r="BC283" s="41"/>
      <c r="BI283" t="s">
        <v>1128</v>
      </c>
      <c r="CS283" s="259"/>
    </row>
    <row r="284" spans="1:97" s="1" customFormat="1" ht="13.5" customHeight="1" x14ac:dyDescent="0.15">
      <c r="A284"/>
      <c r="B284"/>
      <c r="C284"/>
      <c r="D284"/>
      <c r="E284"/>
      <c r="F284"/>
      <c r="G284"/>
      <c r="H284"/>
      <c r="I284"/>
      <c r="J284"/>
      <c r="K284" s="3"/>
      <c r="L284"/>
      <c r="M284"/>
      <c r="S284"/>
      <c r="T284"/>
      <c r="U284"/>
      <c r="V284"/>
      <c r="W284"/>
      <c r="X284"/>
      <c r="Y284"/>
      <c r="Z284" s="260"/>
      <c r="AA284"/>
      <c r="AB284"/>
      <c r="AC284"/>
      <c r="AD284"/>
      <c r="AE284"/>
      <c r="AF284"/>
      <c r="AG284"/>
      <c r="AH284"/>
      <c r="AI284"/>
      <c r="AJ284"/>
      <c r="AK284"/>
      <c r="AL284"/>
      <c r="AM284"/>
      <c r="AN284"/>
      <c r="AO284"/>
      <c r="AP284"/>
      <c r="AQ284"/>
      <c r="AR284"/>
      <c r="AS284"/>
      <c r="AT284"/>
      <c r="AU284"/>
      <c r="AV284"/>
      <c r="AW284"/>
      <c r="AX284"/>
      <c r="AY284"/>
      <c r="AZ284"/>
      <c r="BA284"/>
      <c r="BB284"/>
      <c r="BC284" s="41"/>
      <c r="BI284" t="s">
        <v>1337</v>
      </c>
      <c r="CS284" s="259"/>
    </row>
    <row r="285" spans="1:97" s="1" customFormat="1" ht="13.5" customHeight="1" x14ac:dyDescent="0.15">
      <c r="A285"/>
      <c r="B285"/>
      <c r="C285"/>
      <c r="D285"/>
      <c r="E285"/>
      <c r="F285"/>
      <c r="G285"/>
      <c r="H285"/>
      <c r="I285"/>
      <c r="J285"/>
      <c r="K285" s="3"/>
      <c r="L285"/>
      <c r="M285"/>
      <c r="S285"/>
      <c r="T285"/>
      <c r="U285"/>
      <c r="V285"/>
      <c r="W285"/>
      <c r="X285"/>
      <c r="Y285"/>
      <c r="Z285" s="260"/>
      <c r="AA285"/>
      <c r="AB285"/>
      <c r="AC285"/>
      <c r="AD285"/>
      <c r="AE285"/>
      <c r="AF285"/>
      <c r="AG285"/>
      <c r="AH285"/>
      <c r="AI285"/>
      <c r="AJ285"/>
      <c r="AK285"/>
      <c r="AL285"/>
      <c r="AM285"/>
      <c r="AN285"/>
      <c r="AO285"/>
      <c r="AP285"/>
      <c r="AQ285"/>
      <c r="AR285"/>
      <c r="AS285"/>
      <c r="AT285"/>
      <c r="AU285"/>
      <c r="AV285"/>
      <c r="AW285"/>
      <c r="AX285"/>
      <c r="AY285"/>
      <c r="AZ285"/>
      <c r="BA285"/>
      <c r="BB285"/>
      <c r="BC285" s="41"/>
      <c r="BI285" t="s">
        <v>1168</v>
      </c>
      <c r="CS285" s="259"/>
    </row>
    <row r="286" spans="1:97" s="1" customFormat="1" ht="13.5" customHeight="1" x14ac:dyDescent="0.15">
      <c r="A286"/>
      <c r="B286"/>
      <c r="C286"/>
      <c r="D286"/>
      <c r="E286"/>
      <c r="F286"/>
      <c r="G286"/>
      <c r="H286"/>
      <c r="I286"/>
      <c r="J286"/>
      <c r="K286" s="3"/>
      <c r="L286"/>
      <c r="M286"/>
      <c r="S286"/>
      <c r="T286"/>
      <c r="U286"/>
      <c r="V286"/>
      <c r="W286"/>
      <c r="X286"/>
      <c r="Y286"/>
      <c r="Z286" s="260"/>
      <c r="AA286"/>
      <c r="AB286"/>
      <c r="AC286"/>
      <c r="AD286"/>
      <c r="AE286"/>
      <c r="AF286"/>
      <c r="AG286"/>
      <c r="AH286"/>
      <c r="AI286"/>
      <c r="AJ286"/>
      <c r="AK286"/>
      <c r="AL286"/>
      <c r="AM286"/>
      <c r="AN286"/>
      <c r="AO286"/>
      <c r="AP286"/>
      <c r="AQ286"/>
      <c r="AR286"/>
      <c r="AS286"/>
      <c r="AT286"/>
      <c r="AU286"/>
      <c r="AV286"/>
      <c r="AW286"/>
      <c r="AX286"/>
      <c r="AY286"/>
      <c r="AZ286"/>
      <c r="BA286"/>
      <c r="BB286"/>
      <c r="BC286" s="41"/>
      <c r="BI286" t="s">
        <v>1185</v>
      </c>
      <c r="CS286" s="259"/>
    </row>
    <row r="287" spans="1:97" s="1" customFormat="1" ht="13.5" customHeight="1" x14ac:dyDescent="0.15">
      <c r="A287"/>
      <c r="B287"/>
      <c r="C287"/>
      <c r="D287"/>
      <c r="E287"/>
      <c r="F287"/>
      <c r="G287"/>
      <c r="H287"/>
      <c r="I287"/>
      <c r="J287"/>
      <c r="K287" s="3"/>
      <c r="L287"/>
      <c r="M287"/>
      <c r="S287"/>
      <c r="T287"/>
      <c r="U287"/>
      <c r="V287"/>
      <c r="W287"/>
      <c r="X287"/>
      <c r="Y287"/>
      <c r="Z287" s="260"/>
      <c r="AA287"/>
      <c r="AB287"/>
      <c r="AC287"/>
      <c r="AD287"/>
      <c r="AE287"/>
      <c r="AF287"/>
      <c r="AG287"/>
      <c r="AH287"/>
      <c r="AI287"/>
      <c r="AJ287"/>
      <c r="AK287"/>
      <c r="AL287"/>
      <c r="AM287"/>
      <c r="AN287"/>
      <c r="AO287"/>
      <c r="AP287"/>
      <c r="AQ287"/>
      <c r="AR287"/>
      <c r="AS287"/>
      <c r="AT287"/>
      <c r="AU287"/>
      <c r="AV287"/>
      <c r="AW287"/>
      <c r="AX287"/>
      <c r="AY287"/>
      <c r="AZ287"/>
      <c r="BA287"/>
      <c r="BB287"/>
      <c r="BC287" s="41"/>
      <c r="BI287" t="s">
        <v>1317</v>
      </c>
      <c r="CS287" s="259"/>
    </row>
    <row r="288" spans="1:97" s="1" customFormat="1" ht="13.5" customHeight="1" x14ac:dyDescent="0.15">
      <c r="A288"/>
      <c r="B288"/>
      <c r="C288"/>
      <c r="D288"/>
      <c r="E288"/>
      <c r="F288"/>
      <c r="G288"/>
      <c r="H288"/>
      <c r="I288"/>
      <c r="J288"/>
      <c r="K288" s="3"/>
      <c r="L288"/>
      <c r="M288"/>
      <c r="S288"/>
      <c r="T288"/>
      <c r="U288"/>
      <c r="V288"/>
      <c r="W288"/>
      <c r="X288"/>
      <c r="Y288"/>
      <c r="Z288" s="260"/>
      <c r="AA288"/>
      <c r="AB288"/>
      <c r="AC288"/>
      <c r="AD288"/>
      <c r="AE288"/>
      <c r="AF288"/>
      <c r="AG288"/>
      <c r="AH288"/>
      <c r="AI288"/>
      <c r="AJ288"/>
      <c r="AK288"/>
      <c r="AL288"/>
      <c r="AM288"/>
      <c r="AN288"/>
      <c r="AO288"/>
      <c r="AP288"/>
      <c r="AQ288"/>
      <c r="AR288"/>
      <c r="AS288"/>
      <c r="AT288"/>
      <c r="AU288"/>
      <c r="AV288"/>
      <c r="AW288"/>
      <c r="AX288"/>
      <c r="AY288"/>
      <c r="AZ288"/>
      <c r="BA288"/>
      <c r="BB288"/>
      <c r="BC288" s="41"/>
      <c r="BI288" t="s">
        <v>1108</v>
      </c>
      <c r="CS288" s="259"/>
    </row>
    <row r="289" spans="1:97" s="1" customFormat="1" ht="13.5" customHeight="1" x14ac:dyDescent="0.15">
      <c r="A289"/>
      <c r="B289"/>
      <c r="C289"/>
      <c r="D289"/>
      <c r="E289"/>
      <c r="F289"/>
      <c r="G289"/>
      <c r="H289"/>
      <c r="I289"/>
      <c r="J289"/>
      <c r="K289" s="3"/>
      <c r="L289"/>
      <c r="M289"/>
      <c r="S289"/>
      <c r="T289"/>
      <c r="U289"/>
      <c r="V289"/>
      <c r="W289"/>
      <c r="X289"/>
      <c r="Y289"/>
      <c r="Z289" s="260"/>
      <c r="AA289"/>
      <c r="AB289"/>
      <c r="AC289"/>
      <c r="AD289"/>
      <c r="AE289"/>
      <c r="AF289"/>
      <c r="AG289"/>
      <c r="AH289"/>
      <c r="AI289"/>
      <c r="AJ289"/>
      <c r="AK289"/>
      <c r="AL289"/>
      <c r="AM289"/>
      <c r="AN289"/>
      <c r="AO289"/>
      <c r="AP289"/>
      <c r="AQ289"/>
      <c r="AR289"/>
      <c r="AS289"/>
      <c r="AT289"/>
      <c r="AU289"/>
      <c r="AV289"/>
      <c r="AW289"/>
      <c r="AX289"/>
      <c r="AY289"/>
      <c r="AZ289"/>
      <c r="BA289"/>
      <c r="BB289"/>
      <c r="BC289" s="41"/>
      <c r="BI289" t="s">
        <v>1131</v>
      </c>
      <c r="CS289" s="259"/>
    </row>
    <row r="290" spans="1:97" s="1" customFormat="1" ht="13.5" customHeight="1" x14ac:dyDescent="0.15">
      <c r="A290"/>
      <c r="B290"/>
      <c r="C290"/>
      <c r="D290"/>
      <c r="E290"/>
      <c r="F290"/>
      <c r="G290"/>
      <c r="H290"/>
      <c r="I290"/>
      <c r="J290"/>
      <c r="K290" s="3"/>
      <c r="L290"/>
      <c r="M290"/>
      <c r="S290"/>
      <c r="T290"/>
      <c r="U290"/>
      <c r="V290"/>
      <c r="W290"/>
      <c r="X290"/>
      <c r="Y290"/>
      <c r="Z290" s="260"/>
      <c r="AA290"/>
      <c r="AB290"/>
      <c r="AC290"/>
      <c r="AD290"/>
      <c r="AE290"/>
      <c r="AF290"/>
      <c r="AG290"/>
      <c r="AH290"/>
      <c r="AI290"/>
      <c r="AJ290"/>
      <c r="AK290"/>
      <c r="AL290"/>
      <c r="AM290"/>
      <c r="AN290"/>
      <c r="AO290"/>
      <c r="AP290"/>
      <c r="AQ290"/>
      <c r="AR290"/>
      <c r="AS290"/>
      <c r="AT290"/>
      <c r="AU290"/>
      <c r="AV290"/>
      <c r="AW290"/>
      <c r="AX290"/>
      <c r="AY290"/>
      <c r="AZ290"/>
      <c r="BA290"/>
      <c r="BB290"/>
      <c r="BC290" s="41"/>
      <c r="BI290" t="s">
        <v>1316</v>
      </c>
      <c r="CS290" s="259"/>
    </row>
    <row r="291" spans="1:97" s="1" customFormat="1" ht="13.5" customHeight="1" x14ac:dyDescent="0.15">
      <c r="A291"/>
      <c r="B291"/>
      <c r="C291"/>
      <c r="D291"/>
      <c r="E291"/>
      <c r="F291"/>
      <c r="G291"/>
      <c r="H291"/>
      <c r="I291"/>
      <c r="J291"/>
      <c r="K291" s="3"/>
      <c r="L291"/>
      <c r="M291"/>
      <c r="S291"/>
      <c r="T291"/>
      <c r="U291"/>
      <c r="V291"/>
      <c r="W291"/>
      <c r="X291"/>
      <c r="Y291"/>
      <c r="Z291" s="260"/>
      <c r="AA291"/>
      <c r="AB291"/>
      <c r="AC291"/>
      <c r="AD291"/>
      <c r="AE291"/>
      <c r="AF291"/>
      <c r="AG291"/>
      <c r="AH291"/>
      <c r="AI291"/>
      <c r="AJ291"/>
      <c r="AK291"/>
      <c r="AL291"/>
      <c r="AM291"/>
      <c r="AN291"/>
      <c r="AO291"/>
      <c r="AP291"/>
      <c r="AQ291"/>
      <c r="AR291"/>
      <c r="AS291"/>
      <c r="AT291"/>
      <c r="AU291"/>
      <c r="AV291"/>
      <c r="AW291"/>
      <c r="AX291"/>
      <c r="AY291"/>
      <c r="AZ291"/>
      <c r="BA291"/>
      <c r="BB291"/>
      <c r="BC291" s="41"/>
      <c r="BI291" t="s">
        <v>1107</v>
      </c>
      <c r="CS291" s="259"/>
    </row>
    <row r="292" spans="1:97" s="1" customFormat="1" ht="13.5" customHeight="1" x14ac:dyDescent="0.15">
      <c r="A292"/>
      <c r="B292"/>
      <c r="C292"/>
      <c r="D292"/>
      <c r="E292"/>
      <c r="F292"/>
      <c r="G292"/>
      <c r="H292"/>
      <c r="I292"/>
      <c r="J292"/>
      <c r="K292" s="3"/>
      <c r="L292"/>
      <c r="M292"/>
      <c r="S292"/>
      <c r="T292"/>
      <c r="U292"/>
      <c r="V292"/>
      <c r="W292"/>
      <c r="X292"/>
      <c r="Y292"/>
      <c r="Z292" s="260"/>
      <c r="AA292"/>
      <c r="AB292"/>
      <c r="AC292"/>
      <c r="AD292"/>
      <c r="AE292"/>
      <c r="AF292"/>
      <c r="AG292"/>
      <c r="AH292"/>
      <c r="AI292"/>
      <c r="AJ292"/>
      <c r="AK292"/>
      <c r="AL292"/>
      <c r="AM292"/>
      <c r="AN292"/>
      <c r="AO292"/>
      <c r="AP292"/>
      <c r="AQ292"/>
      <c r="AR292"/>
      <c r="AS292"/>
      <c r="AT292"/>
      <c r="AU292"/>
      <c r="AV292"/>
      <c r="AW292"/>
      <c r="AX292"/>
      <c r="AY292"/>
      <c r="AZ292"/>
      <c r="BA292"/>
      <c r="BB292"/>
      <c r="BC292" s="41"/>
      <c r="BI292" t="s">
        <v>1129</v>
      </c>
      <c r="CS292" s="259"/>
    </row>
    <row r="293" spans="1:97" s="1" customFormat="1" ht="13.5" customHeight="1" x14ac:dyDescent="0.15">
      <c r="A293"/>
      <c r="B293"/>
      <c r="C293"/>
      <c r="D293"/>
      <c r="E293"/>
      <c r="F293"/>
      <c r="G293"/>
      <c r="H293"/>
      <c r="I293"/>
      <c r="J293"/>
      <c r="K293" s="3"/>
      <c r="L293"/>
      <c r="M293"/>
      <c r="S293"/>
      <c r="T293"/>
      <c r="U293"/>
      <c r="V293"/>
      <c r="W293"/>
      <c r="X293"/>
      <c r="Y293"/>
      <c r="Z293" s="260"/>
      <c r="AA293"/>
      <c r="AB293"/>
      <c r="AC293"/>
      <c r="AD293"/>
      <c r="AE293"/>
      <c r="AF293"/>
      <c r="AG293"/>
      <c r="AH293"/>
      <c r="AI293"/>
      <c r="AJ293"/>
      <c r="AK293"/>
      <c r="AL293"/>
      <c r="AM293"/>
      <c r="AN293"/>
      <c r="AO293"/>
      <c r="AP293"/>
      <c r="AQ293"/>
      <c r="AR293"/>
      <c r="AS293"/>
      <c r="AT293"/>
      <c r="AU293"/>
      <c r="AV293"/>
      <c r="AW293"/>
      <c r="AX293"/>
      <c r="AY293"/>
      <c r="AZ293"/>
      <c r="BA293"/>
      <c r="BB293"/>
      <c r="BC293" s="41"/>
      <c r="BI293" t="s">
        <v>1340</v>
      </c>
      <c r="CS293" s="259"/>
    </row>
    <row r="294" spans="1:97" s="1" customFormat="1" ht="13.5" customHeight="1" x14ac:dyDescent="0.15">
      <c r="A294"/>
      <c r="B294"/>
      <c r="C294"/>
      <c r="D294"/>
      <c r="E294"/>
      <c r="F294"/>
      <c r="G294"/>
      <c r="H294"/>
      <c r="I294"/>
      <c r="J294"/>
      <c r="K294" s="3"/>
      <c r="L294"/>
      <c r="M294"/>
      <c r="S294"/>
      <c r="T294"/>
      <c r="U294"/>
      <c r="V294"/>
      <c r="W294"/>
      <c r="X294"/>
      <c r="Y294"/>
      <c r="Z294" s="260"/>
      <c r="AA294"/>
      <c r="AB294"/>
      <c r="AC294"/>
      <c r="AD294"/>
      <c r="AE294"/>
      <c r="AF294"/>
      <c r="AG294"/>
      <c r="AH294"/>
      <c r="AI294"/>
      <c r="AJ294"/>
      <c r="AK294"/>
      <c r="AL294"/>
      <c r="AM294"/>
      <c r="AN294"/>
      <c r="AO294"/>
      <c r="AP294"/>
      <c r="AQ294"/>
      <c r="AR294"/>
      <c r="AS294"/>
      <c r="AT294"/>
      <c r="AU294"/>
      <c r="AV294"/>
      <c r="AW294"/>
      <c r="AX294"/>
      <c r="AY294"/>
      <c r="AZ294"/>
      <c r="BA294"/>
      <c r="BB294"/>
      <c r="BC294" s="41"/>
      <c r="BI294" t="s">
        <v>1170</v>
      </c>
      <c r="CS294" s="259"/>
    </row>
    <row r="295" spans="1:97" s="1" customFormat="1" ht="13.5" customHeight="1" x14ac:dyDescent="0.15">
      <c r="A295"/>
      <c r="B295"/>
      <c r="C295"/>
      <c r="D295"/>
      <c r="E295"/>
      <c r="F295"/>
      <c r="G295"/>
      <c r="H295"/>
      <c r="I295"/>
      <c r="J295"/>
      <c r="K295" s="3"/>
      <c r="L295"/>
      <c r="M295"/>
      <c r="S295"/>
      <c r="T295"/>
      <c r="U295"/>
      <c r="V295"/>
      <c r="W295"/>
      <c r="X295"/>
      <c r="Y295"/>
      <c r="Z295" s="260"/>
      <c r="AA295"/>
      <c r="AB295"/>
      <c r="AC295"/>
      <c r="AD295"/>
      <c r="AE295"/>
      <c r="AF295"/>
      <c r="AG295"/>
      <c r="AH295"/>
      <c r="AI295"/>
      <c r="AJ295"/>
      <c r="AK295"/>
      <c r="AL295"/>
      <c r="AM295"/>
      <c r="AN295"/>
      <c r="AO295"/>
      <c r="AP295"/>
      <c r="AQ295"/>
      <c r="AR295"/>
      <c r="AS295"/>
      <c r="AT295"/>
      <c r="AU295"/>
      <c r="AV295"/>
      <c r="AW295"/>
      <c r="AX295"/>
      <c r="AY295"/>
      <c r="AZ295"/>
      <c r="BA295"/>
      <c r="BB295"/>
      <c r="BC295" s="41"/>
      <c r="BI295" t="s">
        <v>1187</v>
      </c>
      <c r="CS295" s="259"/>
    </row>
    <row r="296" spans="1:97" s="1" customFormat="1" ht="13.5" customHeight="1" x14ac:dyDescent="0.15">
      <c r="A296"/>
      <c r="B296"/>
      <c r="C296"/>
      <c r="D296"/>
      <c r="E296"/>
      <c r="F296"/>
      <c r="G296"/>
      <c r="H296"/>
      <c r="I296"/>
      <c r="J296"/>
      <c r="K296" s="3"/>
      <c r="L296"/>
      <c r="M296"/>
      <c r="S296"/>
      <c r="T296"/>
      <c r="U296"/>
      <c r="V296"/>
      <c r="W296"/>
      <c r="X296"/>
      <c r="Y296"/>
      <c r="Z296" s="260"/>
      <c r="AA296"/>
      <c r="AB296"/>
      <c r="AC296"/>
      <c r="AD296"/>
      <c r="AE296"/>
      <c r="AF296"/>
      <c r="AG296"/>
      <c r="AH296"/>
      <c r="AI296"/>
      <c r="AJ296"/>
      <c r="AK296"/>
      <c r="AL296"/>
      <c r="AM296"/>
      <c r="AN296"/>
      <c r="AO296"/>
      <c r="AP296"/>
      <c r="AQ296"/>
      <c r="AR296"/>
      <c r="AS296"/>
      <c r="AT296"/>
      <c r="AU296"/>
      <c r="AV296"/>
      <c r="AW296"/>
      <c r="AX296"/>
      <c r="AY296"/>
      <c r="AZ296"/>
      <c r="BA296"/>
      <c r="BB296"/>
      <c r="BC296" s="41"/>
      <c r="BI296" t="s">
        <v>1339</v>
      </c>
      <c r="CS296" s="259"/>
    </row>
    <row r="297" spans="1:97" s="1" customFormat="1" ht="13.5" customHeight="1" x14ac:dyDescent="0.15">
      <c r="A297"/>
      <c r="B297"/>
      <c r="C297"/>
      <c r="D297"/>
      <c r="E297"/>
      <c r="F297"/>
      <c r="G297"/>
      <c r="H297"/>
      <c r="I297"/>
      <c r="J297"/>
      <c r="K297" s="3"/>
      <c r="L297"/>
      <c r="M297"/>
      <c r="S297"/>
      <c r="T297"/>
      <c r="U297"/>
      <c r="V297"/>
      <c r="W297"/>
      <c r="X297"/>
      <c r="Y297"/>
      <c r="Z297" s="260"/>
      <c r="AA297"/>
      <c r="AB297"/>
      <c r="AC297"/>
      <c r="AD297"/>
      <c r="AE297"/>
      <c r="AF297"/>
      <c r="AG297"/>
      <c r="AH297"/>
      <c r="AI297"/>
      <c r="AJ297"/>
      <c r="AK297"/>
      <c r="AL297"/>
      <c r="AM297"/>
      <c r="AN297"/>
      <c r="AO297"/>
      <c r="AP297"/>
      <c r="AQ297"/>
      <c r="AR297"/>
      <c r="AS297"/>
      <c r="AT297"/>
      <c r="AU297"/>
      <c r="AV297"/>
      <c r="AW297"/>
      <c r="AX297"/>
      <c r="AY297"/>
      <c r="AZ297"/>
      <c r="BA297"/>
      <c r="BB297"/>
      <c r="BC297" s="41"/>
      <c r="BI297" t="s">
        <v>1169</v>
      </c>
      <c r="CS297" s="259"/>
    </row>
    <row r="298" spans="1:97" s="1" customFormat="1" ht="13.5" customHeight="1" x14ac:dyDescent="0.15">
      <c r="A298"/>
      <c r="B298"/>
      <c r="C298"/>
      <c r="D298"/>
      <c r="E298"/>
      <c r="F298"/>
      <c r="G298"/>
      <c r="H298"/>
      <c r="I298"/>
      <c r="J298"/>
      <c r="K298" s="3"/>
      <c r="L298"/>
      <c r="M298"/>
      <c r="S298"/>
      <c r="T298"/>
      <c r="U298"/>
      <c r="V298"/>
      <c r="W298"/>
      <c r="X298"/>
      <c r="Y298"/>
      <c r="Z298" s="260"/>
      <c r="AA298"/>
      <c r="AB298"/>
      <c r="AC298"/>
      <c r="AD298"/>
      <c r="AE298"/>
      <c r="AF298"/>
      <c r="AG298"/>
      <c r="AH298"/>
      <c r="AI298"/>
      <c r="AJ298"/>
      <c r="AK298"/>
      <c r="AL298"/>
      <c r="AM298"/>
      <c r="AN298"/>
      <c r="AO298"/>
      <c r="AP298"/>
      <c r="AQ298"/>
      <c r="AR298"/>
      <c r="AS298"/>
      <c r="AT298"/>
      <c r="AU298"/>
      <c r="AV298"/>
      <c r="AW298"/>
      <c r="AX298"/>
      <c r="AY298"/>
      <c r="AZ298"/>
      <c r="BA298"/>
      <c r="BB298"/>
      <c r="BC298" s="41"/>
      <c r="BI298" t="s">
        <v>1186</v>
      </c>
      <c r="CS298" s="259"/>
    </row>
    <row r="299" spans="1:97" s="1" customFormat="1" ht="13.5" customHeight="1" x14ac:dyDescent="0.15">
      <c r="A299"/>
      <c r="B299"/>
      <c r="C299"/>
      <c r="D299"/>
      <c r="E299"/>
      <c r="F299"/>
      <c r="G299"/>
      <c r="H299"/>
      <c r="I299"/>
      <c r="J299"/>
      <c r="K299" s="3"/>
      <c r="L299"/>
      <c r="M299"/>
      <c r="S299"/>
      <c r="T299"/>
      <c r="U299"/>
      <c r="V299"/>
      <c r="W299"/>
      <c r="X299"/>
      <c r="Y299"/>
      <c r="Z299" s="260"/>
      <c r="AA299"/>
      <c r="AB299"/>
      <c r="AC299"/>
      <c r="AD299"/>
      <c r="AE299"/>
      <c r="AF299"/>
      <c r="AG299"/>
      <c r="AH299"/>
      <c r="AI299"/>
      <c r="AJ299"/>
      <c r="AK299"/>
      <c r="AL299"/>
      <c r="AM299"/>
      <c r="AN299"/>
      <c r="AO299"/>
      <c r="AP299"/>
      <c r="AQ299"/>
      <c r="AR299"/>
      <c r="AS299"/>
      <c r="AT299"/>
      <c r="AU299"/>
      <c r="AV299"/>
      <c r="AW299"/>
      <c r="AX299"/>
      <c r="AY299"/>
      <c r="AZ299"/>
      <c r="BA299"/>
      <c r="BB299"/>
      <c r="BC299" s="41"/>
      <c r="BI299" t="s">
        <v>1360</v>
      </c>
      <c r="CS299" s="259"/>
    </row>
    <row r="300" spans="1:97" s="1" customFormat="1" ht="13.5" customHeight="1" x14ac:dyDescent="0.15">
      <c r="A300"/>
      <c r="B300"/>
      <c r="C300"/>
      <c r="D300"/>
      <c r="E300"/>
      <c r="F300"/>
      <c r="G300"/>
      <c r="H300"/>
      <c r="I300"/>
      <c r="J300"/>
      <c r="K300" s="3"/>
      <c r="L300"/>
      <c r="M300"/>
      <c r="N300"/>
      <c r="O300"/>
      <c r="P300"/>
      <c r="Q300"/>
      <c r="R300"/>
      <c r="S300"/>
      <c r="T300"/>
      <c r="U300"/>
      <c r="V300"/>
      <c r="W300"/>
      <c r="X300"/>
      <c r="Y300"/>
      <c r="Z300" s="260"/>
      <c r="AA300"/>
      <c r="AB300"/>
      <c r="AC300"/>
      <c r="AD300"/>
      <c r="AE300"/>
      <c r="AF300"/>
      <c r="AG300"/>
      <c r="AH300"/>
      <c r="AI300"/>
      <c r="AJ300"/>
      <c r="AK300"/>
      <c r="AL300"/>
      <c r="AM300"/>
      <c r="AN300"/>
      <c r="AO300"/>
      <c r="AP300"/>
      <c r="AQ300"/>
      <c r="AR300"/>
      <c r="AS300"/>
      <c r="AT300"/>
      <c r="AU300"/>
      <c r="AV300"/>
      <c r="AW300"/>
      <c r="AX300"/>
      <c r="AY300"/>
      <c r="AZ300"/>
      <c r="BA300"/>
      <c r="BB300"/>
      <c r="BC300" s="41"/>
      <c r="BI300" t="s">
        <v>1263</v>
      </c>
      <c r="CS300" s="259"/>
    </row>
    <row r="301" spans="1:97" s="1" customFormat="1" ht="13.5" customHeight="1" x14ac:dyDescent="0.15">
      <c r="A301"/>
      <c r="B301"/>
      <c r="C301"/>
      <c r="D301"/>
      <c r="E301"/>
      <c r="F301"/>
      <c r="G301"/>
      <c r="H301"/>
      <c r="I301"/>
      <c r="J301"/>
      <c r="K301" s="3"/>
      <c r="L301"/>
      <c r="M301"/>
      <c r="N301"/>
      <c r="O301"/>
      <c r="P301"/>
      <c r="Q301"/>
      <c r="R301"/>
      <c r="S301"/>
      <c r="T301"/>
      <c r="U301"/>
      <c r="V301"/>
      <c r="W301"/>
      <c r="X301"/>
      <c r="Y301"/>
      <c r="Z301" s="260"/>
      <c r="AA301"/>
      <c r="AB301"/>
      <c r="AC301"/>
      <c r="AD301"/>
      <c r="AE301"/>
      <c r="AF301"/>
      <c r="AG301"/>
      <c r="AH301"/>
      <c r="AI301"/>
      <c r="AJ301"/>
      <c r="AK301"/>
      <c r="AL301"/>
      <c r="AM301"/>
      <c r="AN301"/>
      <c r="AO301"/>
      <c r="AP301"/>
      <c r="AQ301"/>
      <c r="AR301"/>
      <c r="AS301"/>
      <c r="AT301"/>
      <c r="AU301"/>
      <c r="AV301"/>
      <c r="AW301"/>
      <c r="AX301"/>
      <c r="AY301"/>
      <c r="AZ301"/>
      <c r="BA301"/>
      <c r="BB301"/>
      <c r="BC301" s="41"/>
      <c r="BI301" t="s">
        <v>1272</v>
      </c>
      <c r="CS301" s="259"/>
    </row>
    <row r="302" spans="1:97" s="1" customFormat="1" ht="13.5" customHeight="1" x14ac:dyDescent="0.15">
      <c r="A302"/>
      <c r="B302"/>
      <c r="C302"/>
      <c r="D302"/>
      <c r="E302"/>
      <c r="F302"/>
      <c r="G302"/>
      <c r="H302"/>
      <c r="I302"/>
      <c r="J302"/>
      <c r="K302" s="3"/>
      <c r="L302"/>
      <c r="M302"/>
      <c r="N302"/>
      <c r="O302"/>
      <c r="P302"/>
      <c r="Q302"/>
      <c r="R302"/>
      <c r="S302"/>
      <c r="T302"/>
      <c r="U302"/>
      <c r="V302"/>
      <c r="W302"/>
      <c r="X302"/>
      <c r="Y302"/>
      <c r="Z302" s="260"/>
      <c r="AA302"/>
      <c r="AB302"/>
      <c r="AC302"/>
      <c r="AD302"/>
      <c r="AE302"/>
      <c r="AF302"/>
      <c r="AG302"/>
      <c r="AH302"/>
      <c r="AI302"/>
      <c r="AJ302"/>
      <c r="AK302"/>
      <c r="AL302"/>
      <c r="AM302"/>
      <c r="AN302"/>
      <c r="AO302"/>
      <c r="AP302"/>
      <c r="AQ302"/>
      <c r="AR302"/>
      <c r="AS302"/>
      <c r="AT302"/>
      <c r="AU302"/>
      <c r="AV302"/>
      <c r="AW302"/>
      <c r="AX302"/>
      <c r="AY302"/>
      <c r="AZ302"/>
      <c r="BA302"/>
      <c r="BB302"/>
      <c r="BC302" s="41"/>
      <c r="BI302" t="s">
        <v>1358</v>
      </c>
      <c r="CS302" s="259"/>
    </row>
    <row r="303" spans="1:97" s="1" customFormat="1" ht="13.5" customHeight="1" x14ac:dyDescent="0.15">
      <c r="A303"/>
      <c r="B303"/>
      <c r="C303"/>
      <c r="D303"/>
      <c r="E303"/>
      <c r="F303"/>
      <c r="G303"/>
      <c r="H303"/>
      <c r="I303"/>
      <c r="J303"/>
      <c r="K303" s="3"/>
      <c r="L303"/>
      <c r="M303"/>
      <c r="N303"/>
      <c r="O303"/>
      <c r="P303"/>
      <c r="Q303"/>
      <c r="R303"/>
      <c r="S303"/>
      <c r="T303"/>
      <c r="U303"/>
      <c r="V303"/>
      <c r="W303"/>
      <c r="X303"/>
      <c r="Y303"/>
      <c r="Z303" s="260"/>
      <c r="AA303"/>
      <c r="AB303"/>
      <c r="AC303"/>
      <c r="AD303"/>
      <c r="AE303"/>
      <c r="AF303"/>
      <c r="AG303"/>
      <c r="AH303"/>
      <c r="AI303"/>
      <c r="AJ303"/>
      <c r="AK303"/>
      <c r="AL303"/>
      <c r="AM303"/>
      <c r="AN303"/>
      <c r="AO303"/>
      <c r="AP303"/>
      <c r="AQ303"/>
      <c r="AR303"/>
      <c r="AS303"/>
      <c r="AT303"/>
      <c r="AU303"/>
      <c r="AV303"/>
      <c r="AW303"/>
      <c r="AX303"/>
      <c r="AY303"/>
      <c r="AZ303"/>
      <c r="BA303"/>
      <c r="BB303"/>
      <c r="BC303" s="41"/>
      <c r="BI303" t="s">
        <v>1262</v>
      </c>
      <c r="CS303" s="259"/>
    </row>
    <row r="304" spans="1:97" s="1" customFormat="1" ht="13.5" customHeight="1" x14ac:dyDescent="0.15">
      <c r="A304"/>
      <c r="B304"/>
      <c r="C304"/>
      <c r="D304"/>
      <c r="E304"/>
      <c r="F304"/>
      <c r="G304"/>
      <c r="H304"/>
      <c r="I304"/>
      <c r="J304"/>
      <c r="K304" s="3"/>
      <c r="L304"/>
      <c r="M304"/>
      <c r="N304"/>
      <c r="O304"/>
      <c r="P304"/>
      <c r="Q304"/>
      <c r="R304"/>
      <c r="S304"/>
      <c r="T304"/>
      <c r="U304"/>
      <c r="V304"/>
      <c r="W304"/>
      <c r="X304"/>
      <c r="Y304"/>
      <c r="Z304" s="260"/>
      <c r="AA304"/>
      <c r="AB304"/>
      <c r="AC304"/>
      <c r="AD304"/>
      <c r="AE304"/>
      <c r="AF304"/>
      <c r="AG304"/>
      <c r="AH304"/>
      <c r="AI304"/>
      <c r="AJ304"/>
      <c r="AK304"/>
      <c r="AL304"/>
      <c r="AM304"/>
      <c r="AN304"/>
      <c r="AO304"/>
      <c r="AP304"/>
      <c r="AQ304"/>
      <c r="AR304"/>
      <c r="AS304"/>
      <c r="AT304"/>
      <c r="AU304"/>
      <c r="AV304"/>
      <c r="AW304"/>
      <c r="AX304"/>
      <c r="AY304"/>
      <c r="AZ304"/>
      <c r="BA304"/>
      <c r="BB304"/>
      <c r="BC304" s="41"/>
      <c r="BI304" t="s">
        <v>1271</v>
      </c>
      <c r="CS304" s="259"/>
    </row>
    <row r="305" spans="1:97" s="1" customFormat="1" ht="13.5" customHeight="1" x14ac:dyDescent="0.15">
      <c r="A305"/>
      <c r="B305"/>
      <c r="C305"/>
      <c r="D305"/>
      <c r="E305"/>
      <c r="F305"/>
      <c r="G305"/>
      <c r="H305"/>
      <c r="I305"/>
      <c r="J305"/>
      <c r="K305" s="3"/>
      <c r="L305"/>
      <c r="M305"/>
      <c r="N305"/>
      <c r="O305"/>
      <c r="P305"/>
      <c r="Q305"/>
      <c r="R305"/>
      <c r="S305"/>
      <c r="T305"/>
      <c r="U305"/>
      <c r="V305"/>
      <c r="W305"/>
      <c r="X305"/>
      <c r="Y305"/>
      <c r="Z305" s="260"/>
      <c r="AA305"/>
      <c r="AB305"/>
      <c r="AC305"/>
      <c r="AD305"/>
      <c r="AE305"/>
      <c r="AF305"/>
      <c r="AG305"/>
      <c r="AH305"/>
      <c r="AI305"/>
      <c r="AJ305"/>
      <c r="AK305"/>
      <c r="AL305"/>
      <c r="AM305"/>
      <c r="AN305"/>
      <c r="AO305"/>
      <c r="AP305"/>
      <c r="AQ305"/>
      <c r="AR305"/>
      <c r="AS305"/>
      <c r="AT305"/>
      <c r="AU305"/>
      <c r="AV305"/>
      <c r="AW305"/>
      <c r="AX305"/>
      <c r="AY305"/>
      <c r="AZ305"/>
      <c r="BA305"/>
      <c r="BB305"/>
      <c r="BC305" s="41"/>
      <c r="BI305" t="s">
        <v>1372</v>
      </c>
      <c r="CS305" s="259"/>
    </row>
    <row r="306" spans="1:97" s="1" customFormat="1" ht="13.5" customHeight="1" x14ac:dyDescent="0.15">
      <c r="A306"/>
      <c r="B306"/>
      <c r="C306"/>
      <c r="D306"/>
      <c r="E306"/>
      <c r="F306"/>
      <c r="G306"/>
      <c r="H306"/>
      <c r="I306"/>
      <c r="J306"/>
      <c r="K306" s="3"/>
      <c r="L306"/>
      <c r="M306"/>
      <c r="N306"/>
      <c r="O306"/>
      <c r="P306"/>
      <c r="Q306"/>
      <c r="R306"/>
      <c r="S306"/>
      <c r="T306"/>
      <c r="U306"/>
      <c r="V306"/>
      <c r="W306"/>
      <c r="X306"/>
      <c r="Y306"/>
      <c r="Z306" s="260"/>
      <c r="AA306"/>
      <c r="AB306"/>
      <c r="AC306"/>
      <c r="AD306"/>
      <c r="AE306"/>
      <c r="AF306"/>
      <c r="AG306"/>
      <c r="AH306"/>
      <c r="AI306"/>
      <c r="AJ306"/>
      <c r="AK306"/>
      <c r="AL306"/>
      <c r="AM306"/>
      <c r="AN306"/>
      <c r="AO306"/>
      <c r="AP306"/>
      <c r="AQ306"/>
      <c r="AR306"/>
      <c r="AS306"/>
      <c r="AT306"/>
      <c r="AU306"/>
      <c r="AV306"/>
      <c r="AW306"/>
      <c r="AX306"/>
      <c r="AY306"/>
      <c r="AZ306"/>
      <c r="BA306"/>
      <c r="BB306"/>
      <c r="BC306" s="41"/>
      <c r="BI306" t="s">
        <v>1293</v>
      </c>
      <c r="CS306" s="259"/>
    </row>
    <row r="307" spans="1:97" s="1" customFormat="1" ht="13.5" customHeight="1" x14ac:dyDescent="0.15">
      <c r="A307"/>
      <c r="B307"/>
      <c r="C307"/>
      <c r="D307"/>
      <c r="E307"/>
      <c r="F307"/>
      <c r="G307"/>
      <c r="H307"/>
      <c r="I307"/>
      <c r="J307"/>
      <c r="K307" s="3"/>
      <c r="L307"/>
      <c r="M307"/>
      <c r="N307"/>
      <c r="O307"/>
      <c r="P307"/>
      <c r="Q307"/>
      <c r="R307"/>
      <c r="S307"/>
      <c r="T307"/>
      <c r="U307"/>
      <c r="V307"/>
      <c r="W307"/>
      <c r="X307"/>
      <c r="Y307"/>
      <c r="Z307" s="260"/>
      <c r="AA307"/>
      <c r="AB307"/>
      <c r="AC307"/>
      <c r="AD307"/>
      <c r="AE307"/>
      <c r="AF307"/>
      <c r="AG307"/>
      <c r="AH307"/>
      <c r="AI307"/>
      <c r="AJ307"/>
      <c r="AK307"/>
      <c r="AL307"/>
      <c r="AM307"/>
      <c r="AN307"/>
      <c r="AO307"/>
      <c r="AP307"/>
      <c r="AQ307"/>
      <c r="AR307"/>
      <c r="AS307"/>
      <c r="AT307"/>
      <c r="AU307"/>
      <c r="AV307"/>
      <c r="AW307"/>
      <c r="AX307"/>
      <c r="AY307"/>
      <c r="AZ307"/>
      <c r="BA307"/>
      <c r="BB307"/>
      <c r="BC307" s="41"/>
      <c r="BI307" t="s">
        <v>1301</v>
      </c>
      <c r="CS307" s="259"/>
    </row>
    <row r="308" spans="1:97" s="1" customFormat="1" ht="13.5" customHeight="1" x14ac:dyDescent="0.15">
      <c r="A308"/>
      <c r="B308"/>
      <c r="C308"/>
      <c r="D308"/>
      <c r="E308"/>
      <c r="F308"/>
      <c r="G308"/>
      <c r="H308"/>
      <c r="I308"/>
      <c r="J308"/>
      <c r="K308" s="3"/>
      <c r="L308"/>
      <c r="M308"/>
      <c r="N308"/>
      <c r="O308"/>
      <c r="P308"/>
      <c r="Q308"/>
      <c r="R308"/>
      <c r="S308"/>
      <c r="T308"/>
      <c r="U308"/>
      <c r="V308"/>
      <c r="W308"/>
      <c r="X308"/>
      <c r="Y308"/>
      <c r="Z308" s="260"/>
      <c r="AA308"/>
      <c r="AB308"/>
      <c r="AC308"/>
      <c r="AD308"/>
      <c r="AE308"/>
      <c r="AF308"/>
      <c r="AG308"/>
      <c r="AH308"/>
      <c r="AI308"/>
      <c r="AJ308"/>
      <c r="AK308"/>
      <c r="AL308"/>
      <c r="AM308"/>
      <c r="AN308"/>
      <c r="AO308"/>
      <c r="AP308"/>
      <c r="AQ308"/>
      <c r="AR308"/>
      <c r="AS308"/>
      <c r="AT308"/>
      <c r="AU308"/>
      <c r="AV308"/>
      <c r="AW308"/>
      <c r="AX308"/>
      <c r="AY308"/>
      <c r="AZ308"/>
      <c r="BA308"/>
      <c r="BB308"/>
      <c r="BC308" s="41"/>
      <c r="BI308" t="s">
        <v>1370</v>
      </c>
      <c r="CS308" s="259"/>
    </row>
    <row r="309" spans="1:97" s="1" customFormat="1" ht="13.5" customHeight="1" x14ac:dyDescent="0.15">
      <c r="A309"/>
      <c r="B309"/>
      <c r="C309"/>
      <c r="D309"/>
      <c r="E309"/>
      <c r="F309"/>
      <c r="G309"/>
      <c r="H309"/>
      <c r="I309"/>
      <c r="J309"/>
      <c r="K309" s="3"/>
      <c r="L309"/>
      <c r="M309"/>
      <c r="N309"/>
      <c r="O309"/>
      <c r="P309"/>
      <c r="Q309"/>
      <c r="R309"/>
      <c r="S309"/>
      <c r="T309"/>
      <c r="U309"/>
      <c r="V309"/>
      <c r="W309"/>
      <c r="X309"/>
      <c r="Y309"/>
      <c r="Z309" s="260"/>
      <c r="AA309"/>
      <c r="AB309"/>
      <c r="AC309"/>
      <c r="AD309"/>
      <c r="AE309"/>
      <c r="AF309"/>
      <c r="AG309"/>
      <c r="AH309"/>
      <c r="AI309"/>
      <c r="AJ309"/>
      <c r="AK309"/>
      <c r="AL309"/>
      <c r="AM309"/>
      <c r="AN309"/>
      <c r="AO309"/>
      <c r="AP309"/>
      <c r="AQ309"/>
      <c r="AR309"/>
      <c r="AS309"/>
      <c r="AT309"/>
      <c r="AU309"/>
      <c r="AV309"/>
      <c r="AW309"/>
      <c r="AX309"/>
      <c r="AY309"/>
      <c r="AZ309"/>
      <c r="BA309"/>
      <c r="BB309"/>
      <c r="BC309" s="41"/>
      <c r="BI309" t="s">
        <v>1292</v>
      </c>
      <c r="CS309" s="259"/>
    </row>
    <row r="310" spans="1:97" s="1" customFormat="1" ht="13.5" customHeight="1" x14ac:dyDescent="0.15">
      <c r="A310"/>
      <c r="B310"/>
      <c r="C310"/>
      <c r="D310"/>
      <c r="E310"/>
      <c r="F310"/>
      <c r="G310"/>
      <c r="H310"/>
      <c r="I310"/>
      <c r="J310"/>
      <c r="K310" s="3"/>
      <c r="L310"/>
      <c r="M310"/>
      <c r="N310"/>
      <c r="O310"/>
      <c r="P310"/>
      <c r="Q310"/>
      <c r="R310"/>
      <c r="S310"/>
      <c r="T310"/>
      <c r="U310"/>
      <c r="V310"/>
      <c r="W310"/>
      <c r="X310"/>
      <c r="Y310"/>
      <c r="Z310" s="260"/>
      <c r="AA310"/>
      <c r="AB310"/>
      <c r="AC310"/>
      <c r="AD310"/>
      <c r="AE310"/>
      <c r="AF310"/>
      <c r="AG310"/>
      <c r="AH310"/>
      <c r="AI310"/>
      <c r="AJ310"/>
      <c r="AK310"/>
      <c r="AL310"/>
      <c r="AM310"/>
      <c r="AN310"/>
      <c r="AO310"/>
      <c r="AP310"/>
      <c r="AQ310"/>
      <c r="AR310"/>
      <c r="AS310"/>
      <c r="AT310"/>
      <c r="AU310"/>
      <c r="AV310"/>
      <c r="AW310"/>
      <c r="AX310"/>
      <c r="AY310"/>
      <c r="AZ310"/>
      <c r="BA310"/>
      <c r="BB310"/>
      <c r="BC310" s="41"/>
      <c r="BI310" t="s">
        <v>1300</v>
      </c>
      <c r="CS310" s="259"/>
    </row>
    <row r="311" spans="1:97" s="1" customFormat="1" ht="13.5" customHeight="1" x14ac:dyDescent="0.15">
      <c r="A311"/>
      <c r="B311"/>
      <c r="C311"/>
      <c r="D311"/>
      <c r="E311"/>
      <c r="F311"/>
      <c r="G311"/>
      <c r="H311"/>
      <c r="I311"/>
      <c r="J311"/>
      <c r="K311" s="3"/>
      <c r="L311"/>
      <c r="M311"/>
      <c r="N311"/>
      <c r="O311"/>
      <c r="P311"/>
      <c r="Q311"/>
      <c r="R311"/>
      <c r="S311"/>
      <c r="T311"/>
      <c r="U311"/>
      <c r="V311"/>
      <c r="W311"/>
      <c r="X311"/>
      <c r="Y311"/>
      <c r="Z311" s="260"/>
      <c r="AA311"/>
      <c r="AB311"/>
      <c r="AC311"/>
      <c r="AD311"/>
      <c r="AE311"/>
      <c r="AF311"/>
      <c r="AG311"/>
      <c r="AH311"/>
      <c r="AI311"/>
      <c r="AJ311"/>
      <c r="AK311"/>
      <c r="AL311"/>
      <c r="AM311"/>
      <c r="AN311"/>
      <c r="AO311"/>
      <c r="AP311"/>
      <c r="AQ311"/>
      <c r="AR311"/>
      <c r="AS311"/>
      <c r="AT311"/>
      <c r="AU311"/>
      <c r="AV311"/>
      <c r="AW311"/>
      <c r="AX311"/>
      <c r="AY311"/>
      <c r="AZ311"/>
      <c r="BA311"/>
      <c r="BB311"/>
      <c r="BC311" s="41"/>
      <c r="BI311" t="s">
        <v>1318</v>
      </c>
      <c r="CS311" s="259"/>
    </row>
    <row r="312" spans="1:97" s="1" customFormat="1" ht="13.5" customHeight="1" x14ac:dyDescent="0.15">
      <c r="A312"/>
      <c r="B312"/>
      <c r="C312"/>
      <c r="D312"/>
      <c r="E312"/>
      <c r="F312"/>
      <c r="G312"/>
      <c r="H312"/>
      <c r="I312"/>
      <c r="J312"/>
      <c r="K312" s="3"/>
      <c r="L312"/>
      <c r="M312"/>
      <c r="N312"/>
      <c r="O312"/>
      <c r="P312"/>
      <c r="Q312"/>
      <c r="R312"/>
      <c r="S312"/>
      <c r="T312"/>
      <c r="U312"/>
      <c r="V312"/>
      <c r="W312"/>
      <c r="X312"/>
      <c r="Y312"/>
      <c r="Z312" s="260"/>
      <c r="AA312"/>
      <c r="AB312"/>
      <c r="AC312"/>
      <c r="AD312"/>
      <c r="AE312"/>
      <c r="AF312"/>
      <c r="AG312"/>
      <c r="AH312"/>
      <c r="AI312"/>
      <c r="AJ312"/>
      <c r="AK312"/>
      <c r="AL312"/>
      <c r="AM312"/>
      <c r="AN312"/>
      <c r="AO312"/>
      <c r="AP312"/>
      <c r="AQ312"/>
      <c r="AR312"/>
      <c r="AS312"/>
      <c r="AT312"/>
      <c r="AU312"/>
      <c r="AV312"/>
      <c r="AW312"/>
      <c r="AX312"/>
      <c r="AY312"/>
      <c r="AZ312"/>
      <c r="BA312"/>
      <c r="BB312"/>
      <c r="BC312" s="41"/>
      <c r="BI312" t="s">
        <v>1109</v>
      </c>
      <c r="CS312" s="259"/>
    </row>
    <row r="313" spans="1:97" s="1" customFormat="1" ht="13.5" customHeight="1" x14ac:dyDescent="0.15">
      <c r="A313"/>
      <c r="B313"/>
      <c r="C313"/>
      <c r="D313"/>
      <c r="E313"/>
      <c r="F313"/>
      <c r="G313"/>
      <c r="H313"/>
      <c r="I313"/>
      <c r="J313"/>
      <c r="K313" s="3"/>
      <c r="L313"/>
      <c r="M313"/>
      <c r="N313"/>
      <c r="O313"/>
      <c r="P313"/>
      <c r="Q313"/>
      <c r="R313"/>
      <c r="S313"/>
      <c r="T313"/>
      <c r="U313"/>
      <c r="V313"/>
      <c r="W313"/>
      <c r="X313"/>
      <c r="Y313"/>
      <c r="Z313" s="260"/>
      <c r="AA313"/>
      <c r="AB313"/>
      <c r="AC313"/>
      <c r="AD313"/>
      <c r="AE313"/>
      <c r="AF313"/>
      <c r="AG313"/>
      <c r="AH313"/>
      <c r="AI313"/>
      <c r="AJ313"/>
      <c r="AK313"/>
      <c r="AL313"/>
      <c r="AM313"/>
      <c r="AN313"/>
      <c r="AO313"/>
      <c r="AP313"/>
      <c r="AQ313"/>
      <c r="AR313"/>
      <c r="AS313"/>
      <c r="AT313"/>
      <c r="AU313"/>
      <c r="AV313"/>
      <c r="AW313"/>
      <c r="AX313"/>
      <c r="AY313"/>
      <c r="AZ313"/>
      <c r="BA313"/>
      <c r="BB313"/>
      <c r="BC313" s="41"/>
      <c r="BI313" t="s">
        <v>1133</v>
      </c>
      <c r="CS313" s="259"/>
    </row>
    <row r="314" spans="1:97" s="1" customFormat="1" ht="13.5" customHeight="1" x14ac:dyDescent="0.15">
      <c r="A314"/>
      <c r="B314"/>
      <c r="C314"/>
      <c r="D314"/>
      <c r="E314"/>
      <c r="F314"/>
      <c r="G314"/>
      <c r="H314"/>
      <c r="I314"/>
      <c r="J314"/>
      <c r="K314" s="3"/>
      <c r="L314"/>
      <c r="M314"/>
      <c r="N314"/>
      <c r="O314"/>
      <c r="P314"/>
      <c r="Q314"/>
      <c r="R314"/>
      <c r="S314"/>
      <c r="T314"/>
      <c r="U314"/>
      <c r="V314"/>
      <c r="W314"/>
      <c r="X314"/>
      <c r="Y314"/>
      <c r="Z314" s="260"/>
      <c r="AA314"/>
      <c r="AB314"/>
      <c r="AC314"/>
      <c r="AD314"/>
      <c r="AE314"/>
      <c r="AF314"/>
      <c r="AG314"/>
      <c r="AH314"/>
      <c r="AI314"/>
      <c r="AJ314"/>
      <c r="AK314"/>
      <c r="AL314"/>
      <c r="AM314"/>
      <c r="AN314"/>
      <c r="AO314"/>
      <c r="AP314"/>
      <c r="AQ314"/>
      <c r="AR314"/>
      <c r="AS314"/>
      <c r="AT314"/>
      <c r="AU314"/>
      <c r="AV314"/>
      <c r="AW314"/>
      <c r="AX314"/>
      <c r="AY314"/>
      <c r="AZ314"/>
      <c r="BA314"/>
      <c r="BB314"/>
      <c r="BC314" s="41"/>
      <c r="BI314" t="s">
        <v>1342</v>
      </c>
      <c r="CS314" s="259"/>
    </row>
    <row r="315" spans="1:97" s="1" customFormat="1" ht="13.5" customHeight="1" x14ac:dyDescent="0.15">
      <c r="A315"/>
      <c r="B315"/>
      <c r="C315"/>
      <c r="D315"/>
      <c r="E315"/>
      <c r="F315"/>
      <c r="G315"/>
      <c r="H315"/>
      <c r="I315"/>
      <c r="J315"/>
      <c r="K315" s="3"/>
      <c r="L315"/>
      <c r="M315"/>
      <c r="N315"/>
      <c r="O315"/>
      <c r="P315"/>
      <c r="Q315"/>
      <c r="R315"/>
      <c r="S315"/>
      <c r="T315"/>
      <c r="U315"/>
      <c r="V315"/>
      <c r="W315"/>
      <c r="X315"/>
      <c r="Y315"/>
      <c r="Z315" s="260"/>
      <c r="AA315"/>
      <c r="AB315"/>
      <c r="AC315"/>
      <c r="AD315"/>
      <c r="AE315"/>
      <c r="AF315"/>
      <c r="AG315"/>
      <c r="AH315"/>
      <c r="AI315"/>
      <c r="AJ315"/>
      <c r="AK315"/>
      <c r="AL315"/>
      <c r="AM315"/>
      <c r="AN315"/>
      <c r="AO315"/>
      <c r="AP315"/>
      <c r="AQ315"/>
      <c r="AR315"/>
      <c r="AS315"/>
      <c r="AT315"/>
      <c r="AU315"/>
      <c r="AV315"/>
      <c r="AW315"/>
      <c r="AX315"/>
      <c r="AY315"/>
      <c r="AZ315"/>
      <c r="BA315"/>
      <c r="BB315"/>
      <c r="BC315" s="41"/>
      <c r="BI315" t="s">
        <v>1171</v>
      </c>
      <c r="CS315" s="259"/>
    </row>
    <row r="316" spans="1:97" s="1" customFormat="1" ht="13.5" customHeight="1" x14ac:dyDescent="0.15">
      <c r="A316"/>
      <c r="B316"/>
      <c r="C316"/>
      <c r="D316"/>
      <c r="E316"/>
      <c r="F316"/>
      <c r="G316"/>
      <c r="H316"/>
      <c r="I316"/>
      <c r="J316"/>
      <c r="K316" s="3"/>
      <c r="L316"/>
      <c r="M316"/>
      <c r="N316"/>
      <c r="O316"/>
      <c r="P316"/>
      <c r="Q316"/>
      <c r="R316"/>
      <c r="S316"/>
      <c r="T316"/>
      <c r="U316"/>
      <c r="V316"/>
      <c r="W316"/>
      <c r="X316"/>
      <c r="Y316"/>
      <c r="Z316" s="260"/>
      <c r="AA316"/>
      <c r="AB316"/>
      <c r="AC316"/>
      <c r="AD316"/>
      <c r="AE316"/>
      <c r="AF316"/>
      <c r="AG316"/>
      <c r="AH316"/>
      <c r="AI316"/>
      <c r="AJ316"/>
      <c r="AK316"/>
      <c r="AL316"/>
      <c r="AM316"/>
      <c r="AN316"/>
      <c r="AO316"/>
      <c r="AP316"/>
      <c r="AQ316"/>
      <c r="AR316"/>
      <c r="AS316"/>
      <c r="AT316"/>
      <c r="AU316"/>
      <c r="AV316"/>
      <c r="AW316"/>
      <c r="AX316"/>
      <c r="AY316"/>
      <c r="AZ316"/>
      <c r="BA316"/>
      <c r="BB316"/>
      <c r="BC316" s="41"/>
      <c r="BI316" t="s">
        <v>1188</v>
      </c>
      <c r="CS316" s="259"/>
    </row>
    <row r="317" spans="1:97" s="1" customFormat="1" ht="13.5" customHeight="1" x14ac:dyDescent="0.15">
      <c r="A317"/>
      <c r="B317"/>
      <c r="C317"/>
      <c r="D317"/>
      <c r="E317"/>
      <c r="F317"/>
      <c r="G317"/>
      <c r="H317"/>
      <c r="I317"/>
      <c r="J317"/>
      <c r="K317" s="3"/>
      <c r="L317"/>
      <c r="M317"/>
      <c r="N317"/>
      <c r="O317"/>
      <c r="P317"/>
      <c r="Q317"/>
      <c r="R317"/>
      <c r="S317"/>
      <c r="T317"/>
      <c r="U317"/>
      <c r="V317"/>
      <c r="W317"/>
      <c r="X317"/>
      <c r="Y317"/>
      <c r="Z317" s="260"/>
      <c r="AA317"/>
      <c r="AB317"/>
      <c r="AC317"/>
      <c r="AD317"/>
      <c r="AE317"/>
      <c r="AF317"/>
      <c r="AG317"/>
      <c r="AH317"/>
      <c r="AI317"/>
      <c r="AJ317"/>
      <c r="AK317"/>
      <c r="AL317"/>
      <c r="AM317"/>
      <c r="AN317"/>
      <c r="AO317"/>
      <c r="AP317"/>
      <c r="AQ317"/>
      <c r="AR317"/>
      <c r="AS317"/>
      <c r="AT317"/>
      <c r="AU317"/>
      <c r="AV317"/>
      <c r="AW317"/>
      <c r="AX317"/>
      <c r="AY317"/>
      <c r="AZ317"/>
      <c r="BA317"/>
      <c r="BB317"/>
      <c r="BC317" s="41"/>
      <c r="BI317" t="s">
        <v>1321</v>
      </c>
      <c r="CS317" s="259"/>
    </row>
    <row r="318" spans="1:97" s="1" customFormat="1" ht="13.5" customHeight="1" x14ac:dyDescent="0.15">
      <c r="A318"/>
      <c r="B318"/>
      <c r="C318"/>
      <c r="D318"/>
      <c r="E318"/>
      <c r="F318"/>
      <c r="G318"/>
      <c r="H318"/>
      <c r="I318"/>
      <c r="J318"/>
      <c r="K318" s="3"/>
      <c r="L318"/>
      <c r="M318"/>
      <c r="N318"/>
      <c r="O318"/>
      <c r="P318"/>
      <c r="Q318"/>
      <c r="R318"/>
      <c r="S318"/>
      <c r="T318"/>
      <c r="U318"/>
      <c r="V318"/>
      <c r="W318"/>
      <c r="X318"/>
      <c r="Y318"/>
      <c r="Z318" s="260"/>
      <c r="AA318"/>
      <c r="AB318"/>
      <c r="AC318"/>
      <c r="AD318"/>
      <c r="AE318"/>
      <c r="AF318"/>
      <c r="AG318"/>
      <c r="AH318"/>
      <c r="AI318"/>
      <c r="AJ318"/>
      <c r="AK318"/>
      <c r="AL318"/>
      <c r="AM318"/>
      <c r="AN318"/>
      <c r="AO318"/>
      <c r="AP318"/>
      <c r="AQ318"/>
      <c r="AR318"/>
      <c r="AS318"/>
      <c r="AT318"/>
      <c r="AU318"/>
      <c r="AV318"/>
      <c r="AW318"/>
      <c r="AX318"/>
      <c r="AY318"/>
      <c r="AZ318"/>
      <c r="BA318"/>
      <c r="BB318"/>
      <c r="BC318" s="41"/>
      <c r="BI318" t="s">
        <v>1111</v>
      </c>
      <c r="CS318" s="259"/>
    </row>
    <row r="319" spans="1:97" s="1" customFormat="1" ht="13.5" customHeight="1" x14ac:dyDescent="0.15">
      <c r="A319"/>
      <c r="B319"/>
      <c r="C319"/>
      <c r="D319"/>
      <c r="E319"/>
      <c r="F319"/>
      <c r="G319"/>
      <c r="H319"/>
      <c r="I319"/>
      <c r="J319"/>
      <c r="K319" s="3"/>
      <c r="L319"/>
      <c r="M319"/>
      <c r="N319"/>
      <c r="O319"/>
      <c r="P319"/>
      <c r="Q319"/>
      <c r="R319"/>
      <c r="S319"/>
      <c r="T319"/>
      <c r="U319"/>
      <c r="V319"/>
      <c r="W319"/>
      <c r="X319"/>
      <c r="Y319"/>
      <c r="Z319" s="260"/>
      <c r="AA319"/>
      <c r="AB319"/>
      <c r="AC319"/>
      <c r="AD319"/>
      <c r="AE319"/>
      <c r="AF319"/>
      <c r="AG319"/>
      <c r="AH319"/>
      <c r="AI319"/>
      <c r="AJ319"/>
      <c r="AK319"/>
      <c r="AL319"/>
      <c r="AM319"/>
      <c r="AN319"/>
      <c r="AO319"/>
      <c r="AP319"/>
      <c r="AQ319"/>
      <c r="AR319"/>
      <c r="AS319"/>
      <c r="AT319"/>
      <c r="AU319"/>
      <c r="AV319"/>
      <c r="AW319"/>
      <c r="AX319"/>
      <c r="AY319"/>
      <c r="AZ319"/>
      <c r="BA319"/>
      <c r="BB319"/>
      <c r="BC319" s="41"/>
      <c r="BI319" t="s">
        <v>1136</v>
      </c>
      <c r="CS319" s="259"/>
    </row>
    <row r="320" spans="1:97" s="1" customFormat="1" ht="13.5" customHeight="1" x14ac:dyDescent="0.15">
      <c r="A320"/>
      <c r="B320"/>
      <c r="C320"/>
      <c r="D320"/>
      <c r="E320"/>
      <c r="F320"/>
      <c r="G320"/>
      <c r="H320"/>
      <c r="I320"/>
      <c r="J320"/>
      <c r="K320" s="3"/>
      <c r="L320"/>
      <c r="M320"/>
      <c r="N320"/>
      <c r="O320"/>
      <c r="P320"/>
      <c r="Q320"/>
      <c r="R320"/>
      <c r="S320"/>
      <c r="T320"/>
      <c r="U320"/>
      <c r="V320"/>
      <c r="W320"/>
      <c r="X320"/>
      <c r="Y320"/>
      <c r="Z320" s="260"/>
      <c r="AA320"/>
      <c r="AB320"/>
      <c r="AC320"/>
      <c r="AD320"/>
      <c r="AE320"/>
      <c r="AF320"/>
      <c r="AG320"/>
      <c r="AH320"/>
      <c r="AI320"/>
      <c r="AJ320"/>
      <c r="AK320"/>
      <c r="AL320"/>
      <c r="AM320"/>
      <c r="AN320"/>
      <c r="AO320"/>
      <c r="AP320"/>
      <c r="AQ320"/>
      <c r="AR320"/>
      <c r="AS320"/>
      <c r="AT320"/>
      <c r="AU320"/>
      <c r="AV320"/>
      <c r="AW320"/>
      <c r="AX320"/>
      <c r="AY320"/>
      <c r="AZ320"/>
      <c r="BA320"/>
      <c r="BB320"/>
      <c r="BC320" s="41"/>
      <c r="BI320" t="s">
        <v>1319</v>
      </c>
      <c r="CS320" s="259"/>
    </row>
    <row r="321" spans="1:97" s="1" customFormat="1" ht="13.5" customHeight="1" x14ac:dyDescent="0.15">
      <c r="A321"/>
      <c r="B321"/>
      <c r="C321"/>
      <c r="D321"/>
      <c r="E321"/>
      <c r="F321"/>
      <c r="G321"/>
      <c r="H321"/>
      <c r="I321"/>
      <c r="J321"/>
      <c r="K321" s="3"/>
      <c r="L321"/>
      <c r="M321"/>
      <c r="N321"/>
      <c r="O321"/>
      <c r="P321"/>
      <c r="Q321"/>
      <c r="R321"/>
      <c r="S321"/>
      <c r="T321"/>
      <c r="U321"/>
      <c r="V321"/>
      <c r="W321"/>
      <c r="X321"/>
      <c r="Y321"/>
      <c r="Z321" s="260"/>
      <c r="AA321"/>
      <c r="AB321"/>
      <c r="AC321"/>
      <c r="AD321"/>
      <c r="AE321"/>
      <c r="AF321"/>
      <c r="AG321"/>
      <c r="AH321"/>
      <c r="AI321"/>
      <c r="AJ321"/>
      <c r="AK321"/>
      <c r="AL321"/>
      <c r="AM321"/>
      <c r="AN321"/>
      <c r="AO321"/>
      <c r="AP321"/>
      <c r="AQ321"/>
      <c r="AR321"/>
      <c r="AS321"/>
      <c r="AT321"/>
      <c r="AU321"/>
      <c r="AV321"/>
      <c r="AW321"/>
      <c r="AX321"/>
      <c r="AY321"/>
      <c r="AZ321"/>
      <c r="BA321"/>
      <c r="BB321"/>
      <c r="BC321" s="41"/>
      <c r="BI321" t="s">
        <v>1110</v>
      </c>
      <c r="CS321" s="259"/>
    </row>
    <row r="322" spans="1:97" s="1" customFormat="1" ht="13.5" customHeight="1" x14ac:dyDescent="0.15">
      <c r="A322"/>
      <c r="B322"/>
      <c r="C322"/>
      <c r="D322"/>
      <c r="E322"/>
      <c r="F322"/>
      <c r="G322"/>
      <c r="H322"/>
      <c r="I322"/>
      <c r="J322"/>
      <c r="K322" s="3"/>
      <c r="L322"/>
      <c r="M322"/>
      <c r="N322"/>
      <c r="O322"/>
      <c r="P322"/>
      <c r="Q322"/>
      <c r="R322"/>
      <c r="S322"/>
      <c r="T322"/>
      <c r="U322"/>
      <c r="V322"/>
      <c r="W322"/>
      <c r="X322"/>
      <c r="Y322"/>
      <c r="Z322" s="260"/>
      <c r="AA322"/>
      <c r="AB322"/>
      <c r="AC322"/>
      <c r="AD322"/>
      <c r="AE322"/>
      <c r="AF322"/>
      <c r="AG322"/>
      <c r="AH322"/>
      <c r="AI322"/>
      <c r="AJ322"/>
      <c r="AK322"/>
      <c r="AL322"/>
      <c r="AM322"/>
      <c r="AN322"/>
      <c r="AO322"/>
      <c r="AP322"/>
      <c r="AQ322"/>
      <c r="AR322"/>
      <c r="AS322"/>
      <c r="AT322"/>
      <c r="AU322"/>
      <c r="AV322"/>
      <c r="AW322"/>
      <c r="AX322"/>
      <c r="AY322"/>
      <c r="AZ322"/>
      <c r="BA322"/>
      <c r="BB322"/>
      <c r="BC322" s="41"/>
      <c r="BI322" t="s">
        <v>1135</v>
      </c>
      <c r="CS322" s="259"/>
    </row>
    <row r="323" spans="1:97" s="1" customFormat="1" ht="13.5" customHeight="1" x14ac:dyDescent="0.15">
      <c r="A323"/>
      <c r="B323"/>
      <c r="C323"/>
      <c r="D323"/>
      <c r="E323"/>
      <c r="F323"/>
      <c r="G323"/>
      <c r="H323"/>
      <c r="I323"/>
      <c r="J323"/>
      <c r="K323" s="3"/>
      <c r="L323"/>
      <c r="M323"/>
      <c r="N323"/>
      <c r="O323"/>
      <c r="P323"/>
      <c r="Q323"/>
      <c r="R323"/>
      <c r="S323"/>
      <c r="T323"/>
      <c r="U323"/>
      <c r="V323"/>
      <c r="W323"/>
      <c r="X323"/>
      <c r="Y323"/>
      <c r="Z323" s="260"/>
      <c r="AA323"/>
      <c r="AB323"/>
      <c r="AC323"/>
      <c r="AD323"/>
      <c r="AE323"/>
      <c r="AF323"/>
      <c r="AG323"/>
      <c r="AH323"/>
      <c r="AI323"/>
      <c r="AJ323"/>
      <c r="AK323"/>
      <c r="AL323"/>
      <c r="AM323"/>
      <c r="AN323"/>
      <c r="AO323"/>
      <c r="AP323"/>
      <c r="AQ323"/>
      <c r="AR323"/>
      <c r="AS323"/>
      <c r="AT323"/>
      <c r="AU323"/>
      <c r="AV323"/>
      <c r="AW323"/>
      <c r="AX323"/>
      <c r="AY323"/>
      <c r="AZ323"/>
      <c r="BA323"/>
      <c r="BB323"/>
      <c r="BC323" s="41"/>
      <c r="BI323" t="s">
        <v>1346</v>
      </c>
      <c r="CS323" s="259"/>
    </row>
    <row r="324" spans="1:97" s="1" customFormat="1" ht="13.5" customHeight="1" x14ac:dyDescent="0.15">
      <c r="A324"/>
      <c r="B324"/>
      <c r="C324"/>
      <c r="D324"/>
      <c r="E324"/>
      <c r="F324"/>
      <c r="G324"/>
      <c r="H324"/>
      <c r="I324"/>
      <c r="J324"/>
      <c r="K324" s="3"/>
      <c r="L324"/>
      <c r="M324"/>
      <c r="N324"/>
      <c r="O324"/>
      <c r="P324"/>
      <c r="Q324"/>
      <c r="R324"/>
      <c r="S324"/>
      <c r="T324"/>
      <c r="U324"/>
      <c r="V324"/>
      <c r="W324"/>
      <c r="X324"/>
      <c r="Y324"/>
      <c r="Z324" s="260"/>
      <c r="AA324"/>
      <c r="AB324"/>
      <c r="AC324"/>
      <c r="AD324"/>
      <c r="AE324"/>
      <c r="AF324"/>
      <c r="AG324"/>
      <c r="AH324"/>
      <c r="AI324"/>
      <c r="AJ324"/>
      <c r="AK324"/>
      <c r="AL324"/>
      <c r="AM324"/>
      <c r="AN324"/>
      <c r="AO324"/>
      <c r="AP324"/>
      <c r="AQ324"/>
      <c r="AR324"/>
      <c r="AS324"/>
      <c r="AT324"/>
      <c r="AU324"/>
      <c r="AV324"/>
      <c r="AW324"/>
      <c r="AX324"/>
      <c r="AY324"/>
      <c r="AZ324"/>
      <c r="BA324"/>
      <c r="BB324"/>
      <c r="BC324" s="41"/>
      <c r="BI324" t="s">
        <v>1173</v>
      </c>
      <c r="CS324" s="259"/>
    </row>
    <row r="325" spans="1:97" s="1" customFormat="1" ht="13.5" customHeight="1" x14ac:dyDescent="0.15">
      <c r="A325"/>
      <c r="B325"/>
      <c r="C325"/>
      <c r="D325"/>
      <c r="E325"/>
      <c r="F325"/>
      <c r="G325"/>
      <c r="H325"/>
      <c r="I325"/>
      <c r="J325"/>
      <c r="K325" s="3"/>
      <c r="L325"/>
      <c r="M325"/>
      <c r="N325"/>
      <c r="O325"/>
      <c r="P325"/>
      <c r="Q325"/>
      <c r="R325"/>
      <c r="S325"/>
      <c r="T325"/>
      <c r="U325"/>
      <c r="V325"/>
      <c r="W325"/>
      <c r="X325"/>
      <c r="Y325"/>
      <c r="Z325" s="260"/>
      <c r="AA325"/>
      <c r="AB325"/>
      <c r="AC325"/>
      <c r="AD325"/>
      <c r="AE325"/>
      <c r="AF325"/>
      <c r="AG325"/>
      <c r="AH325"/>
      <c r="AI325"/>
      <c r="AJ325"/>
      <c r="AK325"/>
      <c r="AL325"/>
      <c r="AM325"/>
      <c r="AN325"/>
      <c r="AO325"/>
      <c r="AP325"/>
      <c r="AQ325"/>
      <c r="AR325"/>
      <c r="AS325"/>
      <c r="AT325"/>
      <c r="AU325"/>
      <c r="AV325"/>
      <c r="AW325"/>
      <c r="AX325"/>
      <c r="AY325"/>
      <c r="AZ325"/>
      <c r="BA325"/>
      <c r="BB325"/>
      <c r="BC325" s="41"/>
      <c r="BI325" t="s">
        <v>1190</v>
      </c>
      <c r="CS325" s="259"/>
    </row>
    <row r="326" spans="1:97" s="1" customFormat="1" ht="13.5" customHeight="1" x14ac:dyDescent="0.15">
      <c r="A326"/>
      <c r="B326"/>
      <c r="C326"/>
      <c r="D326"/>
      <c r="E326"/>
      <c r="F326"/>
      <c r="G326"/>
      <c r="H326"/>
      <c r="I326"/>
      <c r="J326"/>
      <c r="K326" s="3"/>
      <c r="L326"/>
      <c r="M326"/>
      <c r="N326"/>
      <c r="O326"/>
      <c r="P326"/>
      <c r="Q326"/>
      <c r="R326"/>
      <c r="S326"/>
      <c r="T326"/>
      <c r="U326"/>
      <c r="V326"/>
      <c r="W326"/>
      <c r="X326"/>
      <c r="Y326"/>
      <c r="Z326" s="260"/>
      <c r="AA326"/>
      <c r="AB326"/>
      <c r="AC326"/>
      <c r="AD326"/>
      <c r="AE326"/>
      <c r="AF326"/>
      <c r="AG326"/>
      <c r="AH326"/>
      <c r="AI326"/>
      <c r="AJ326"/>
      <c r="AK326"/>
      <c r="AL326"/>
      <c r="AM326"/>
      <c r="AN326"/>
      <c r="AO326"/>
      <c r="AP326"/>
      <c r="AQ326"/>
      <c r="AR326"/>
      <c r="AS326"/>
      <c r="AT326"/>
      <c r="AU326"/>
      <c r="AV326"/>
      <c r="AW326"/>
      <c r="AX326"/>
      <c r="AY326"/>
      <c r="AZ326"/>
      <c r="BA326"/>
      <c r="BB326"/>
      <c r="BC326" s="41"/>
      <c r="BI326" t="s">
        <v>1344</v>
      </c>
      <c r="CS326" s="259"/>
    </row>
    <row r="327" spans="1:97" s="1" customFormat="1" ht="13.5" customHeight="1" x14ac:dyDescent="0.15">
      <c r="A327"/>
      <c r="B327"/>
      <c r="C327"/>
      <c r="D327"/>
      <c r="E327"/>
      <c r="F327"/>
      <c r="G327"/>
      <c r="H327"/>
      <c r="I327"/>
      <c r="J327"/>
      <c r="K327" s="3"/>
      <c r="L327"/>
      <c r="M327"/>
      <c r="N327"/>
      <c r="O327"/>
      <c r="P327"/>
      <c r="Q327"/>
      <c r="R327"/>
      <c r="S327"/>
      <c r="T327"/>
      <c r="U327"/>
      <c r="V327"/>
      <c r="W327"/>
      <c r="X327"/>
      <c r="Y327"/>
      <c r="Z327" s="260"/>
      <c r="AA327"/>
      <c r="AB327"/>
      <c r="AC327"/>
      <c r="AD327"/>
      <c r="AE327"/>
      <c r="AF327"/>
      <c r="AG327"/>
      <c r="AH327"/>
      <c r="AI327"/>
      <c r="AJ327"/>
      <c r="AK327"/>
      <c r="AL327"/>
      <c r="AM327"/>
      <c r="AN327"/>
      <c r="AO327"/>
      <c r="AP327"/>
      <c r="AQ327"/>
      <c r="AR327"/>
      <c r="AS327"/>
      <c r="AT327"/>
      <c r="AU327"/>
      <c r="AV327"/>
      <c r="AW327"/>
      <c r="AX327"/>
      <c r="AY327"/>
      <c r="AZ327"/>
      <c r="BA327"/>
      <c r="BB327"/>
      <c r="BC327" s="41"/>
      <c r="BI327" t="s">
        <v>1172</v>
      </c>
      <c r="CS327" s="259"/>
    </row>
    <row r="328" spans="1:97" s="1" customFormat="1" ht="13.5" customHeight="1" x14ac:dyDescent="0.15">
      <c r="A328"/>
      <c r="B328"/>
      <c r="C328"/>
      <c r="D328"/>
      <c r="E328"/>
      <c r="F328"/>
      <c r="G328"/>
      <c r="H328"/>
      <c r="I328"/>
      <c r="J328"/>
      <c r="K328" s="3"/>
      <c r="L328"/>
      <c r="M328"/>
      <c r="N328"/>
      <c r="O328"/>
      <c r="P328"/>
      <c r="Q328"/>
      <c r="R328"/>
      <c r="S328"/>
      <c r="T328"/>
      <c r="U328"/>
      <c r="V328"/>
      <c r="W328"/>
      <c r="X328"/>
      <c r="Y328"/>
      <c r="Z328" s="260"/>
      <c r="AA328"/>
      <c r="AB328"/>
      <c r="AC328"/>
      <c r="AD328"/>
      <c r="AE328"/>
      <c r="AF328"/>
      <c r="AG328"/>
      <c r="AH328"/>
      <c r="AI328"/>
      <c r="AJ328"/>
      <c r="AK328"/>
      <c r="AL328"/>
      <c r="AM328"/>
      <c r="AN328"/>
      <c r="AO328"/>
      <c r="AP328"/>
      <c r="AQ328"/>
      <c r="AR328"/>
      <c r="AS328"/>
      <c r="AT328"/>
      <c r="AU328"/>
      <c r="AV328"/>
      <c r="AW328"/>
      <c r="AX328"/>
      <c r="AY328"/>
      <c r="AZ328"/>
      <c r="BA328"/>
      <c r="BB328"/>
      <c r="BC328" s="41"/>
      <c r="BI328" t="s">
        <v>1189</v>
      </c>
      <c r="CS328" s="259"/>
    </row>
    <row r="329" spans="1:97" s="1" customFormat="1" ht="13.5" customHeight="1" x14ac:dyDescent="0.15">
      <c r="A329"/>
      <c r="B329"/>
      <c r="C329"/>
      <c r="D329"/>
      <c r="E329"/>
      <c r="F329"/>
      <c r="G329"/>
      <c r="H329"/>
      <c r="I329"/>
      <c r="J329"/>
      <c r="K329" s="3"/>
      <c r="L329"/>
      <c r="M329"/>
      <c r="N329"/>
      <c r="O329"/>
      <c r="P329"/>
      <c r="Q329"/>
      <c r="R329"/>
      <c r="S329"/>
      <c r="T329"/>
      <c r="U329"/>
      <c r="V329"/>
      <c r="W329"/>
      <c r="X329"/>
      <c r="Y329"/>
      <c r="Z329" s="260"/>
      <c r="AA329"/>
      <c r="AB329"/>
      <c r="AC329"/>
      <c r="AD329"/>
      <c r="AE329"/>
      <c r="AF329"/>
      <c r="AG329"/>
      <c r="AH329"/>
      <c r="AI329"/>
      <c r="AJ329"/>
      <c r="AK329"/>
      <c r="AL329"/>
      <c r="AM329"/>
      <c r="AN329"/>
      <c r="AO329"/>
      <c r="AP329"/>
      <c r="AQ329"/>
      <c r="AR329"/>
      <c r="AS329"/>
      <c r="AT329"/>
      <c r="AU329"/>
      <c r="AV329"/>
      <c r="AW329"/>
      <c r="AX329"/>
      <c r="AY329"/>
      <c r="AZ329"/>
      <c r="BA329"/>
      <c r="BB329"/>
      <c r="BC329" s="41"/>
      <c r="BI329" t="s">
        <v>1362</v>
      </c>
      <c r="CS329" s="259"/>
    </row>
    <row r="330" spans="1:97" s="1" customFormat="1" ht="13.5" customHeight="1" x14ac:dyDescent="0.15">
      <c r="A330"/>
      <c r="B330"/>
      <c r="C330"/>
      <c r="D330"/>
      <c r="E330"/>
      <c r="F330"/>
      <c r="G330"/>
      <c r="H330"/>
      <c r="I330"/>
      <c r="J330"/>
      <c r="K330" s="3"/>
      <c r="L330"/>
      <c r="M330"/>
      <c r="N330"/>
      <c r="O330"/>
      <c r="P330"/>
      <c r="Q330"/>
      <c r="R330"/>
      <c r="S330"/>
      <c r="T330"/>
      <c r="U330"/>
      <c r="V330"/>
      <c r="W330"/>
      <c r="X330"/>
      <c r="Y330"/>
      <c r="Z330" s="260"/>
      <c r="AA330"/>
      <c r="AB330"/>
      <c r="AC330"/>
      <c r="AD330"/>
      <c r="AE330"/>
      <c r="AF330"/>
      <c r="AG330"/>
      <c r="AH330"/>
      <c r="AI330"/>
      <c r="AJ330"/>
      <c r="AK330"/>
      <c r="AL330"/>
      <c r="AM330"/>
      <c r="AN330"/>
      <c r="AO330"/>
      <c r="AP330"/>
      <c r="AQ330"/>
      <c r="AR330"/>
      <c r="AS330"/>
      <c r="AT330"/>
      <c r="AU330"/>
      <c r="AV330"/>
      <c r="AW330"/>
      <c r="AX330"/>
      <c r="AY330"/>
      <c r="AZ330"/>
      <c r="BA330"/>
      <c r="BB330"/>
      <c r="BC330" s="41"/>
      <c r="BI330" t="s">
        <v>1265</v>
      </c>
      <c r="CS330" s="259"/>
    </row>
    <row r="331" spans="1:97" s="1" customFormat="1" ht="13.5" customHeight="1" x14ac:dyDescent="0.15">
      <c r="A331"/>
      <c r="B331"/>
      <c r="C331"/>
      <c r="D331"/>
      <c r="E331"/>
      <c r="F331"/>
      <c r="G331"/>
      <c r="H331"/>
      <c r="I331"/>
      <c r="J331"/>
      <c r="K331" s="3"/>
      <c r="L331"/>
      <c r="M331"/>
      <c r="N331"/>
      <c r="O331"/>
      <c r="P331"/>
      <c r="Q331"/>
      <c r="R331"/>
      <c r="S331"/>
      <c r="T331"/>
      <c r="U331"/>
      <c r="V331"/>
      <c r="W331"/>
      <c r="X331"/>
      <c r="Y331"/>
      <c r="Z331" s="260"/>
      <c r="AA331"/>
      <c r="AB331"/>
      <c r="AC331"/>
      <c r="AD331"/>
      <c r="AE331"/>
      <c r="AF331"/>
      <c r="AG331"/>
      <c r="AH331"/>
      <c r="AI331"/>
      <c r="AJ331"/>
      <c r="AK331"/>
      <c r="AL331"/>
      <c r="AM331"/>
      <c r="AN331"/>
      <c r="AO331"/>
      <c r="AP331"/>
      <c r="AQ331"/>
      <c r="AR331"/>
      <c r="AS331"/>
      <c r="AT331"/>
      <c r="AU331"/>
      <c r="AV331"/>
      <c r="AW331"/>
      <c r="AX331"/>
      <c r="AY331"/>
      <c r="AZ331"/>
      <c r="BA331"/>
      <c r="BB331"/>
      <c r="BC331" s="41"/>
      <c r="BI331" t="s">
        <v>1275</v>
      </c>
      <c r="CS331" s="259"/>
    </row>
    <row r="332" spans="1:97" s="1" customFormat="1" ht="13.5" customHeight="1" x14ac:dyDescent="0.15">
      <c r="A332"/>
      <c r="B332"/>
      <c r="C332"/>
      <c r="D332"/>
      <c r="E332"/>
      <c r="F332"/>
      <c r="G332"/>
      <c r="H332"/>
      <c r="I332"/>
      <c r="J332"/>
      <c r="K332" s="3"/>
      <c r="L332"/>
      <c r="M332"/>
      <c r="N332"/>
      <c r="O332"/>
      <c r="P332"/>
      <c r="Q332"/>
      <c r="R332"/>
      <c r="S332"/>
      <c r="T332"/>
      <c r="U332"/>
      <c r="V332"/>
      <c r="W332"/>
      <c r="X332"/>
      <c r="Y332"/>
      <c r="Z332" s="260"/>
      <c r="AA332"/>
      <c r="AB332"/>
      <c r="AC332"/>
      <c r="AD332"/>
      <c r="AE332"/>
      <c r="AF332"/>
      <c r="AG332"/>
      <c r="AH332"/>
      <c r="AI332"/>
      <c r="AJ332"/>
      <c r="AK332"/>
      <c r="AL332"/>
      <c r="AM332"/>
      <c r="AN332"/>
      <c r="AO332"/>
      <c r="AP332"/>
      <c r="AQ332"/>
      <c r="AR332"/>
      <c r="AS332"/>
      <c r="AT332"/>
      <c r="AU332"/>
      <c r="AV332"/>
      <c r="AW332"/>
      <c r="AX332"/>
      <c r="AY332"/>
      <c r="AZ332"/>
      <c r="BA332"/>
      <c r="BB332"/>
      <c r="BC332" s="41"/>
      <c r="BI332" t="s">
        <v>1361</v>
      </c>
      <c r="CS332" s="259"/>
    </row>
    <row r="333" spans="1:97" s="1" customFormat="1" ht="13.5" customHeight="1" x14ac:dyDescent="0.15">
      <c r="A333"/>
      <c r="B333"/>
      <c r="C333"/>
      <c r="D333"/>
      <c r="E333"/>
      <c r="F333"/>
      <c r="G333"/>
      <c r="H333"/>
      <c r="I333"/>
      <c r="J333"/>
      <c r="K333" s="3"/>
      <c r="L333"/>
      <c r="M333"/>
      <c r="N333"/>
      <c r="O333"/>
      <c r="P333"/>
      <c r="Q333"/>
      <c r="R333"/>
      <c r="S333"/>
      <c r="T333"/>
      <c r="U333"/>
      <c r="V333"/>
      <c r="W333"/>
      <c r="X333"/>
      <c r="Y333"/>
      <c r="Z333" s="260"/>
      <c r="AA333"/>
      <c r="AB333"/>
      <c r="AC333"/>
      <c r="AD333"/>
      <c r="AE333"/>
      <c r="AF333"/>
      <c r="AG333"/>
      <c r="AH333"/>
      <c r="AI333"/>
      <c r="AJ333"/>
      <c r="AK333"/>
      <c r="AL333"/>
      <c r="AM333"/>
      <c r="AN333"/>
      <c r="AO333"/>
      <c r="AP333"/>
      <c r="AQ333"/>
      <c r="AR333"/>
      <c r="AS333"/>
      <c r="AT333"/>
      <c r="AU333"/>
      <c r="AV333"/>
      <c r="AW333"/>
      <c r="AX333"/>
      <c r="AY333"/>
      <c r="AZ333"/>
      <c r="BA333"/>
      <c r="BB333"/>
      <c r="BC333" s="41"/>
      <c r="BI333" t="s">
        <v>1264</v>
      </c>
      <c r="CS333" s="259"/>
    </row>
    <row r="334" spans="1:97" s="1" customFormat="1" ht="13.5" customHeight="1" x14ac:dyDescent="0.15">
      <c r="A334"/>
      <c r="B334"/>
      <c r="C334"/>
      <c r="D334"/>
      <c r="E334"/>
      <c r="F334"/>
      <c r="G334"/>
      <c r="H334"/>
      <c r="I334"/>
      <c r="J334"/>
      <c r="K334" s="3"/>
      <c r="L334"/>
      <c r="M334"/>
      <c r="N334"/>
      <c r="O334"/>
      <c r="P334"/>
      <c r="Q334"/>
      <c r="R334"/>
      <c r="S334"/>
      <c r="T334"/>
      <c r="U334"/>
      <c r="V334"/>
      <c r="W334"/>
      <c r="X334"/>
      <c r="Y334"/>
      <c r="Z334" s="260"/>
      <c r="AA334"/>
      <c r="AB334"/>
      <c r="AC334"/>
      <c r="AD334"/>
      <c r="AE334"/>
      <c r="AF334"/>
      <c r="AG334"/>
      <c r="AH334"/>
      <c r="AI334"/>
      <c r="AJ334"/>
      <c r="AK334"/>
      <c r="AL334"/>
      <c r="AM334"/>
      <c r="AN334"/>
      <c r="AO334"/>
      <c r="AP334"/>
      <c r="AQ334"/>
      <c r="AR334"/>
      <c r="AS334"/>
      <c r="AT334"/>
      <c r="AU334"/>
      <c r="AV334"/>
      <c r="AW334"/>
      <c r="AX334"/>
      <c r="AY334"/>
      <c r="AZ334"/>
      <c r="BA334"/>
      <c r="BB334"/>
      <c r="BC334" s="41"/>
      <c r="BI334" t="s">
        <v>1273</v>
      </c>
      <c r="CS334" s="259"/>
    </row>
    <row r="335" spans="1:97" s="1" customFormat="1" ht="13.5" customHeight="1" x14ac:dyDescent="0.15">
      <c r="A335"/>
      <c r="B335"/>
      <c r="C335"/>
      <c r="D335"/>
      <c r="E335"/>
      <c r="F335"/>
      <c r="G335"/>
      <c r="H335"/>
      <c r="I335"/>
      <c r="J335"/>
      <c r="K335" s="3"/>
      <c r="L335"/>
      <c r="M335"/>
      <c r="N335"/>
      <c r="O335"/>
      <c r="P335"/>
      <c r="Q335"/>
      <c r="R335"/>
      <c r="S335"/>
      <c r="T335"/>
      <c r="U335"/>
      <c r="V335"/>
      <c r="W335"/>
      <c r="X335"/>
      <c r="Y335"/>
      <c r="Z335" s="260"/>
      <c r="AA335"/>
      <c r="AB335"/>
      <c r="AC335"/>
      <c r="AD335"/>
      <c r="AE335"/>
      <c r="AF335"/>
      <c r="AG335"/>
      <c r="AH335"/>
      <c r="AI335"/>
      <c r="AJ335"/>
      <c r="AK335"/>
      <c r="AL335"/>
      <c r="AM335"/>
      <c r="AN335"/>
      <c r="AO335"/>
      <c r="AP335"/>
      <c r="AQ335"/>
      <c r="AR335"/>
      <c r="AS335"/>
      <c r="AT335"/>
      <c r="AU335"/>
      <c r="AV335"/>
      <c r="AW335"/>
      <c r="AX335"/>
      <c r="AY335"/>
      <c r="AZ335"/>
      <c r="BA335"/>
      <c r="BB335"/>
      <c r="BC335" s="41"/>
      <c r="BI335" t="s">
        <v>1375</v>
      </c>
      <c r="CS335" s="259"/>
    </row>
    <row r="336" spans="1:97" s="1" customFormat="1" ht="13.5" customHeight="1" x14ac:dyDescent="0.15">
      <c r="A336"/>
      <c r="B336"/>
      <c r="C336"/>
      <c r="D336"/>
      <c r="E336"/>
      <c r="F336"/>
      <c r="G336"/>
      <c r="H336"/>
      <c r="I336"/>
      <c r="J336"/>
      <c r="K336" s="3"/>
      <c r="L336"/>
      <c r="M336"/>
      <c r="N336"/>
      <c r="O336"/>
      <c r="P336"/>
      <c r="Q336"/>
      <c r="R336"/>
      <c r="S336"/>
      <c r="T336"/>
      <c r="U336"/>
      <c r="V336"/>
      <c r="W336"/>
      <c r="X336"/>
      <c r="Y336"/>
      <c r="Z336" s="260"/>
      <c r="AA336"/>
      <c r="AB336"/>
      <c r="AC336"/>
      <c r="AD336"/>
      <c r="AE336"/>
      <c r="AF336"/>
      <c r="AG336"/>
      <c r="AH336"/>
      <c r="AI336"/>
      <c r="AJ336"/>
      <c r="AK336"/>
      <c r="AL336"/>
      <c r="AM336"/>
      <c r="AN336"/>
      <c r="AO336"/>
      <c r="AP336"/>
      <c r="AQ336"/>
      <c r="AR336"/>
      <c r="AS336"/>
      <c r="AT336"/>
      <c r="AU336"/>
      <c r="AV336"/>
      <c r="AW336"/>
      <c r="AX336"/>
      <c r="AY336"/>
      <c r="AZ336"/>
      <c r="BA336"/>
      <c r="BB336"/>
      <c r="BC336" s="41"/>
      <c r="BI336" t="s">
        <v>1295</v>
      </c>
      <c r="CS336" s="259"/>
    </row>
    <row r="337" spans="1:97" s="1" customFormat="1" ht="13.5" customHeight="1" x14ac:dyDescent="0.15">
      <c r="A337"/>
      <c r="B337"/>
      <c r="C337"/>
      <c r="D337"/>
      <c r="E337"/>
      <c r="F337"/>
      <c r="G337"/>
      <c r="H337"/>
      <c r="I337"/>
      <c r="J337"/>
      <c r="K337" s="3"/>
      <c r="L337"/>
      <c r="M337"/>
      <c r="N337"/>
      <c r="O337"/>
      <c r="P337"/>
      <c r="Q337"/>
      <c r="R337"/>
      <c r="S337"/>
      <c r="T337"/>
      <c r="U337"/>
      <c r="V337"/>
      <c r="W337"/>
      <c r="X337"/>
      <c r="Y337"/>
      <c r="Z337" s="260"/>
      <c r="AA337"/>
      <c r="AB337"/>
      <c r="AC337"/>
      <c r="AD337"/>
      <c r="AE337"/>
      <c r="AF337"/>
      <c r="AG337"/>
      <c r="AH337"/>
      <c r="AI337"/>
      <c r="AJ337"/>
      <c r="AK337"/>
      <c r="AL337"/>
      <c r="AM337"/>
      <c r="AN337"/>
      <c r="AO337"/>
      <c r="AP337"/>
      <c r="AQ337"/>
      <c r="AR337"/>
      <c r="AS337"/>
      <c r="AT337"/>
      <c r="AU337"/>
      <c r="AV337"/>
      <c r="AW337"/>
      <c r="AX337"/>
      <c r="AY337"/>
      <c r="AZ337"/>
      <c r="BA337"/>
      <c r="BB337"/>
      <c r="BC337" s="41"/>
      <c r="BI337" t="s">
        <v>1303</v>
      </c>
      <c r="CS337" s="259"/>
    </row>
    <row r="338" spans="1:97" s="1" customFormat="1" ht="13.5" customHeight="1" x14ac:dyDescent="0.15">
      <c r="A338"/>
      <c r="B338"/>
      <c r="C338"/>
      <c r="D338"/>
      <c r="E338"/>
      <c r="F338"/>
      <c r="G338"/>
      <c r="H338"/>
      <c r="I338"/>
      <c r="J338"/>
      <c r="K338" s="3"/>
      <c r="L338"/>
      <c r="M338"/>
      <c r="N338"/>
      <c r="O338"/>
      <c r="P338"/>
      <c r="Q338"/>
      <c r="R338"/>
      <c r="S338"/>
      <c r="T338"/>
      <c r="U338"/>
      <c r="V338"/>
      <c r="W338"/>
      <c r="X338"/>
      <c r="Y338"/>
      <c r="Z338" s="260"/>
      <c r="AA338"/>
      <c r="AB338"/>
      <c r="AC338"/>
      <c r="AD338"/>
      <c r="AE338"/>
      <c r="AF338"/>
      <c r="AG338"/>
      <c r="AH338"/>
      <c r="AI338"/>
      <c r="AJ338"/>
      <c r="AK338"/>
      <c r="AL338"/>
      <c r="AM338"/>
      <c r="AN338"/>
      <c r="AO338"/>
      <c r="AP338"/>
      <c r="AQ338"/>
      <c r="AR338"/>
      <c r="AS338"/>
      <c r="AT338"/>
      <c r="AU338"/>
      <c r="AV338"/>
      <c r="AW338"/>
      <c r="AX338"/>
      <c r="AY338"/>
      <c r="AZ338"/>
      <c r="BA338"/>
      <c r="BB338"/>
      <c r="BC338" s="41"/>
      <c r="BI338" t="s">
        <v>1373</v>
      </c>
      <c r="CS338" s="259"/>
    </row>
    <row r="339" spans="1:97" s="1" customFormat="1" ht="13.5" customHeight="1" x14ac:dyDescent="0.15">
      <c r="A339"/>
      <c r="B339"/>
      <c r="C339"/>
      <c r="D339"/>
      <c r="E339"/>
      <c r="F339"/>
      <c r="G339"/>
      <c r="H339"/>
      <c r="I339"/>
      <c r="J339"/>
      <c r="K339" s="3"/>
      <c r="L339"/>
      <c r="M339"/>
      <c r="N339"/>
      <c r="O339"/>
      <c r="P339"/>
      <c r="Q339"/>
      <c r="R339"/>
      <c r="S339"/>
      <c r="T339"/>
      <c r="U339"/>
      <c r="V339"/>
      <c r="W339"/>
      <c r="X339"/>
      <c r="Y339"/>
      <c r="Z339" s="260"/>
      <c r="AA339"/>
      <c r="AB339"/>
      <c r="AC339"/>
      <c r="AD339"/>
      <c r="AE339"/>
      <c r="AF339"/>
      <c r="AG339"/>
      <c r="AH339"/>
      <c r="AI339"/>
      <c r="AJ339"/>
      <c r="AK339"/>
      <c r="AL339"/>
      <c r="AM339"/>
      <c r="AN339"/>
      <c r="AO339"/>
      <c r="AP339"/>
      <c r="AQ339"/>
      <c r="AR339"/>
      <c r="AS339"/>
      <c r="AT339"/>
      <c r="AU339"/>
      <c r="AV339"/>
      <c r="AW339"/>
      <c r="AX339"/>
      <c r="AY339"/>
      <c r="AZ339"/>
      <c r="BA339"/>
      <c r="BB339"/>
      <c r="BC339" s="41"/>
      <c r="BI339" t="s">
        <v>1294</v>
      </c>
      <c r="CS339" s="259"/>
    </row>
    <row r="340" spans="1:97" s="1" customFormat="1" ht="13.5" customHeight="1" x14ac:dyDescent="0.15">
      <c r="A340"/>
      <c r="B340"/>
      <c r="C340"/>
      <c r="D340"/>
      <c r="E340"/>
      <c r="F340"/>
      <c r="G340"/>
      <c r="H340"/>
      <c r="I340"/>
      <c r="J340"/>
      <c r="K340" s="3"/>
      <c r="L340"/>
      <c r="M340"/>
      <c r="N340"/>
      <c r="O340"/>
      <c r="P340"/>
      <c r="Q340"/>
      <c r="R340"/>
      <c r="S340"/>
      <c r="T340"/>
      <c r="U340"/>
      <c r="V340"/>
      <c r="W340"/>
      <c r="X340"/>
      <c r="Y340"/>
      <c r="Z340" s="260"/>
      <c r="AA340"/>
      <c r="AB340"/>
      <c r="AC340"/>
      <c r="AD340"/>
      <c r="AE340"/>
      <c r="AF340"/>
      <c r="AG340"/>
      <c r="AH340"/>
      <c r="AI340"/>
      <c r="AJ340"/>
      <c r="AK340"/>
      <c r="AL340"/>
      <c r="AM340"/>
      <c r="AN340"/>
      <c r="AO340"/>
      <c r="AP340"/>
      <c r="AQ340"/>
      <c r="AR340"/>
      <c r="AS340"/>
      <c r="AT340"/>
      <c r="AU340"/>
      <c r="AV340"/>
      <c r="AW340"/>
      <c r="AX340"/>
      <c r="AY340"/>
      <c r="AZ340"/>
      <c r="BA340"/>
      <c r="BB340"/>
      <c r="BC340" s="41"/>
      <c r="BI340" t="s">
        <v>1302</v>
      </c>
      <c r="CS340" s="259"/>
    </row>
    <row r="341" spans="1:97" s="1" customFormat="1" ht="13.5" customHeight="1" x14ac:dyDescent="0.15">
      <c r="A341"/>
      <c r="B341"/>
      <c r="C341"/>
      <c r="D341"/>
      <c r="E341"/>
      <c r="F341"/>
      <c r="G341"/>
      <c r="H341"/>
      <c r="I341"/>
      <c r="J341"/>
      <c r="K341" s="3"/>
      <c r="L341"/>
      <c r="M341"/>
      <c r="N341"/>
      <c r="O341"/>
      <c r="P341"/>
      <c r="Q341"/>
      <c r="R341"/>
      <c r="S341"/>
      <c r="T341"/>
      <c r="U341"/>
      <c r="V341"/>
      <c r="W341"/>
      <c r="X341"/>
      <c r="Y341"/>
      <c r="Z341" s="260"/>
      <c r="AA341"/>
      <c r="AB341"/>
      <c r="AC341"/>
      <c r="AD341"/>
      <c r="AE341"/>
      <c r="AF341"/>
      <c r="AG341"/>
      <c r="AH341"/>
      <c r="AI341"/>
      <c r="AJ341"/>
      <c r="AK341"/>
      <c r="AL341"/>
      <c r="AM341"/>
      <c r="AN341"/>
      <c r="AO341"/>
      <c r="AP341"/>
      <c r="AQ341"/>
      <c r="AR341"/>
      <c r="AS341"/>
      <c r="AT341"/>
      <c r="AU341"/>
      <c r="AV341"/>
      <c r="AW341"/>
      <c r="AX341"/>
      <c r="AY341"/>
      <c r="AZ341"/>
      <c r="BA341"/>
      <c r="BB341"/>
      <c r="BC341" s="41"/>
      <c r="BI341" t="s">
        <v>1322</v>
      </c>
      <c r="CS341" s="259"/>
    </row>
    <row r="342" spans="1:97" s="1" customFormat="1" ht="13.5" customHeight="1" x14ac:dyDescent="0.15">
      <c r="A342"/>
      <c r="B342"/>
      <c r="C342"/>
      <c r="D342"/>
      <c r="E342"/>
      <c r="F342"/>
      <c r="G342"/>
      <c r="H342"/>
      <c r="I342"/>
      <c r="J342"/>
      <c r="K342" s="3"/>
      <c r="L342"/>
      <c r="M342"/>
      <c r="N342"/>
      <c r="O342"/>
      <c r="P342"/>
      <c r="Q342"/>
      <c r="R342"/>
      <c r="S342"/>
      <c r="T342"/>
      <c r="U342"/>
      <c r="V342"/>
      <c r="W342"/>
      <c r="X342"/>
      <c r="Y342"/>
      <c r="Z342" s="260"/>
      <c r="AA342"/>
      <c r="AB342"/>
      <c r="AC342"/>
      <c r="AD342"/>
      <c r="AE342"/>
      <c r="AF342"/>
      <c r="AG342"/>
      <c r="AH342"/>
      <c r="AI342"/>
      <c r="AJ342"/>
      <c r="AK342"/>
      <c r="AL342"/>
      <c r="AM342"/>
      <c r="AN342"/>
      <c r="AO342"/>
      <c r="AP342"/>
      <c r="AQ342"/>
      <c r="AR342"/>
      <c r="AS342"/>
      <c r="AT342"/>
      <c r="AU342"/>
      <c r="AV342"/>
      <c r="AW342"/>
      <c r="AX342"/>
      <c r="AY342"/>
      <c r="AZ342"/>
      <c r="BA342"/>
      <c r="BB342"/>
      <c r="BC342" s="41"/>
      <c r="BI342" t="s">
        <v>1112</v>
      </c>
      <c r="CS342" s="259"/>
    </row>
    <row r="343" spans="1:97" s="1" customFormat="1" ht="13.5" customHeight="1" x14ac:dyDescent="0.15">
      <c r="A343"/>
      <c r="B343"/>
      <c r="C343"/>
      <c r="D343"/>
      <c r="E343"/>
      <c r="F343"/>
      <c r="G343"/>
      <c r="H343"/>
      <c r="I343"/>
      <c r="J343"/>
      <c r="K343" s="3"/>
      <c r="L343"/>
      <c r="M343"/>
      <c r="N343"/>
      <c r="O343"/>
      <c r="P343"/>
      <c r="Q343"/>
      <c r="R343"/>
      <c r="S343"/>
      <c r="T343"/>
      <c r="U343"/>
      <c r="V343"/>
      <c r="W343"/>
      <c r="X343"/>
      <c r="Y343"/>
      <c r="Z343" s="260"/>
      <c r="AA343"/>
      <c r="AB343"/>
      <c r="AC343"/>
      <c r="AD343"/>
      <c r="AE343"/>
      <c r="AF343"/>
      <c r="AG343"/>
      <c r="AH343"/>
      <c r="AI343"/>
      <c r="AJ343"/>
      <c r="AK343"/>
      <c r="AL343"/>
      <c r="AM343"/>
      <c r="AN343"/>
      <c r="AO343"/>
      <c r="AP343"/>
      <c r="AQ343"/>
      <c r="AR343"/>
      <c r="AS343"/>
      <c r="AT343"/>
      <c r="AU343"/>
      <c r="AV343"/>
      <c r="AW343"/>
      <c r="AX343"/>
      <c r="AY343"/>
      <c r="AZ343"/>
      <c r="BA343"/>
      <c r="BB343"/>
      <c r="BC343" s="41"/>
      <c r="BI343" t="s">
        <v>1138</v>
      </c>
      <c r="CS343" s="259"/>
    </row>
    <row r="344" spans="1:97" s="1" customFormat="1" ht="13.5" customHeight="1" x14ac:dyDescent="0.15">
      <c r="A344"/>
      <c r="B344"/>
      <c r="C344"/>
      <c r="D344"/>
      <c r="E344"/>
      <c r="F344"/>
      <c r="G344"/>
      <c r="H344"/>
      <c r="I344"/>
      <c r="J344"/>
      <c r="K344" s="3"/>
      <c r="L344"/>
      <c r="M344"/>
      <c r="N344"/>
      <c r="O344"/>
      <c r="P344"/>
      <c r="Q344"/>
      <c r="R344"/>
      <c r="S344"/>
      <c r="T344"/>
      <c r="U344"/>
      <c r="V344"/>
      <c r="W344"/>
      <c r="X344"/>
      <c r="Y344"/>
      <c r="Z344" s="260"/>
      <c r="AA344"/>
      <c r="AB344"/>
      <c r="AC344"/>
      <c r="AD344"/>
      <c r="AE344"/>
      <c r="AF344"/>
      <c r="AG344"/>
      <c r="AH344"/>
      <c r="AI344"/>
      <c r="AJ344"/>
      <c r="AK344"/>
      <c r="AL344"/>
      <c r="AM344"/>
      <c r="AN344"/>
      <c r="AO344"/>
      <c r="AP344"/>
      <c r="AQ344"/>
      <c r="AR344"/>
      <c r="AS344"/>
      <c r="AT344"/>
      <c r="AU344"/>
      <c r="AV344"/>
      <c r="AW344"/>
      <c r="AX344"/>
      <c r="AY344"/>
      <c r="AZ344"/>
      <c r="BA344"/>
      <c r="BB344"/>
      <c r="BC344" s="41"/>
      <c r="BI344" t="s">
        <v>1347</v>
      </c>
      <c r="CS344" s="259"/>
    </row>
    <row r="345" spans="1:97" s="1" customFormat="1" ht="13.5" customHeight="1" x14ac:dyDescent="0.15">
      <c r="A345"/>
      <c r="B345"/>
      <c r="C345"/>
      <c r="D345"/>
      <c r="E345"/>
      <c r="F345"/>
      <c r="G345"/>
      <c r="H345"/>
      <c r="I345"/>
      <c r="J345"/>
      <c r="K345" s="3"/>
      <c r="L345"/>
      <c r="M345"/>
      <c r="N345"/>
      <c r="O345"/>
      <c r="P345"/>
      <c r="Q345"/>
      <c r="R345"/>
      <c r="S345"/>
      <c r="T345"/>
      <c r="U345"/>
      <c r="V345"/>
      <c r="W345"/>
      <c r="X345"/>
      <c r="Y345"/>
      <c r="Z345" s="260"/>
      <c r="AA345"/>
      <c r="AB345"/>
      <c r="AC345"/>
      <c r="AD345"/>
      <c r="AE345"/>
      <c r="AF345"/>
      <c r="AG345"/>
      <c r="AH345"/>
      <c r="AI345"/>
      <c r="AJ345"/>
      <c r="AK345"/>
      <c r="AL345"/>
      <c r="AM345"/>
      <c r="AN345"/>
      <c r="AO345"/>
      <c r="AP345"/>
      <c r="AQ345"/>
      <c r="AR345"/>
      <c r="AS345"/>
      <c r="AT345"/>
      <c r="AU345"/>
      <c r="AV345"/>
      <c r="AW345"/>
      <c r="AX345"/>
      <c r="AY345"/>
      <c r="AZ345"/>
      <c r="BA345"/>
      <c r="BB345"/>
      <c r="BC345" s="41"/>
      <c r="BI345" t="s">
        <v>1174</v>
      </c>
      <c r="CS345" s="259"/>
    </row>
    <row r="346" spans="1:97" s="1" customFormat="1" ht="13.5" customHeight="1" x14ac:dyDescent="0.15">
      <c r="A346"/>
      <c r="B346"/>
      <c r="C346"/>
      <c r="D346"/>
      <c r="E346"/>
      <c r="F346"/>
      <c r="G346"/>
      <c r="H346"/>
      <c r="I346"/>
      <c r="J346"/>
      <c r="K346" s="3"/>
      <c r="L346"/>
      <c r="M346"/>
      <c r="N346"/>
      <c r="O346"/>
      <c r="P346"/>
      <c r="Q346"/>
      <c r="R346"/>
      <c r="S346"/>
      <c r="T346"/>
      <c r="U346"/>
      <c r="V346"/>
      <c r="W346"/>
      <c r="X346"/>
      <c r="Y346"/>
      <c r="Z346" s="260"/>
      <c r="AA346"/>
      <c r="AB346"/>
      <c r="AC346"/>
      <c r="AD346"/>
      <c r="AE346"/>
      <c r="AF346"/>
      <c r="AG346"/>
      <c r="AH346"/>
      <c r="AI346"/>
      <c r="AJ346"/>
      <c r="AK346"/>
      <c r="AL346"/>
      <c r="AM346"/>
      <c r="AN346"/>
      <c r="AO346"/>
      <c r="AP346"/>
      <c r="AQ346"/>
      <c r="AR346"/>
      <c r="AS346"/>
      <c r="AT346"/>
      <c r="AU346"/>
      <c r="AV346"/>
      <c r="AW346"/>
      <c r="AX346"/>
      <c r="AY346"/>
      <c r="AZ346"/>
      <c r="BA346"/>
      <c r="BB346"/>
      <c r="BC346" s="41"/>
      <c r="BI346" t="s">
        <v>1191</v>
      </c>
      <c r="CS346" s="259"/>
    </row>
    <row r="347" spans="1:97" s="1" customFormat="1" ht="13.5" customHeight="1" x14ac:dyDescent="0.15">
      <c r="A347"/>
      <c r="B347"/>
      <c r="C347"/>
      <c r="D347"/>
      <c r="E347"/>
      <c r="F347"/>
      <c r="G347"/>
      <c r="H347"/>
      <c r="I347"/>
      <c r="J347"/>
      <c r="K347" s="3"/>
      <c r="L347"/>
      <c r="M347"/>
      <c r="N347"/>
      <c r="O347"/>
      <c r="P347"/>
      <c r="Q347"/>
      <c r="R347"/>
      <c r="S347"/>
      <c r="T347"/>
      <c r="U347"/>
      <c r="V347"/>
      <c r="W347"/>
      <c r="X347"/>
      <c r="Y347"/>
      <c r="Z347" s="260"/>
      <c r="AA347"/>
      <c r="AB347"/>
      <c r="AC347"/>
      <c r="AD347"/>
      <c r="AE347"/>
      <c r="AF347"/>
      <c r="AG347"/>
      <c r="AH347"/>
      <c r="AI347"/>
      <c r="AJ347"/>
      <c r="AK347"/>
      <c r="AL347"/>
      <c r="AM347"/>
      <c r="AN347"/>
      <c r="AO347"/>
      <c r="AP347"/>
      <c r="AQ347"/>
      <c r="AR347"/>
      <c r="AS347"/>
      <c r="AT347"/>
      <c r="AU347"/>
      <c r="AV347"/>
      <c r="AW347"/>
      <c r="AX347"/>
      <c r="AY347"/>
      <c r="AZ347"/>
      <c r="BA347"/>
      <c r="BB347"/>
      <c r="BC347" s="41"/>
      <c r="BI347" t="s">
        <v>1326</v>
      </c>
      <c r="CS347" s="259"/>
    </row>
    <row r="348" spans="1:97" s="1" customFormat="1" ht="13.5" customHeight="1" x14ac:dyDescent="0.15">
      <c r="A348"/>
      <c r="B348"/>
      <c r="C348"/>
      <c r="D348"/>
      <c r="E348"/>
      <c r="F348"/>
      <c r="G348"/>
      <c r="H348"/>
      <c r="I348"/>
      <c r="J348"/>
      <c r="K348" s="3"/>
      <c r="L348"/>
      <c r="M348"/>
      <c r="N348"/>
      <c r="O348"/>
      <c r="P348"/>
      <c r="Q348"/>
      <c r="R348"/>
      <c r="S348"/>
      <c r="T348"/>
      <c r="U348"/>
      <c r="V348"/>
      <c r="W348"/>
      <c r="X348"/>
      <c r="Y348"/>
      <c r="Z348" s="260"/>
      <c r="AA348"/>
      <c r="AB348"/>
      <c r="AC348"/>
      <c r="AD348"/>
      <c r="AE348"/>
      <c r="AF348"/>
      <c r="AG348"/>
      <c r="AH348"/>
      <c r="AI348"/>
      <c r="AJ348"/>
      <c r="AK348"/>
      <c r="AL348"/>
      <c r="AM348"/>
      <c r="AN348"/>
      <c r="AO348"/>
      <c r="AP348"/>
      <c r="AQ348"/>
      <c r="AR348"/>
      <c r="AS348"/>
      <c r="AT348"/>
      <c r="AU348"/>
      <c r="AV348"/>
      <c r="AW348"/>
      <c r="AX348"/>
      <c r="AY348"/>
      <c r="AZ348"/>
      <c r="BA348"/>
      <c r="BB348"/>
      <c r="BC348" s="41"/>
      <c r="BI348" t="s">
        <v>1115</v>
      </c>
      <c r="CS348" s="259"/>
    </row>
    <row r="349" spans="1:97" s="1" customFormat="1" ht="13.5" customHeight="1" x14ac:dyDescent="0.15">
      <c r="A349"/>
      <c r="B349"/>
      <c r="C349"/>
      <c r="D349"/>
      <c r="E349"/>
      <c r="F349"/>
      <c r="G349"/>
      <c r="H349"/>
      <c r="I349"/>
      <c r="J349"/>
      <c r="K349" s="3"/>
      <c r="L349"/>
      <c r="M349"/>
      <c r="N349"/>
      <c r="O349"/>
      <c r="P349"/>
      <c r="Q349"/>
      <c r="R349"/>
      <c r="S349"/>
      <c r="T349"/>
      <c r="U349"/>
      <c r="V349"/>
      <c r="W349"/>
      <c r="X349"/>
      <c r="Y349"/>
      <c r="Z349" s="260"/>
      <c r="AA349"/>
      <c r="AB349"/>
      <c r="AC349"/>
      <c r="AD349"/>
      <c r="AE349"/>
      <c r="AF349"/>
      <c r="AG349"/>
      <c r="AH349"/>
      <c r="AI349"/>
      <c r="AJ349"/>
      <c r="AK349"/>
      <c r="AL349"/>
      <c r="AM349"/>
      <c r="AN349"/>
      <c r="AO349"/>
      <c r="AP349"/>
      <c r="AQ349"/>
      <c r="AR349"/>
      <c r="AS349"/>
      <c r="AT349"/>
      <c r="AU349"/>
      <c r="AV349"/>
      <c r="AW349"/>
      <c r="AX349"/>
      <c r="AY349"/>
      <c r="AZ349"/>
      <c r="BA349"/>
      <c r="BB349"/>
      <c r="BC349" s="41"/>
      <c r="BI349" t="s">
        <v>1141</v>
      </c>
      <c r="CS349" s="259"/>
    </row>
    <row r="350" spans="1:97" s="1" customFormat="1" ht="13.5" customHeight="1" x14ac:dyDescent="0.15">
      <c r="A350"/>
      <c r="B350"/>
      <c r="C350"/>
      <c r="D350"/>
      <c r="E350"/>
      <c r="F350"/>
      <c r="G350"/>
      <c r="H350"/>
      <c r="I350"/>
      <c r="J350"/>
      <c r="K350" s="3"/>
      <c r="L350"/>
      <c r="M350"/>
      <c r="N350"/>
      <c r="O350"/>
      <c r="P350"/>
      <c r="Q350"/>
      <c r="R350"/>
      <c r="S350"/>
      <c r="T350"/>
      <c r="U350"/>
      <c r="V350"/>
      <c r="W350"/>
      <c r="X350"/>
      <c r="Y350"/>
      <c r="Z350" s="260"/>
      <c r="AA350"/>
      <c r="AB350"/>
      <c r="AC350"/>
      <c r="AD350"/>
      <c r="AE350"/>
      <c r="AF350"/>
      <c r="AG350"/>
      <c r="AH350"/>
      <c r="AI350"/>
      <c r="AJ350"/>
      <c r="AK350"/>
      <c r="AL350"/>
      <c r="AM350"/>
      <c r="AN350"/>
      <c r="AO350"/>
      <c r="AP350"/>
      <c r="AQ350"/>
      <c r="AR350"/>
      <c r="AS350"/>
      <c r="AT350"/>
      <c r="AU350"/>
      <c r="AV350"/>
      <c r="AW350"/>
      <c r="AX350"/>
      <c r="AY350"/>
      <c r="AZ350"/>
      <c r="BA350"/>
      <c r="BB350"/>
      <c r="BC350" s="41"/>
      <c r="BI350" t="s">
        <v>1325</v>
      </c>
      <c r="CS350" s="259"/>
    </row>
    <row r="351" spans="1:97" s="1" customFormat="1" ht="13.5" customHeight="1" x14ac:dyDescent="0.15">
      <c r="A351"/>
      <c r="B351"/>
      <c r="C351"/>
      <c r="D351"/>
      <c r="E351"/>
      <c r="F351"/>
      <c r="G351"/>
      <c r="H351"/>
      <c r="I351"/>
      <c r="J351"/>
      <c r="K351" s="3"/>
      <c r="L351"/>
      <c r="M351"/>
      <c r="N351"/>
      <c r="O351"/>
      <c r="P351"/>
      <c r="Q351"/>
      <c r="R351"/>
      <c r="S351"/>
      <c r="T351"/>
      <c r="U351"/>
      <c r="V351"/>
      <c r="W351"/>
      <c r="X351"/>
      <c r="Y351"/>
      <c r="Z351" s="260"/>
      <c r="AA351"/>
      <c r="AB351"/>
      <c r="AC351"/>
      <c r="AD351"/>
      <c r="AE351"/>
      <c r="AF351"/>
      <c r="AG351"/>
      <c r="AH351"/>
      <c r="AI351"/>
      <c r="AJ351"/>
      <c r="AK351"/>
      <c r="AL351"/>
      <c r="AM351"/>
      <c r="AN351"/>
      <c r="AO351"/>
      <c r="AP351"/>
      <c r="AQ351"/>
      <c r="AR351"/>
      <c r="AS351"/>
      <c r="AT351"/>
      <c r="AU351"/>
      <c r="AV351"/>
      <c r="AW351"/>
      <c r="AX351"/>
      <c r="AY351"/>
      <c r="AZ351"/>
      <c r="BA351"/>
      <c r="BB351"/>
      <c r="BC351" s="41"/>
      <c r="BI351" t="s">
        <v>1113</v>
      </c>
      <c r="CS351" s="259"/>
    </row>
    <row r="352" spans="1:97" s="1" customFormat="1" ht="13.5" customHeight="1" x14ac:dyDescent="0.15">
      <c r="A352"/>
      <c r="B352"/>
      <c r="C352"/>
      <c r="D352"/>
      <c r="E352"/>
      <c r="F352"/>
      <c r="G352"/>
      <c r="H352"/>
      <c r="I352"/>
      <c r="J352"/>
      <c r="K352" s="3"/>
      <c r="L352"/>
      <c r="M352"/>
      <c r="N352"/>
      <c r="O352"/>
      <c r="P352"/>
      <c r="Q352"/>
      <c r="R352"/>
      <c r="S352"/>
      <c r="T352"/>
      <c r="U352"/>
      <c r="V352"/>
      <c r="W352"/>
      <c r="X352"/>
      <c r="Y352"/>
      <c r="Z352" s="260"/>
      <c r="AA352"/>
      <c r="AB352"/>
      <c r="AC352"/>
      <c r="AD352"/>
      <c r="AE352"/>
      <c r="AF352"/>
      <c r="AG352"/>
      <c r="AH352"/>
      <c r="AI352"/>
      <c r="AJ352"/>
      <c r="AK352"/>
      <c r="AL352"/>
      <c r="AM352"/>
      <c r="AN352"/>
      <c r="AO352"/>
      <c r="AP352"/>
      <c r="AQ352"/>
      <c r="AR352"/>
      <c r="AS352"/>
      <c r="AT352"/>
      <c r="AU352"/>
      <c r="AV352"/>
      <c r="AW352"/>
      <c r="AX352"/>
      <c r="AY352"/>
      <c r="AZ352"/>
      <c r="BA352"/>
      <c r="BB352"/>
      <c r="BC352" s="41"/>
      <c r="BI352" t="s">
        <v>1140</v>
      </c>
      <c r="CS352" s="259"/>
    </row>
    <row r="353" spans="1:97" s="1" customFormat="1" ht="13.5" customHeight="1" x14ac:dyDescent="0.15">
      <c r="A353"/>
      <c r="B353"/>
      <c r="C353"/>
      <c r="D353"/>
      <c r="E353"/>
      <c r="F353"/>
      <c r="G353"/>
      <c r="H353"/>
      <c r="I353"/>
      <c r="J353"/>
      <c r="K353" s="3"/>
      <c r="L353"/>
      <c r="M353"/>
      <c r="N353"/>
      <c r="O353"/>
      <c r="P353"/>
      <c r="Q353"/>
      <c r="R353"/>
      <c r="S353"/>
      <c r="T353"/>
      <c r="U353"/>
      <c r="V353"/>
      <c r="W353"/>
      <c r="X353"/>
      <c r="Y353"/>
      <c r="Z353" s="260"/>
      <c r="AA353"/>
      <c r="AB353"/>
      <c r="AC353"/>
      <c r="AD353"/>
      <c r="AE353"/>
      <c r="AF353"/>
      <c r="AG353"/>
      <c r="AH353"/>
      <c r="AI353"/>
      <c r="AJ353"/>
      <c r="AK353"/>
      <c r="AL353"/>
      <c r="AM353"/>
      <c r="AN353"/>
      <c r="AO353"/>
      <c r="AP353"/>
      <c r="AQ353"/>
      <c r="AR353"/>
      <c r="AS353"/>
      <c r="AT353"/>
      <c r="AU353"/>
      <c r="AV353"/>
      <c r="AW353"/>
      <c r="AX353"/>
      <c r="AY353"/>
      <c r="AZ353"/>
      <c r="BA353"/>
      <c r="BB353"/>
      <c r="BC353" s="41"/>
      <c r="BI353" t="s">
        <v>1350</v>
      </c>
      <c r="CS353" s="259"/>
    </row>
    <row r="354" spans="1:97" s="1" customFormat="1" ht="13.5" customHeight="1" x14ac:dyDescent="0.15">
      <c r="A354"/>
      <c r="B354"/>
      <c r="C354"/>
      <c r="D354"/>
      <c r="E354"/>
      <c r="F354"/>
      <c r="G354"/>
      <c r="H354"/>
      <c r="I354"/>
      <c r="J354"/>
      <c r="K354" s="3"/>
      <c r="L354"/>
      <c r="M354"/>
      <c r="N354"/>
      <c r="O354"/>
      <c r="P354"/>
      <c r="Q354"/>
      <c r="R354"/>
      <c r="S354"/>
      <c r="T354"/>
      <c r="U354"/>
      <c r="V354"/>
      <c r="W354"/>
      <c r="X354"/>
      <c r="Y354"/>
      <c r="Z354" s="260"/>
      <c r="AA354"/>
      <c r="AB354"/>
      <c r="AC354"/>
      <c r="AD354"/>
      <c r="AE354"/>
      <c r="AF354"/>
      <c r="AG354"/>
      <c r="AH354"/>
      <c r="AI354"/>
      <c r="AJ354"/>
      <c r="AK354"/>
      <c r="AL354"/>
      <c r="AM354"/>
      <c r="AN354"/>
      <c r="AO354"/>
      <c r="AP354"/>
      <c r="AQ354"/>
      <c r="AR354"/>
      <c r="AS354"/>
      <c r="AT354"/>
      <c r="AU354"/>
      <c r="AV354"/>
      <c r="AW354"/>
      <c r="AX354"/>
      <c r="AY354"/>
      <c r="AZ354"/>
      <c r="BA354"/>
      <c r="BB354"/>
      <c r="BC354" s="41"/>
      <c r="BI354" t="s">
        <v>1176</v>
      </c>
      <c r="CS354" s="259"/>
    </row>
    <row r="355" spans="1:97" s="1" customFormat="1" ht="13.5" customHeight="1" x14ac:dyDescent="0.15">
      <c r="A355"/>
      <c r="B355"/>
      <c r="C355"/>
      <c r="D355"/>
      <c r="E355"/>
      <c r="F355"/>
      <c r="G355"/>
      <c r="H355"/>
      <c r="I355"/>
      <c r="J355"/>
      <c r="K355" s="3"/>
      <c r="L355"/>
      <c r="M355"/>
      <c r="N355"/>
      <c r="O355"/>
      <c r="P355"/>
      <c r="Q355"/>
      <c r="R355"/>
      <c r="S355"/>
      <c r="T355"/>
      <c r="U355"/>
      <c r="V355"/>
      <c r="W355"/>
      <c r="X355"/>
      <c r="Y355"/>
      <c r="Z355" s="260"/>
      <c r="AA355"/>
      <c r="AB355"/>
      <c r="AC355"/>
      <c r="AD355"/>
      <c r="AE355"/>
      <c r="AF355"/>
      <c r="AG355"/>
      <c r="AH355"/>
      <c r="AI355"/>
      <c r="AJ355"/>
      <c r="AK355"/>
      <c r="AL355"/>
      <c r="AM355"/>
      <c r="AN355"/>
      <c r="AO355"/>
      <c r="AP355"/>
      <c r="AQ355"/>
      <c r="AR355"/>
      <c r="AS355"/>
      <c r="AT355"/>
      <c r="AU355"/>
      <c r="AV355"/>
      <c r="AW355"/>
      <c r="AX355"/>
      <c r="AY355"/>
      <c r="AZ355"/>
      <c r="BA355"/>
      <c r="BB355"/>
      <c r="BC355" s="41"/>
      <c r="BI355" t="s">
        <v>1193</v>
      </c>
      <c r="CS355" s="259"/>
    </row>
    <row r="356" spans="1:97" s="1" customFormat="1" ht="13.5" customHeight="1" x14ac:dyDescent="0.15">
      <c r="A356"/>
      <c r="B356"/>
      <c r="C356"/>
      <c r="D356"/>
      <c r="E356"/>
      <c r="F356"/>
      <c r="G356"/>
      <c r="H356"/>
      <c r="I356"/>
      <c r="J356"/>
      <c r="K356" s="3"/>
      <c r="L356"/>
      <c r="M356"/>
      <c r="N356"/>
      <c r="O356"/>
      <c r="P356"/>
      <c r="Q356"/>
      <c r="R356"/>
      <c r="S356"/>
      <c r="T356"/>
      <c r="U356"/>
      <c r="V356"/>
      <c r="W356"/>
      <c r="X356"/>
      <c r="Y356"/>
      <c r="Z356" s="260"/>
      <c r="AA356"/>
      <c r="AB356"/>
      <c r="AC356"/>
      <c r="AD356"/>
      <c r="AE356"/>
      <c r="AF356"/>
      <c r="AG356"/>
      <c r="AH356"/>
      <c r="AI356"/>
      <c r="AJ356"/>
      <c r="AK356"/>
      <c r="AL356"/>
      <c r="AM356"/>
      <c r="AN356"/>
      <c r="AO356"/>
      <c r="AP356"/>
      <c r="AQ356"/>
      <c r="AR356"/>
      <c r="AS356"/>
      <c r="AT356"/>
      <c r="AU356"/>
      <c r="AV356"/>
      <c r="AW356"/>
      <c r="AX356"/>
      <c r="AY356"/>
      <c r="AZ356"/>
      <c r="BA356"/>
      <c r="BB356"/>
      <c r="BC356" s="41"/>
      <c r="BI356" t="s">
        <v>1348</v>
      </c>
      <c r="CS356" s="259"/>
    </row>
    <row r="357" spans="1:97" s="1" customFormat="1" ht="13.5" customHeight="1" x14ac:dyDescent="0.15">
      <c r="A357"/>
      <c r="B357"/>
      <c r="C357"/>
      <c r="D357"/>
      <c r="E357"/>
      <c r="F357"/>
      <c r="G357"/>
      <c r="H357"/>
      <c r="I357"/>
      <c r="J357"/>
      <c r="K357" s="3"/>
      <c r="L357"/>
      <c r="M357"/>
      <c r="N357"/>
      <c r="O357"/>
      <c r="P357"/>
      <c r="Q357"/>
      <c r="R357"/>
      <c r="S357"/>
      <c r="T357"/>
      <c r="U357"/>
      <c r="V357"/>
      <c r="W357"/>
      <c r="X357"/>
      <c r="Y357"/>
      <c r="Z357" s="260"/>
      <c r="AA357"/>
      <c r="AB357"/>
      <c r="AC357"/>
      <c r="AD357"/>
      <c r="AE357"/>
      <c r="AF357"/>
      <c r="AG357"/>
      <c r="AH357"/>
      <c r="AI357"/>
      <c r="AJ357"/>
      <c r="AK357"/>
      <c r="AL357"/>
      <c r="AM357"/>
      <c r="AN357"/>
      <c r="AO357"/>
      <c r="AP357"/>
      <c r="AQ357"/>
      <c r="AR357"/>
      <c r="AS357"/>
      <c r="AT357"/>
      <c r="AU357"/>
      <c r="AV357"/>
      <c r="AW357"/>
      <c r="AX357"/>
      <c r="AY357"/>
      <c r="AZ357"/>
      <c r="BA357"/>
      <c r="BB357"/>
      <c r="BC357" s="41"/>
      <c r="BI357" t="s">
        <v>1175</v>
      </c>
      <c r="CS357" s="259"/>
    </row>
    <row r="358" spans="1:97" s="1" customFormat="1" ht="13.5" customHeight="1" x14ac:dyDescent="0.15">
      <c r="A358"/>
      <c r="B358"/>
      <c r="C358"/>
      <c r="D358"/>
      <c r="E358"/>
      <c r="F358"/>
      <c r="G358"/>
      <c r="H358"/>
      <c r="I358"/>
      <c r="J358"/>
      <c r="K358" s="3"/>
      <c r="L358"/>
      <c r="M358"/>
      <c r="N358"/>
      <c r="O358"/>
      <c r="P358"/>
      <c r="Q358"/>
      <c r="R358"/>
      <c r="S358"/>
      <c r="T358"/>
      <c r="U358"/>
      <c r="V358"/>
      <c r="W358"/>
      <c r="X358"/>
      <c r="Y358"/>
      <c r="Z358" s="260"/>
      <c r="AA358"/>
      <c r="AB358"/>
      <c r="AC358"/>
      <c r="AD358"/>
      <c r="AE358"/>
      <c r="AF358"/>
      <c r="AG358"/>
      <c r="AH358"/>
      <c r="AI358"/>
      <c r="AJ358"/>
      <c r="AK358"/>
      <c r="AL358"/>
      <c r="AM358"/>
      <c r="AN358"/>
      <c r="AO358"/>
      <c r="AP358"/>
      <c r="AQ358"/>
      <c r="AR358"/>
      <c r="AS358"/>
      <c r="AT358"/>
      <c r="AU358"/>
      <c r="AV358"/>
      <c r="AW358"/>
      <c r="AX358"/>
      <c r="AY358"/>
      <c r="AZ358"/>
      <c r="BA358"/>
      <c r="BB358"/>
      <c r="BC358" s="41"/>
      <c r="BI358" t="s">
        <v>1192</v>
      </c>
      <c r="CS358" s="259"/>
    </row>
    <row r="359" spans="1:97" s="1" customFormat="1" ht="13.5" customHeight="1" x14ac:dyDescent="0.15">
      <c r="A359"/>
      <c r="B359"/>
      <c r="C359"/>
      <c r="D359"/>
      <c r="E359"/>
      <c r="F359"/>
      <c r="G359"/>
      <c r="H359"/>
      <c r="I359"/>
      <c r="J359"/>
      <c r="K359" s="3"/>
      <c r="L359"/>
      <c r="M359"/>
      <c r="N359"/>
      <c r="O359"/>
      <c r="P359"/>
      <c r="Q359"/>
      <c r="R359"/>
      <c r="S359"/>
      <c r="T359"/>
      <c r="U359"/>
      <c r="V359"/>
      <c r="W359"/>
      <c r="X359"/>
      <c r="Y359"/>
      <c r="Z359" s="260"/>
      <c r="AA359"/>
      <c r="AB359"/>
      <c r="AC359"/>
      <c r="AD359"/>
      <c r="AE359"/>
      <c r="AF359"/>
      <c r="AG359"/>
      <c r="AH359"/>
      <c r="AI359"/>
      <c r="AJ359"/>
      <c r="AK359"/>
      <c r="AL359"/>
      <c r="AM359"/>
      <c r="AN359"/>
      <c r="AO359"/>
      <c r="AP359"/>
      <c r="AQ359"/>
      <c r="AR359"/>
      <c r="AS359"/>
      <c r="AT359"/>
      <c r="AU359"/>
      <c r="AV359"/>
      <c r="AW359"/>
      <c r="AX359"/>
      <c r="AY359"/>
      <c r="AZ359"/>
      <c r="BA359"/>
      <c r="BB359"/>
      <c r="BC359" s="41"/>
      <c r="BI359" t="s">
        <v>1364</v>
      </c>
      <c r="CS359" s="259"/>
    </row>
    <row r="360" spans="1:97" s="1" customFormat="1" ht="13.5" customHeight="1" x14ac:dyDescent="0.15">
      <c r="A360"/>
      <c r="B360"/>
      <c r="C360"/>
      <c r="D360"/>
      <c r="E360"/>
      <c r="F360"/>
      <c r="G360"/>
      <c r="H360"/>
      <c r="I360"/>
      <c r="J360"/>
      <c r="K360" s="3"/>
      <c r="L360"/>
      <c r="M360"/>
      <c r="N360"/>
      <c r="O360"/>
      <c r="P360"/>
      <c r="Q360"/>
      <c r="R360"/>
      <c r="S360"/>
      <c r="T360"/>
      <c r="U360"/>
      <c r="V360"/>
      <c r="W360"/>
      <c r="X360"/>
      <c r="Y360"/>
      <c r="Z360" s="260"/>
      <c r="AA360"/>
      <c r="AB360"/>
      <c r="AC360"/>
      <c r="AD360"/>
      <c r="AE360"/>
      <c r="AF360"/>
      <c r="AG360"/>
      <c r="AH360"/>
      <c r="AI360"/>
      <c r="AJ360"/>
      <c r="AK360"/>
      <c r="AL360"/>
      <c r="AM360"/>
      <c r="AN360"/>
      <c r="AO360"/>
      <c r="AP360"/>
      <c r="AQ360"/>
      <c r="AR360"/>
      <c r="AS360"/>
      <c r="AT360"/>
      <c r="AU360"/>
      <c r="AV360"/>
      <c r="AW360"/>
      <c r="AX360"/>
      <c r="AY360"/>
      <c r="AZ360"/>
      <c r="BA360"/>
      <c r="BB360"/>
      <c r="BC360" s="41"/>
      <c r="BI360" t="s">
        <v>1267</v>
      </c>
      <c r="CS360" s="259"/>
    </row>
    <row r="361" spans="1:97" s="1" customFormat="1" ht="13.5" customHeight="1" x14ac:dyDescent="0.15">
      <c r="A361"/>
      <c r="B361"/>
      <c r="C361"/>
      <c r="D361"/>
      <c r="E361"/>
      <c r="F361"/>
      <c r="G361"/>
      <c r="H361"/>
      <c r="I361"/>
      <c r="J361"/>
      <c r="K361" s="3"/>
      <c r="L361"/>
      <c r="M361"/>
      <c r="N361"/>
      <c r="O361"/>
      <c r="P361"/>
      <c r="Q361"/>
      <c r="R361"/>
      <c r="S361"/>
      <c r="T361"/>
      <c r="U361"/>
      <c r="V361"/>
      <c r="W361"/>
      <c r="X361"/>
      <c r="Y361"/>
      <c r="Z361" s="260"/>
      <c r="AA361"/>
      <c r="AB361"/>
      <c r="AC361"/>
      <c r="AD361"/>
      <c r="AE361"/>
      <c r="AF361"/>
      <c r="AG361"/>
      <c r="AH361"/>
      <c r="AI361"/>
      <c r="AJ361"/>
      <c r="AK361"/>
      <c r="AL361"/>
      <c r="AM361"/>
      <c r="AN361"/>
      <c r="AO361"/>
      <c r="AP361"/>
      <c r="AQ361"/>
      <c r="AR361"/>
      <c r="AS361"/>
      <c r="AT361"/>
      <c r="AU361"/>
      <c r="AV361"/>
      <c r="AW361"/>
      <c r="AX361"/>
      <c r="AY361"/>
      <c r="AZ361"/>
      <c r="BA361"/>
      <c r="BB361"/>
      <c r="BC361" s="41"/>
      <c r="BI361" t="s">
        <v>1277</v>
      </c>
      <c r="CS361" s="259"/>
    </row>
    <row r="362" spans="1:97" s="1" customFormat="1" ht="13.5" customHeight="1" x14ac:dyDescent="0.15">
      <c r="A362"/>
      <c r="B362"/>
      <c r="C362"/>
      <c r="D362"/>
      <c r="E362"/>
      <c r="F362"/>
      <c r="G362"/>
      <c r="H362"/>
      <c r="I362"/>
      <c r="J362"/>
      <c r="K362" s="3"/>
      <c r="L362"/>
      <c r="M362"/>
      <c r="N362"/>
      <c r="O362"/>
      <c r="P362"/>
      <c r="Q362"/>
      <c r="R362"/>
      <c r="S362"/>
      <c r="T362"/>
      <c r="U362"/>
      <c r="V362"/>
      <c r="W362"/>
      <c r="X362"/>
      <c r="Y362"/>
      <c r="Z362" s="260"/>
      <c r="AA362"/>
      <c r="AB362"/>
      <c r="AC362"/>
      <c r="AD362"/>
      <c r="AE362"/>
      <c r="AF362"/>
      <c r="AG362"/>
      <c r="AH362"/>
      <c r="AI362"/>
      <c r="AJ362"/>
      <c r="AK362"/>
      <c r="AL362"/>
      <c r="AM362"/>
      <c r="AN362"/>
      <c r="AO362"/>
      <c r="AP362"/>
      <c r="AQ362"/>
      <c r="AR362"/>
      <c r="AS362"/>
      <c r="AT362"/>
      <c r="AU362"/>
      <c r="AV362"/>
      <c r="AW362"/>
      <c r="AX362"/>
      <c r="AY362"/>
      <c r="AZ362"/>
      <c r="BA362"/>
      <c r="BB362"/>
      <c r="BC362" s="41"/>
      <c r="BI362" t="s">
        <v>1363</v>
      </c>
      <c r="CS362" s="259"/>
    </row>
    <row r="363" spans="1:97" s="1" customFormat="1" ht="13.5" customHeight="1" x14ac:dyDescent="0.15">
      <c r="A363"/>
      <c r="B363"/>
      <c r="C363"/>
      <c r="D363"/>
      <c r="E363"/>
      <c r="F363"/>
      <c r="G363"/>
      <c r="H363"/>
      <c r="I363"/>
      <c r="J363"/>
      <c r="K363" s="3"/>
      <c r="L363"/>
      <c r="M363"/>
      <c r="N363"/>
      <c r="O363"/>
      <c r="P363"/>
      <c r="Q363"/>
      <c r="R363"/>
      <c r="S363"/>
      <c r="T363"/>
      <c r="U363"/>
      <c r="V363"/>
      <c r="W363"/>
      <c r="X363"/>
      <c r="Y363"/>
      <c r="Z363" s="260"/>
      <c r="AA363"/>
      <c r="AB363"/>
      <c r="AC363"/>
      <c r="AD363"/>
      <c r="AE363"/>
      <c r="AF363"/>
      <c r="AG363"/>
      <c r="AH363"/>
      <c r="AI363"/>
      <c r="AJ363"/>
      <c r="AK363"/>
      <c r="AL363"/>
      <c r="AM363"/>
      <c r="AN363"/>
      <c r="AO363"/>
      <c r="AP363"/>
      <c r="AQ363"/>
      <c r="AR363"/>
      <c r="AS363"/>
      <c r="AT363"/>
      <c r="AU363"/>
      <c r="AV363"/>
      <c r="AW363"/>
      <c r="AX363"/>
      <c r="AY363"/>
      <c r="AZ363"/>
      <c r="BA363"/>
      <c r="BB363"/>
      <c r="BC363" s="41"/>
      <c r="BI363" t="s">
        <v>1266</v>
      </c>
      <c r="CS363" s="259"/>
    </row>
    <row r="364" spans="1:97" s="1" customFormat="1" ht="13.5" customHeight="1" x14ac:dyDescent="0.15">
      <c r="A364"/>
      <c r="B364"/>
      <c r="C364"/>
      <c r="D364"/>
      <c r="E364"/>
      <c r="F364"/>
      <c r="G364"/>
      <c r="H364"/>
      <c r="I364"/>
      <c r="J364"/>
      <c r="K364" s="3"/>
      <c r="L364"/>
      <c r="M364"/>
      <c r="N364"/>
      <c r="O364"/>
      <c r="P364"/>
      <c r="Q364"/>
      <c r="R364"/>
      <c r="S364"/>
      <c r="T364"/>
      <c r="U364"/>
      <c r="V364"/>
      <c r="W364"/>
      <c r="X364"/>
      <c r="Y364"/>
      <c r="Z364" s="260"/>
      <c r="AA364"/>
      <c r="AB364"/>
      <c r="AC364"/>
      <c r="AD364"/>
      <c r="AE364"/>
      <c r="AF364"/>
      <c r="AG364"/>
      <c r="AH364"/>
      <c r="AI364"/>
      <c r="AJ364"/>
      <c r="AK364"/>
      <c r="AL364"/>
      <c r="AM364"/>
      <c r="AN364"/>
      <c r="AO364"/>
      <c r="AP364"/>
      <c r="AQ364"/>
      <c r="AR364"/>
      <c r="AS364"/>
      <c r="AT364"/>
      <c r="AU364"/>
      <c r="AV364"/>
      <c r="AW364"/>
      <c r="AX364"/>
      <c r="AY364"/>
      <c r="AZ364"/>
      <c r="BA364"/>
      <c r="BB364"/>
      <c r="BC364" s="41"/>
      <c r="BI364" t="s">
        <v>1276</v>
      </c>
      <c r="CS364" s="259"/>
    </row>
    <row r="365" spans="1:97" s="1" customFormat="1" ht="13.5" customHeight="1" x14ac:dyDescent="0.15">
      <c r="A365"/>
      <c r="B365"/>
      <c r="C365"/>
      <c r="D365"/>
      <c r="E365"/>
      <c r="F365"/>
      <c r="G365"/>
      <c r="H365"/>
      <c r="I365"/>
      <c r="J365"/>
      <c r="K365" s="3"/>
      <c r="L365"/>
      <c r="M365"/>
      <c r="N365"/>
      <c r="O365"/>
      <c r="P365"/>
      <c r="Q365"/>
      <c r="R365"/>
      <c r="S365"/>
      <c r="T365"/>
      <c r="U365"/>
      <c r="V365"/>
      <c r="W365"/>
      <c r="X365"/>
      <c r="Y365"/>
      <c r="Z365" s="260"/>
      <c r="AA365"/>
      <c r="AB365"/>
      <c r="AC365"/>
      <c r="AD365"/>
      <c r="AE365"/>
      <c r="AF365"/>
      <c r="AG365"/>
      <c r="AH365"/>
      <c r="AI365"/>
      <c r="AJ365"/>
      <c r="AK365"/>
      <c r="AL365"/>
      <c r="AM365"/>
      <c r="AN365"/>
      <c r="AO365"/>
      <c r="AP365"/>
      <c r="AQ365"/>
      <c r="AR365"/>
      <c r="AS365"/>
      <c r="AT365"/>
      <c r="AU365"/>
      <c r="AV365"/>
      <c r="AW365"/>
      <c r="AX365"/>
      <c r="AY365"/>
      <c r="AZ365"/>
      <c r="BA365"/>
      <c r="BB365"/>
      <c r="BC365" s="41"/>
      <c r="BI365" t="s">
        <v>1378</v>
      </c>
      <c r="CS365" s="259"/>
    </row>
    <row r="366" spans="1:97" s="1" customFormat="1" ht="13.5" customHeight="1" x14ac:dyDescent="0.15">
      <c r="A366"/>
      <c r="B366"/>
      <c r="C366"/>
      <c r="D366"/>
      <c r="E366"/>
      <c r="F366"/>
      <c r="G366"/>
      <c r="H366"/>
      <c r="I366"/>
      <c r="J366"/>
      <c r="K366" s="3"/>
      <c r="L366"/>
      <c r="M366"/>
      <c r="N366"/>
      <c r="O366"/>
      <c r="P366"/>
      <c r="Q366"/>
      <c r="R366"/>
      <c r="S366"/>
      <c r="T366"/>
      <c r="U366"/>
      <c r="V366"/>
      <c r="W366"/>
      <c r="X366"/>
      <c r="Y366"/>
      <c r="Z366" s="260"/>
      <c r="AA366"/>
      <c r="AB366"/>
      <c r="AC366"/>
      <c r="AD366"/>
      <c r="AE366"/>
      <c r="AF366"/>
      <c r="AG366"/>
      <c r="AH366"/>
      <c r="AI366"/>
      <c r="AJ366"/>
      <c r="AK366"/>
      <c r="AL366"/>
      <c r="AM366"/>
      <c r="AN366"/>
      <c r="AO366"/>
      <c r="AP366"/>
      <c r="AQ366"/>
      <c r="AR366"/>
      <c r="AS366"/>
      <c r="AT366"/>
      <c r="AU366"/>
      <c r="AV366"/>
      <c r="AW366"/>
      <c r="AX366"/>
      <c r="AY366"/>
      <c r="AZ366"/>
      <c r="BA366"/>
      <c r="BB366"/>
      <c r="BC366" s="41"/>
      <c r="BI366" t="s">
        <v>1297</v>
      </c>
      <c r="CS366" s="259"/>
    </row>
    <row r="367" spans="1:97" s="1" customFormat="1" ht="13.5" customHeight="1" x14ac:dyDescent="0.15">
      <c r="A367"/>
      <c r="B367"/>
      <c r="C367"/>
      <c r="D367"/>
      <c r="E367"/>
      <c r="F367"/>
      <c r="G367"/>
      <c r="H367"/>
      <c r="I367"/>
      <c r="J367"/>
      <c r="K367" s="3"/>
      <c r="L367"/>
      <c r="M367"/>
      <c r="N367"/>
      <c r="O367"/>
      <c r="P367"/>
      <c r="Q367"/>
      <c r="R367"/>
      <c r="S367"/>
      <c r="T367"/>
      <c r="U367"/>
      <c r="V367"/>
      <c r="W367"/>
      <c r="X367"/>
      <c r="Y367"/>
      <c r="Z367" s="260"/>
      <c r="AA367"/>
      <c r="AB367"/>
      <c r="AC367"/>
      <c r="AD367"/>
      <c r="AE367"/>
      <c r="AF367"/>
      <c r="AG367"/>
      <c r="AH367"/>
      <c r="AI367"/>
      <c r="AJ367"/>
      <c r="AK367"/>
      <c r="AL367"/>
      <c r="AM367"/>
      <c r="AN367"/>
      <c r="AO367"/>
      <c r="AP367"/>
      <c r="AQ367"/>
      <c r="AR367"/>
      <c r="AS367"/>
      <c r="AT367"/>
      <c r="AU367"/>
      <c r="AV367"/>
      <c r="AW367"/>
      <c r="AX367"/>
      <c r="AY367"/>
      <c r="AZ367"/>
      <c r="BA367"/>
      <c r="BB367"/>
      <c r="BC367" s="41"/>
      <c r="BI367" t="s">
        <v>1305</v>
      </c>
      <c r="CS367" s="259"/>
    </row>
    <row r="368" spans="1:97" s="1" customFormat="1" ht="13.5" customHeight="1" x14ac:dyDescent="0.15">
      <c r="A368"/>
      <c r="B368"/>
      <c r="C368"/>
      <c r="D368"/>
      <c r="E368"/>
      <c r="F368"/>
      <c r="G368"/>
      <c r="H368"/>
      <c r="I368"/>
      <c r="J368"/>
      <c r="K368" s="3"/>
      <c r="L368"/>
      <c r="M368"/>
      <c r="N368"/>
      <c r="O368"/>
      <c r="P368"/>
      <c r="Q368"/>
      <c r="R368"/>
      <c r="S368"/>
      <c r="T368"/>
      <c r="U368"/>
      <c r="V368"/>
      <c r="W368"/>
      <c r="X368"/>
      <c r="Y368"/>
      <c r="Z368" s="260"/>
      <c r="AA368"/>
      <c r="AB368"/>
      <c r="AC368"/>
      <c r="AD368"/>
      <c r="AE368"/>
      <c r="AF368"/>
      <c r="AG368"/>
      <c r="AH368"/>
      <c r="AI368"/>
      <c r="AJ368"/>
      <c r="AK368"/>
      <c r="AL368"/>
      <c r="AM368"/>
      <c r="AN368"/>
      <c r="AO368"/>
      <c r="AP368"/>
      <c r="AQ368"/>
      <c r="AR368"/>
      <c r="AS368"/>
      <c r="AT368"/>
      <c r="AU368"/>
      <c r="AV368"/>
      <c r="AW368"/>
      <c r="AX368"/>
      <c r="AY368"/>
      <c r="AZ368"/>
      <c r="BA368"/>
      <c r="BB368"/>
      <c r="BC368" s="41"/>
      <c r="BI368" t="s">
        <v>1377</v>
      </c>
      <c r="CS368" s="259"/>
    </row>
    <row r="369" spans="1:97" s="1" customFormat="1" ht="13.5" customHeight="1" x14ac:dyDescent="0.15">
      <c r="A369"/>
      <c r="B369"/>
      <c r="C369"/>
      <c r="D369"/>
      <c r="E369"/>
      <c r="F369"/>
      <c r="G369"/>
      <c r="H369"/>
      <c r="I369"/>
      <c r="J369"/>
      <c r="K369" s="3"/>
      <c r="L369"/>
      <c r="M369"/>
      <c r="N369"/>
      <c r="O369"/>
      <c r="P369"/>
      <c r="Q369"/>
      <c r="R369"/>
      <c r="S369"/>
      <c r="T369"/>
      <c r="U369"/>
      <c r="V369"/>
      <c r="W369"/>
      <c r="X369"/>
      <c r="Y369"/>
      <c r="Z369" s="260"/>
      <c r="AA369"/>
      <c r="AB369"/>
      <c r="AC369"/>
      <c r="AD369"/>
      <c r="AE369"/>
      <c r="AF369"/>
      <c r="AG369"/>
      <c r="AH369"/>
      <c r="AI369"/>
      <c r="AJ369"/>
      <c r="AK369"/>
      <c r="AL369"/>
      <c r="AM369"/>
      <c r="AN369"/>
      <c r="AO369"/>
      <c r="AP369"/>
      <c r="AQ369"/>
      <c r="AR369"/>
      <c r="AS369"/>
      <c r="AT369"/>
      <c r="AU369"/>
      <c r="AV369"/>
      <c r="AW369"/>
      <c r="AX369"/>
      <c r="AY369"/>
      <c r="AZ369"/>
      <c r="BA369"/>
      <c r="BB369"/>
      <c r="BC369" s="41"/>
      <c r="BI369" t="s">
        <v>1296</v>
      </c>
      <c r="CS369" s="259"/>
    </row>
    <row r="370" spans="1:97" s="1" customFormat="1" ht="13.5" customHeight="1" x14ac:dyDescent="0.15">
      <c r="A370"/>
      <c r="B370"/>
      <c r="C370"/>
      <c r="D370"/>
      <c r="E370"/>
      <c r="F370"/>
      <c r="G370"/>
      <c r="H370"/>
      <c r="I370"/>
      <c r="J370"/>
      <c r="K370" s="3"/>
      <c r="L370"/>
      <c r="M370"/>
      <c r="N370"/>
      <c r="O370"/>
      <c r="P370"/>
      <c r="Q370"/>
      <c r="R370"/>
      <c r="S370"/>
      <c r="T370"/>
      <c r="U370"/>
      <c r="V370"/>
      <c r="W370"/>
      <c r="X370"/>
      <c r="Y370"/>
      <c r="Z370" s="260"/>
      <c r="AA370"/>
      <c r="AB370"/>
      <c r="AC370"/>
      <c r="AD370"/>
      <c r="AE370"/>
      <c r="AF370"/>
      <c r="AG370"/>
      <c r="AH370"/>
      <c r="AI370"/>
      <c r="AJ370"/>
      <c r="AK370"/>
      <c r="AL370"/>
      <c r="AM370"/>
      <c r="AN370"/>
      <c r="AO370"/>
      <c r="AP370"/>
      <c r="AQ370"/>
      <c r="AR370"/>
      <c r="AS370"/>
      <c r="AT370"/>
      <c r="AU370"/>
      <c r="AV370"/>
      <c r="AW370"/>
      <c r="AX370"/>
      <c r="AY370"/>
      <c r="AZ370"/>
      <c r="BA370"/>
      <c r="BB370"/>
      <c r="BC370" s="41"/>
      <c r="BI370" t="s">
        <v>1304</v>
      </c>
      <c r="CS370" s="259"/>
    </row>
    <row r="371" spans="1:97" s="1" customFormat="1" ht="13.5" customHeight="1" x14ac:dyDescent="0.15">
      <c r="A371"/>
      <c r="B371"/>
      <c r="C371"/>
      <c r="D371"/>
      <c r="E371"/>
      <c r="F371"/>
      <c r="G371"/>
      <c r="H371"/>
      <c r="I371"/>
      <c r="J371"/>
      <c r="K371" s="3"/>
      <c r="L371"/>
      <c r="M371"/>
      <c r="N371"/>
      <c r="O371"/>
      <c r="P371"/>
      <c r="Q371"/>
      <c r="R371"/>
      <c r="S371"/>
      <c r="T371"/>
      <c r="U371"/>
      <c r="V371"/>
      <c r="W371"/>
      <c r="X371"/>
      <c r="Y371"/>
      <c r="Z371" s="260"/>
      <c r="AA371"/>
      <c r="AB371"/>
      <c r="AC371"/>
      <c r="AD371"/>
      <c r="AE371"/>
      <c r="AF371"/>
      <c r="AG371"/>
      <c r="AH371"/>
      <c r="AI371"/>
      <c r="AJ371"/>
      <c r="AK371"/>
      <c r="AL371"/>
      <c r="AM371"/>
      <c r="AN371"/>
      <c r="AO371"/>
      <c r="AP371"/>
      <c r="AQ371"/>
      <c r="AR371"/>
      <c r="AS371"/>
      <c r="AT371"/>
      <c r="AU371"/>
      <c r="AV371"/>
      <c r="AW371"/>
      <c r="AX371"/>
      <c r="AY371"/>
      <c r="AZ371"/>
      <c r="BA371"/>
      <c r="BB371"/>
      <c r="BC371" s="41"/>
      <c r="BI371" t="s">
        <v>1328</v>
      </c>
      <c r="CS371" s="259"/>
    </row>
    <row r="372" spans="1:97" s="1" customFormat="1" ht="13.5" customHeight="1" x14ac:dyDescent="0.15">
      <c r="A372"/>
      <c r="B372"/>
      <c r="C372"/>
      <c r="D372"/>
      <c r="E372"/>
      <c r="F372"/>
      <c r="G372"/>
      <c r="H372"/>
      <c r="I372"/>
      <c r="J372"/>
      <c r="K372" s="3"/>
      <c r="L372"/>
      <c r="M372"/>
      <c r="N372"/>
      <c r="O372"/>
      <c r="P372"/>
      <c r="Q372"/>
      <c r="R372"/>
      <c r="S372"/>
      <c r="T372"/>
      <c r="U372"/>
      <c r="V372"/>
      <c r="W372"/>
      <c r="X372"/>
      <c r="Y372"/>
      <c r="Z372" s="260"/>
      <c r="AA372"/>
      <c r="AB372"/>
      <c r="AC372"/>
      <c r="AD372"/>
      <c r="AE372"/>
      <c r="AF372"/>
      <c r="AG372"/>
      <c r="AH372"/>
      <c r="AI372"/>
      <c r="AJ372"/>
      <c r="AK372"/>
      <c r="AL372"/>
      <c r="AM372"/>
      <c r="AN372"/>
      <c r="AO372"/>
      <c r="AP372"/>
      <c r="AQ372"/>
      <c r="AR372"/>
      <c r="AS372"/>
      <c r="AT372"/>
      <c r="AU372"/>
      <c r="AV372"/>
      <c r="AW372"/>
      <c r="AX372"/>
      <c r="AY372"/>
      <c r="AZ372"/>
      <c r="BA372"/>
      <c r="BB372"/>
      <c r="BC372" s="41"/>
      <c r="BI372" t="s">
        <v>1116</v>
      </c>
      <c r="CS372" s="259"/>
    </row>
    <row r="373" spans="1:97" s="1" customFormat="1" ht="13.5" customHeight="1" x14ac:dyDescent="0.15">
      <c r="A373"/>
      <c r="B373"/>
      <c r="C373"/>
      <c r="D373"/>
      <c r="E373"/>
      <c r="F373"/>
      <c r="G373"/>
      <c r="H373"/>
      <c r="I373"/>
      <c r="J373"/>
      <c r="K373" s="3"/>
      <c r="L373"/>
      <c r="M373"/>
      <c r="N373"/>
      <c r="O373"/>
      <c r="P373"/>
      <c r="Q373"/>
      <c r="R373"/>
      <c r="S373"/>
      <c r="T373"/>
      <c r="U373"/>
      <c r="V373"/>
      <c r="W373"/>
      <c r="X373"/>
      <c r="Y373"/>
      <c r="Z373" s="260"/>
      <c r="AA373"/>
      <c r="AB373"/>
      <c r="AC373"/>
      <c r="AD373"/>
      <c r="AE373"/>
      <c r="AF373"/>
      <c r="AG373"/>
      <c r="AH373"/>
      <c r="AI373"/>
      <c r="AJ373"/>
      <c r="AK373"/>
      <c r="AL373"/>
      <c r="AM373"/>
      <c r="AN373"/>
      <c r="AO373"/>
      <c r="AP373"/>
      <c r="AQ373"/>
      <c r="AR373"/>
      <c r="AS373"/>
      <c r="AT373"/>
      <c r="AU373"/>
      <c r="AV373"/>
      <c r="AW373"/>
      <c r="AX373"/>
      <c r="AY373"/>
      <c r="AZ373"/>
      <c r="BA373"/>
      <c r="BB373"/>
      <c r="BC373" s="41"/>
      <c r="BI373" t="s">
        <v>1142</v>
      </c>
      <c r="CS373" s="259"/>
    </row>
    <row r="374" spans="1:97" s="1" customFormat="1" ht="13.5" customHeight="1" x14ac:dyDescent="0.15">
      <c r="A374"/>
      <c r="B374"/>
      <c r="C374"/>
      <c r="D374"/>
      <c r="E374"/>
      <c r="F374"/>
      <c r="G374"/>
      <c r="H374"/>
      <c r="I374"/>
      <c r="J374"/>
      <c r="K374" s="3"/>
      <c r="L374"/>
      <c r="M374"/>
      <c r="N374"/>
      <c r="O374"/>
      <c r="P374"/>
      <c r="Q374"/>
      <c r="R374"/>
      <c r="S374"/>
      <c r="T374"/>
      <c r="U374"/>
      <c r="V374"/>
      <c r="W374"/>
      <c r="X374"/>
      <c r="Y374"/>
      <c r="Z374" s="260"/>
      <c r="AA374"/>
      <c r="AB374"/>
      <c r="AC374"/>
      <c r="AD374"/>
      <c r="AE374"/>
      <c r="AF374"/>
      <c r="AG374"/>
      <c r="AH374"/>
      <c r="AI374"/>
      <c r="AJ374"/>
      <c r="AK374"/>
      <c r="AL374"/>
      <c r="AM374"/>
      <c r="AN374"/>
      <c r="AO374"/>
      <c r="AP374"/>
      <c r="AQ374"/>
      <c r="AR374"/>
      <c r="AS374"/>
      <c r="AT374"/>
      <c r="AU374"/>
      <c r="AV374"/>
      <c r="AW374"/>
      <c r="AX374"/>
      <c r="AY374"/>
      <c r="AZ374"/>
      <c r="BA374"/>
      <c r="BB374"/>
      <c r="BC374" s="41"/>
      <c r="BI374" t="s">
        <v>1352</v>
      </c>
      <c r="CS374" s="259"/>
    </row>
    <row r="375" spans="1:97" s="1" customFormat="1" ht="13.5" customHeight="1" x14ac:dyDescent="0.15">
      <c r="A375"/>
      <c r="B375"/>
      <c r="C375"/>
      <c r="D375"/>
      <c r="E375"/>
      <c r="F375"/>
      <c r="G375"/>
      <c r="H375"/>
      <c r="I375"/>
      <c r="J375"/>
      <c r="K375" s="3"/>
      <c r="L375"/>
      <c r="M375"/>
      <c r="N375"/>
      <c r="O375"/>
      <c r="P375"/>
      <c r="Q375"/>
      <c r="R375"/>
      <c r="S375"/>
      <c r="T375"/>
      <c r="U375"/>
      <c r="V375"/>
      <c r="W375"/>
      <c r="X375"/>
      <c r="Y375"/>
      <c r="Z375" s="260"/>
      <c r="AA375"/>
      <c r="AB375"/>
      <c r="AC375"/>
      <c r="AD375"/>
      <c r="AE375"/>
      <c r="AF375"/>
      <c r="AG375"/>
      <c r="AH375"/>
      <c r="AI375"/>
      <c r="AJ375"/>
      <c r="AK375"/>
      <c r="AL375"/>
      <c r="AM375"/>
      <c r="AN375"/>
      <c r="AO375"/>
      <c r="AP375"/>
      <c r="AQ375"/>
      <c r="AR375"/>
      <c r="AS375"/>
      <c r="AT375"/>
      <c r="AU375"/>
      <c r="AV375"/>
      <c r="AW375"/>
      <c r="AX375"/>
      <c r="AY375"/>
      <c r="AZ375"/>
      <c r="BA375"/>
      <c r="BB375"/>
      <c r="BC375" s="41"/>
      <c r="BI375" t="s">
        <v>1177</v>
      </c>
      <c r="CS375" s="259"/>
    </row>
    <row r="376" spans="1:97" s="1" customFormat="1" ht="13.5" customHeight="1" x14ac:dyDescent="0.15">
      <c r="A376"/>
      <c r="B376"/>
      <c r="C376"/>
      <c r="D376"/>
      <c r="E376"/>
      <c r="F376"/>
      <c r="G376"/>
      <c r="H376"/>
      <c r="I376"/>
      <c r="J376"/>
      <c r="K376" s="3"/>
      <c r="L376"/>
      <c r="M376"/>
      <c r="N376"/>
      <c r="O376"/>
      <c r="P376"/>
      <c r="Q376"/>
      <c r="R376"/>
      <c r="S376"/>
      <c r="T376"/>
      <c r="U376"/>
      <c r="V376"/>
      <c r="W376"/>
      <c r="X376"/>
      <c r="Y376"/>
      <c r="Z376" s="260"/>
      <c r="AA376"/>
      <c r="AB376"/>
      <c r="AC376"/>
      <c r="AD376"/>
      <c r="AE376"/>
      <c r="AF376"/>
      <c r="AG376"/>
      <c r="AH376"/>
      <c r="AI376"/>
      <c r="AJ376"/>
      <c r="AK376"/>
      <c r="AL376"/>
      <c r="AM376"/>
      <c r="AN376"/>
      <c r="AO376"/>
      <c r="AP376"/>
      <c r="AQ376"/>
      <c r="AR376"/>
      <c r="AS376"/>
      <c r="AT376"/>
      <c r="AU376"/>
      <c r="AV376"/>
      <c r="AW376"/>
      <c r="AX376"/>
      <c r="AY376"/>
      <c r="AZ376"/>
      <c r="BA376"/>
      <c r="BB376"/>
      <c r="BC376" s="41"/>
      <c r="BI376" t="s">
        <v>1194</v>
      </c>
      <c r="CS376" s="259"/>
    </row>
    <row r="377" spans="1:97" s="1" customFormat="1" ht="13.5" customHeight="1" x14ac:dyDescent="0.15">
      <c r="A377"/>
      <c r="B377"/>
      <c r="C377"/>
      <c r="D377"/>
      <c r="E377"/>
      <c r="F377"/>
      <c r="G377"/>
      <c r="H377"/>
      <c r="I377"/>
      <c r="J377"/>
      <c r="K377" s="3"/>
      <c r="L377"/>
      <c r="M377"/>
      <c r="N377"/>
      <c r="O377"/>
      <c r="P377"/>
      <c r="Q377"/>
      <c r="R377"/>
      <c r="S377"/>
      <c r="T377"/>
      <c r="U377"/>
      <c r="V377"/>
      <c r="W377"/>
      <c r="X377"/>
      <c r="Y377"/>
      <c r="Z377" s="260"/>
      <c r="AA377"/>
      <c r="AB377"/>
      <c r="AC377"/>
      <c r="AD377"/>
      <c r="AE377"/>
      <c r="AF377"/>
      <c r="AG377"/>
      <c r="AH377"/>
      <c r="AI377"/>
      <c r="AJ377"/>
      <c r="AK377"/>
      <c r="AL377"/>
      <c r="AM377"/>
      <c r="AN377"/>
      <c r="AO377"/>
      <c r="AP377"/>
      <c r="AQ377"/>
      <c r="AR377"/>
      <c r="AS377"/>
      <c r="AT377"/>
      <c r="AU377"/>
      <c r="AV377"/>
      <c r="AW377"/>
      <c r="AX377"/>
      <c r="AY377"/>
      <c r="AZ377"/>
      <c r="BA377"/>
      <c r="BB377"/>
      <c r="BC377" s="41"/>
      <c r="BI377" t="s">
        <v>2431</v>
      </c>
      <c r="CS377" s="259"/>
    </row>
    <row r="378" spans="1:97" s="1" customFormat="1" ht="13.5" customHeight="1" x14ac:dyDescent="0.15">
      <c r="A378"/>
      <c r="B378"/>
      <c r="C378"/>
      <c r="D378"/>
      <c r="E378"/>
      <c r="F378"/>
      <c r="G378"/>
      <c r="H378"/>
      <c r="I378"/>
      <c r="J378"/>
      <c r="K378" s="3"/>
      <c r="L378"/>
      <c r="M378"/>
      <c r="N378"/>
      <c r="O378"/>
      <c r="P378"/>
      <c r="Q378"/>
      <c r="R378"/>
      <c r="S378"/>
      <c r="T378"/>
      <c r="U378"/>
      <c r="V378"/>
      <c r="W378"/>
      <c r="X378"/>
      <c r="Y378"/>
      <c r="Z378" s="260"/>
      <c r="AA378"/>
      <c r="AB378"/>
      <c r="AC378"/>
      <c r="AD378"/>
      <c r="AE378"/>
      <c r="AF378"/>
      <c r="AG378"/>
      <c r="AH378"/>
      <c r="AI378"/>
      <c r="AJ378"/>
      <c r="AK378"/>
      <c r="AL378"/>
      <c r="AM378"/>
      <c r="AN378"/>
      <c r="AO378"/>
      <c r="AP378"/>
      <c r="AQ378"/>
      <c r="AR378"/>
      <c r="AS378"/>
      <c r="AT378"/>
      <c r="AU378"/>
      <c r="AV378"/>
      <c r="AW378"/>
      <c r="AX378"/>
      <c r="AY378"/>
      <c r="AZ378"/>
      <c r="BA378"/>
      <c r="BB378"/>
      <c r="BC378" s="41"/>
      <c r="BI378" t="s">
        <v>780</v>
      </c>
      <c r="CS378" s="259"/>
    </row>
    <row r="379" spans="1:97" s="1" customFormat="1" ht="13.5" customHeight="1" x14ac:dyDescent="0.15">
      <c r="A379"/>
      <c r="B379"/>
      <c r="C379"/>
      <c r="D379"/>
      <c r="E379"/>
      <c r="F379"/>
      <c r="G379"/>
      <c r="H379"/>
      <c r="I379"/>
      <c r="J379"/>
      <c r="K379" s="3"/>
      <c r="L379"/>
      <c r="M379"/>
      <c r="N379"/>
      <c r="O379"/>
      <c r="P379"/>
      <c r="Q379"/>
      <c r="R379"/>
      <c r="S379"/>
      <c r="T379"/>
      <c r="U379"/>
      <c r="V379"/>
      <c r="W379"/>
      <c r="X379"/>
      <c r="Y379"/>
      <c r="Z379" s="260"/>
      <c r="AA379"/>
      <c r="AB379"/>
      <c r="AC379"/>
      <c r="AD379"/>
      <c r="AE379"/>
      <c r="AF379"/>
      <c r="AG379"/>
      <c r="AH379"/>
      <c r="AI379"/>
      <c r="AJ379"/>
      <c r="AK379"/>
      <c r="AL379"/>
      <c r="AM379"/>
      <c r="AN379"/>
      <c r="AO379"/>
      <c r="AP379"/>
      <c r="AQ379"/>
      <c r="AR379"/>
      <c r="AS379"/>
      <c r="AT379"/>
      <c r="AU379"/>
      <c r="AV379"/>
      <c r="AW379"/>
      <c r="AX379"/>
      <c r="AY379"/>
      <c r="AZ379"/>
      <c r="BA379"/>
      <c r="BB379"/>
      <c r="BC379" s="41"/>
      <c r="BI379" t="s">
        <v>721</v>
      </c>
      <c r="CS379" s="259"/>
    </row>
    <row r="380" spans="1:97" s="1" customFormat="1" ht="13.5" customHeight="1" x14ac:dyDescent="0.15">
      <c r="A380"/>
      <c r="B380"/>
      <c r="C380"/>
      <c r="D380"/>
      <c r="E380"/>
      <c r="F380"/>
      <c r="G380"/>
      <c r="H380"/>
      <c r="I380"/>
      <c r="J380"/>
      <c r="K380" s="3"/>
      <c r="L380"/>
      <c r="M380"/>
      <c r="N380"/>
      <c r="O380"/>
      <c r="P380"/>
      <c r="Q380"/>
      <c r="R380"/>
      <c r="S380"/>
      <c r="T380"/>
      <c r="U380"/>
      <c r="V380"/>
      <c r="W380"/>
      <c r="X380"/>
      <c r="Y380"/>
      <c r="Z380" s="260"/>
      <c r="AA380"/>
      <c r="AB380"/>
      <c r="AC380"/>
      <c r="AD380"/>
      <c r="AE380"/>
      <c r="AF380"/>
      <c r="AG380"/>
      <c r="AH380"/>
      <c r="AI380"/>
      <c r="AJ380"/>
      <c r="AK380"/>
      <c r="AL380"/>
      <c r="AM380"/>
      <c r="AN380"/>
      <c r="AO380"/>
      <c r="AP380"/>
      <c r="AQ380"/>
      <c r="AR380"/>
      <c r="AS380"/>
      <c r="AT380"/>
      <c r="AU380"/>
      <c r="AV380"/>
      <c r="AW380"/>
      <c r="AX380"/>
      <c r="AY380"/>
      <c r="AZ380"/>
      <c r="BA380"/>
      <c r="BB380"/>
      <c r="BC380" s="41"/>
      <c r="BI380" t="s">
        <v>723</v>
      </c>
      <c r="CS380" s="259"/>
    </row>
    <row r="381" spans="1:97" s="1" customFormat="1" ht="13.5" customHeight="1" x14ac:dyDescent="0.15">
      <c r="A381"/>
      <c r="B381"/>
      <c r="C381"/>
      <c r="D381"/>
      <c r="E381"/>
      <c r="F381"/>
      <c r="G381"/>
      <c r="H381"/>
      <c r="I381"/>
      <c r="J381"/>
      <c r="K381" s="3"/>
      <c r="L381"/>
      <c r="M381"/>
      <c r="N381"/>
      <c r="O381"/>
      <c r="P381"/>
      <c r="Q381"/>
      <c r="R381"/>
      <c r="S381"/>
      <c r="T381"/>
      <c r="U381"/>
      <c r="V381"/>
      <c r="W381"/>
      <c r="X381"/>
      <c r="Y381"/>
      <c r="Z381" s="260"/>
      <c r="AA381"/>
      <c r="AB381"/>
      <c r="AC381"/>
      <c r="AD381"/>
      <c r="AE381"/>
      <c r="AF381"/>
      <c r="AG381"/>
      <c r="AH381"/>
      <c r="AI381"/>
      <c r="AJ381"/>
      <c r="AK381"/>
      <c r="AL381"/>
      <c r="AM381"/>
      <c r="AN381"/>
      <c r="AO381"/>
      <c r="AP381"/>
      <c r="AQ381"/>
      <c r="AR381"/>
      <c r="AS381"/>
      <c r="AT381"/>
      <c r="AU381"/>
      <c r="AV381"/>
      <c r="AW381"/>
      <c r="AX381"/>
      <c r="AY381"/>
      <c r="AZ381"/>
      <c r="BA381"/>
      <c r="BB381"/>
      <c r="BC381" s="41"/>
      <c r="BI381" t="s">
        <v>725</v>
      </c>
      <c r="CS381" s="259"/>
    </row>
    <row r="382" spans="1:97" s="1" customFormat="1" ht="13.5" customHeight="1" x14ac:dyDescent="0.15">
      <c r="A382"/>
      <c r="B382"/>
      <c r="C382"/>
      <c r="D382"/>
      <c r="E382"/>
      <c r="F382"/>
      <c r="G382"/>
      <c r="H382"/>
      <c r="I382"/>
      <c r="J382"/>
      <c r="K382" s="3"/>
      <c r="L382"/>
      <c r="M382"/>
      <c r="N382"/>
      <c r="O382"/>
      <c r="P382"/>
      <c r="Q382"/>
      <c r="R382"/>
      <c r="S382"/>
      <c r="T382"/>
      <c r="U382"/>
      <c r="V382"/>
      <c r="W382"/>
      <c r="X382"/>
      <c r="Y382"/>
      <c r="Z382" s="260"/>
      <c r="AA382"/>
      <c r="AB382"/>
      <c r="AC382"/>
      <c r="AD382"/>
      <c r="AE382"/>
      <c r="AF382"/>
      <c r="AG382"/>
      <c r="AH382"/>
      <c r="AI382"/>
      <c r="AJ382"/>
      <c r="AK382"/>
      <c r="AL382"/>
      <c r="AM382"/>
      <c r="AN382"/>
      <c r="AO382"/>
      <c r="AP382"/>
      <c r="AQ382"/>
      <c r="AR382"/>
      <c r="AS382"/>
      <c r="AT382"/>
      <c r="AU382"/>
      <c r="AV382"/>
      <c r="AW382"/>
      <c r="AX382"/>
      <c r="AY382"/>
      <c r="AZ382"/>
      <c r="BA382"/>
      <c r="BB382"/>
      <c r="BC382" s="41"/>
      <c r="BI382" t="s">
        <v>779</v>
      </c>
      <c r="CS382" s="259"/>
    </row>
    <row r="383" spans="1:97" s="1" customFormat="1" ht="13.5" customHeight="1" x14ac:dyDescent="0.15">
      <c r="A383"/>
      <c r="B383"/>
      <c r="C383"/>
      <c r="D383"/>
      <c r="E383"/>
      <c r="F383"/>
      <c r="G383"/>
      <c r="H383"/>
      <c r="I383"/>
      <c r="J383"/>
      <c r="K383" s="3"/>
      <c r="L383"/>
      <c r="M383"/>
      <c r="N383"/>
      <c r="O383"/>
      <c r="P383"/>
      <c r="Q383"/>
      <c r="R383"/>
      <c r="S383"/>
      <c r="T383"/>
      <c r="U383"/>
      <c r="V383"/>
      <c r="W383"/>
      <c r="X383"/>
      <c r="Y383"/>
      <c r="Z383" s="260"/>
      <c r="AA383"/>
      <c r="AB383"/>
      <c r="AC383"/>
      <c r="AD383"/>
      <c r="AE383"/>
      <c r="AF383"/>
      <c r="AG383"/>
      <c r="AH383"/>
      <c r="AI383"/>
      <c r="AJ383"/>
      <c r="AK383"/>
      <c r="AL383"/>
      <c r="AM383"/>
      <c r="AN383"/>
      <c r="AO383"/>
      <c r="AP383"/>
      <c r="AQ383"/>
      <c r="AR383"/>
      <c r="AS383"/>
      <c r="AT383"/>
      <c r="AU383"/>
      <c r="AV383"/>
      <c r="AW383"/>
      <c r="AX383"/>
      <c r="AY383"/>
      <c r="AZ383"/>
      <c r="BA383"/>
      <c r="BB383"/>
      <c r="BC383" s="41"/>
      <c r="BI383" t="s">
        <v>720</v>
      </c>
      <c r="CS383" s="259"/>
    </row>
    <row r="384" spans="1:97" s="1" customFormat="1" ht="13.5" customHeight="1" x14ac:dyDescent="0.15">
      <c r="A384"/>
      <c r="B384"/>
      <c r="C384"/>
      <c r="D384"/>
      <c r="E384"/>
      <c r="F384"/>
      <c r="G384"/>
      <c r="H384"/>
      <c r="I384"/>
      <c r="J384"/>
      <c r="K384" s="3"/>
      <c r="L384"/>
      <c r="M384"/>
      <c r="N384"/>
      <c r="O384"/>
      <c r="P384"/>
      <c r="Q384"/>
      <c r="R384"/>
      <c r="S384"/>
      <c r="T384"/>
      <c r="U384"/>
      <c r="V384"/>
      <c r="W384"/>
      <c r="X384"/>
      <c r="Y384"/>
      <c r="Z384" s="260"/>
      <c r="AA384"/>
      <c r="AB384"/>
      <c r="AC384"/>
      <c r="AD384"/>
      <c r="AE384"/>
      <c r="AF384"/>
      <c r="AG384"/>
      <c r="AH384"/>
      <c r="AI384"/>
      <c r="AJ384"/>
      <c r="AK384"/>
      <c r="AL384"/>
      <c r="AM384"/>
      <c r="AN384"/>
      <c r="AO384"/>
      <c r="AP384"/>
      <c r="AQ384"/>
      <c r="AR384"/>
      <c r="AS384"/>
      <c r="AT384"/>
      <c r="AU384"/>
      <c r="AV384"/>
      <c r="AW384"/>
      <c r="AX384"/>
      <c r="AY384"/>
      <c r="AZ384"/>
      <c r="BA384"/>
      <c r="BB384"/>
      <c r="BC384" s="41"/>
      <c r="BI384" t="s">
        <v>722</v>
      </c>
      <c r="CS384" s="259"/>
    </row>
    <row r="385" spans="1:97" s="1" customFormat="1" ht="13.5" customHeight="1" x14ac:dyDescent="0.15">
      <c r="A385"/>
      <c r="B385"/>
      <c r="C385"/>
      <c r="D385"/>
      <c r="E385"/>
      <c r="F385"/>
      <c r="G385"/>
      <c r="H385"/>
      <c r="I385"/>
      <c r="J385"/>
      <c r="K385" s="3"/>
      <c r="L385"/>
      <c r="M385"/>
      <c r="N385"/>
      <c r="O385"/>
      <c r="P385"/>
      <c r="Q385"/>
      <c r="R385"/>
      <c r="S385"/>
      <c r="T385"/>
      <c r="U385"/>
      <c r="V385"/>
      <c r="W385"/>
      <c r="X385"/>
      <c r="Y385"/>
      <c r="Z385" s="260"/>
      <c r="AA385"/>
      <c r="AB385"/>
      <c r="AC385"/>
      <c r="AD385"/>
      <c r="AE385"/>
      <c r="AF385"/>
      <c r="AG385"/>
      <c r="AH385"/>
      <c r="AI385"/>
      <c r="AJ385"/>
      <c r="AK385"/>
      <c r="AL385"/>
      <c r="AM385"/>
      <c r="AN385"/>
      <c r="AO385"/>
      <c r="AP385"/>
      <c r="AQ385"/>
      <c r="AR385"/>
      <c r="AS385"/>
      <c r="AT385"/>
      <c r="AU385"/>
      <c r="AV385"/>
      <c r="AW385"/>
      <c r="AX385"/>
      <c r="AY385"/>
      <c r="AZ385"/>
      <c r="BA385"/>
      <c r="BB385"/>
      <c r="BC385" s="41"/>
      <c r="BI385" t="s">
        <v>724</v>
      </c>
      <c r="CS385" s="259"/>
    </row>
    <row r="386" spans="1:97" s="1" customFormat="1" ht="13.5" customHeight="1" x14ac:dyDescent="0.15">
      <c r="A386"/>
      <c r="B386"/>
      <c r="C386"/>
      <c r="D386"/>
      <c r="E386"/>
      <c r="F386"/>
      <c r="G386"/>
      <c r="H386"/>
      <c r="I386"/>
      <c r="J386"/>
      <c r="K386" s="3"/>
      <c r="L386"/>
      <c r="M386"/>
      <c r="N386"/>
      <c r="O386"/>
      <c r="P386"/>
      <c r="Q386"/>
      <c r="R386"/>
      <c r="S386"/>
      <c r="T386"/>
      <c r="U386"/>
      <c r="V386"/>
      <c r="W386"/>
      <c r="X386"/>
      <c r="Y386"/>
      <c r="Z386" s="260"/>
      <c r="AA386"/>
      <c r="AB386"/>
      <c r="AC386"/>
      <c r="AD386"/>
      <c r="AE386"/>
      <c r="AF386"/>
      <c r="AG386"/>
      <c r="AH386"/>
      <c r="AI386"/>
      <c r="AJ386"/>
      <c r="AK386"/>
      <c r="AL386"/>
      <c r="AM386"/>
      <c r="AN386"/>
      <c r="AO386"/>
      <c r="AP386"/>
      <c r="AQ386"/>
      <c r="AR386"/>
      <c r="AS386"/>
      <c r="AT386"/>
      <c r="AU386"/>
      <c r="AV386"/>
      <c r="AW386"/>
      <c r="AX386"/>
      <c r="AY386"/>
      <c r="AZ386"/>
      <c r="BA386"/>
      <c r="BB386"/>
      <c r="BC386" s="41"/>
      <c r="BI386" t="s">
        <v>807</v>
      </c>
      <c r="CS386" s="259"/>
    </row>
    <row r="387" spans="1:97" s="1" customFormat="1" ht="13.5" customHeight="1" x14ac:dyDescent="0.15">
      <c r="A387"/>
      <c r="B387"/>
      <c r="C387"/>
      <c r="D387"/>
      <c r="E387"/>
      <c r="F387"/>
      <c r="G387"/>
      <c r="H387"/>
      <c r="I387"/>
      <c r="J387"/>
      <c r="K387" s="3"/>
      <c r="L387"/>
      <c r="M387"/>
      <c r="N387"/>
      <c r="O387"/>
      <c r="P387"/>
      <c r="Q387"/>
      <c r="R387"/>
      <c r="S387"/>
      <c r="T387"/>
      <c r="U387"/>
      <c r="V387"/>
      <c r="W387"/>
      <c r="X387"/>
      <c r="Y387"/>
      <c r="Z387" s="260"/>
      <c r="AA387"/>
      <c r="AB387"/>
      <c r="AC387"/>
      <c r="AD387"/>
      <c r="AE387"/>
      <c r="AF387"/>
      <c r="AG387"/>
      <c r="AH387"/>
      <c r="AI387"/>
      <c r="AJ387"/>
      <c r="AK387"/>
      <c r="AL387"/>
      <c r="AM387"/>
      <c r="AN387"/>
      <c r="AO387"/>
      <c r="AP387"/>
      <c r="AQ387"/>
      <c r="AR387"/>
      <c r="AS387"/>
      <c r="AT387"/>
      <c r="AU387"/>
      <c r="AV387"/>
      <c r="AW387"/>
      <c r="AX387"/>
      <c r="AY387"/>
      <c r="AZ387"/>
      <c r="BA387"/>
      <c r="BB387"/>
      <c r="BC387" s="41"/>
      <c r="BI387" t="s">
        <v>808</v>
      </c>
      <c r="CS387" s="259"/>
    </row>
    <row r="388" spans="1:97" s="1" customFormat="1" ht="13.5" customHeight="1" x14ac:dyDescent="0.15">
      <c r="A388"/>
      <c r="B388"/>
      <c r="C388"/>
      <c r="D388"/>
      <c r="E388"/>
      <c r="F388"/>
      <c r="G388"/>
      <c r="H388"/>
      <c r="I388"/>
      <c r="J388"/>
      <c r="K388" s="3"/>
      <c r="L388"/>
      <c r="M388"/>
      <c r="N388"/>
      <c r="O388"/>
      <c r="P388"/>
      <c r="Q388"/>
      <c r="R388"/>
      <c r="S388"/>
      <c r="T388"/>
      <c r="U388"/>
      <c r="V388"/>
      <c r="W388"/>
      <c r="X388"/>
      <c r="Y388"/>
      <c r="Z388" s="260"/>
      <c r="AA388"/>
      <c r="AB388"/>
      <c r="AC388"/>
      <c r="AD388"/>
      <c r="AE388"/>
      <c r="AF388"/>
      <c r="AG388"/>
      <c r="AH388"/>
      <c r="AI388"/>
      <c r="AJ388"/>
      <c r="AK388"/>
      <c r="AL388"/>
      <c r="AM388"/>
      <c r="AN388"/>
      <c r="AO388"/>
      <c r="AP388"/>
      <c r="AQ388"/>
      <c r="AR388"/>
      <c r="AS388"/>
      <c r="AT388"/>
      <c r="AU388"/>
      <c r="AV388"/>
      <c r="AW388"/>
      <c r="AX388"/>
      <c r="AY388"/>
      <c r="AZ388"/>
      <c r="BA388"/>
      <c r="BB388"/>
      <c r="BC388" s="41"/>
      <c r="BI388" t="s">
        <v>727</v>
      </c>
      <c r="CS388" s="259"/>
    </row>
    <row r="389" spans="1:97" s="1" customFormat="1" ht="13.5" customHeight="1" x14ac:dyDescent="0.15">
      <c r="A389"/>
      <c r="B389"/>
      <c r="C389"/>
      <c r="D389"/>
      <c r="E389"/>
      <c r="F389"/>
      <c r="G389"/>
      <c r="H389"/>
      <c r="I389"/>
      <c r="J389"/>
      <c r="K389" s="3"/>
      <c r="L389"/>
      <c r="M389"/>
      <c r="N389"/>
      <c r="O389"/>
      <c r="P389"/>
      <c r="Q389"/>
      <c r="R389"/>
      <c r="S389"/>
      <c r="T389"/>
      <c r="U389"/>
      <c r="V389"/>
      <c r="W389"/>
      <c r="X389"/>
      <c r="Y389"/>
      <c r="Z389" s="260"/>
      <c r="AA389"/>
      <c r="AB389"/>
      <c r="AC389"/>
      <c r="AD389"/>
      <c r="AE389"/>
      <c r="AF389"/>
      <c r="AG389"/>
      <c r="AH389"/>
      <c r="AI389"/>
      <c r="AJ389"/>
      <c r="AK389"/>
      <c r="AL389"/>
      <c r="AM389"/>
      <c r="AN389"/>
      <c r="AO389"/>
      <c r="AP389"/>
      <c r="AQ389"/>
      <c r="AR389"/>
      <c r="AS389"/>
      <c r="AT389"/>
      <c r="AU389"/>
      <c r="AV389"/>
      <c r="AW389"/>
      <c r="AX389"/>
      <c r="AY389"/>
      <c r="AZ389"/>
      <c r="BA389"/>
      <c r="BB389"/>
      <c r="BC389" s="41"/>
      <c r="BI389" t="s">
        <v>741</v>
      </c>
      <c r="CS389" s="259"/>
    </row>
    <row r="390" spans="1:97" s="1" customFormat="1" ht="13.5" customHeight="1" x14ac:dyDescent="0.15">
      <c r="A390"/>
      <c r="B390"/>
      <c r="C390"/>
      <c r="D390"/>
      <c r="E390"/>
      <c r="F390"/>
      <c r="G390"/>
      <c r="H390"/>
      <c r="I390"/>
      <c r="J390"/>
      <c r="K390" s="3"/>
      <c r="L390"/>
      <c r="M390"/>
      <c r="N390"/>
      <c r="O390"/>
      <c r="P390"/>
      <c r="Q390"/>
      <c r="R390"/>
      <c r="S390"/>
      <c r="T390"/>
      <c r="U390"/>
      <c r="V390"/>
      <c r="W390"/>
      <c r="X390"/>
      <c r="Y390"/>
      <c r="Z390" s="260"/>
      <c r="AA390"/>
      <c r="AB390"/>
      <c r="AC390"/>
      <c r="AD390"/>
      <c r="AE390"/>
      <c r="AF390"/>
      <c r="AG390"/>
      <c r="AH390"/>
      <c r="AI390"/>
      <c r="AJ390"/>
      <c r="AK390"/>
      <c r="AL390"/>
      <c r="AM390"/>
      <c r="AN390"/>
      <c r="AO390"/>
      <c r="AP390"/>
      <c r="AQ390"/>
      <c r="AR390"/>
      <c r="AS390"/>
      <c r="AT390"/>
      <c r="AU390"/>
      <c r="AV390"/>
      <c r="AW390"/>
      <c r="AX390"/>
      <c r="AY390"/>
      <c r="AZ390"/>
      <c r="BA390"/>
      <c r="BB390"/>
      <c r="BC390" s="41"/>
      <c r="BI390" t="s">
        <v>761</v>
      </c>
      <c r="CS390" s="259"/>
    </row>
    <row r="391" spans="1:97" s="1" customFormat="1" ht="13.5" customHeight="1" x14ac:dyDescent="0.15">
      <c r="A391"/>
      <c r="B391"/>
      <c r="C391"/>
      <c r="D391"/>
      <c r="E391"/>
      <c r="F391"/>
      <c r="G391"/>
      <c r="H391"/>
      <c r="I391"/>
      <c r="J391"/>
      <c r="K391" s="3"/>
      <c r="L391"/>
      <c r="M391"/>
      <c r="N391"/>
      <c r="O391"/>
      <c r="P391"/>
      <c r="Q391"/>
      <c r="R391"/>
      <c r="S391"/>
      <c r="T391"/>
      <c r="U391"/>
      <c r="V391"/>
      <c r="W391"/>
      <c r="X391"/>
      <c r="Y391"/>
      <c r="Z391" s="260"/>
      <c r="AA391"/>
      <c r="AB391"/>
      <c r="AC391"/>
      <c r="AD391"/>
      <c r="AE391"/>
      <c r="AF391"/>
      <c r="AG391"/>
      <c r="AH391"/>
      <c r="AI391"/>
      <c r="AJ391"/>
      <c r="AK391"/>
      <c r="AL391"/>
      <c r="AM391"/>
      <c r="AN391"/>
      <c r="AO391"/>
      <c r="AP391"/>
      <c r="AQ391"/>
      <c r="AR391"/>
      <c r="AS391"/>
      <c r="AT391"/>
      <c r="AU391"/>
      <c r="AV391"/>
      <c r="AW391"/>
      <c r="AX391"/>
      <c r="AY391"/>
      <c r="AZ391"/>
      <c r="BA391"/>
      <c r="BB391"/>
      <c r="BC391" s="41"/>
      <c r="BI391" t="s">
        <v>805</v>
      </c>
      <c r="CS391" s="259"/>
    </row>
    <row r="392" spans="1:97" s="1" customFormat="1" ht="13.5" customHeight="1" x14ac:dyDescent="0.15">
      <c r="A392"/>
      <c r="B392"/>
      <c r="C392"/>
      <c r="D392"/>
      <c r="E392"/>
      <c r="F392"/>
      <c r="G392"/>
      <c r="H392"/>
      <c r="I392"/>
      <c r="J392"/>
      <c r="K392" s="3"/>
      <c r="L392"/>
      <c r="M392"/>
      <c r="N392"/>
      <c r="O392"/>
      <c r="P392"/>
      <c r="Q392"/>
      <c r="R392"/>
      <c r="S392"/>
      <c r="T392"/>
      <c r="U392"/>
      <c r="V392"/>
      <c r="W392"/>
      <c r="X392"/>
      <c r="Y392"/>
      <c r="Z392" s="260"/>
      <c r="AA392"/>
      <c r="AB392"/>
      <c r="AC392"/>
      <c r="AD392"/>
      <c r="AE392"/>
      <c r="AF392"/>
      <c r="AG392"/>
      <c r="AH392"/>
      <c r="AI392"/>
      <c r="AJ392"/>
      <c r="AK392"/>
      <c r="AL392"/>
      <c r="AM392"/>
      <c r="AN392"/>
      <c r="AO392"/>
      <c r="AP392"/>
      <c r="AQ392"/>
      <c r="AR392"/>
      <c r="AS392"/>
      <c r="AT392"/>
      <c r="AU392"/>
      <c r="AV392"/>
      <c r="AW392"/>
      <c r="AX392"/>
      <c r="AY392"/>
      <c r="AZ392"/>
      <c r="BA392"/>
      <c r="BB392"/>
      <c r="BC392" s="41"/>
      <c r="BI392" t="s">
        <v>806</v>
      </c>
      <c r="CS392" s="259"/>
    </row>
    <row r="393" spans="1:97" s="1" customFormat="1" ht="13.5" customHeight="1" x14ac:dyDescent="0.15">
      <c r="A393"/>
      <c r="B393"/>
      <c r="C393"/>
      <c r="D393"/>
      <c r="E393"/>
      <c r="F393"/>
      <c r="G393"/>
      <c r="H393"/>
      <c r="I393"/>
      <c r="J393"/>
      <c r="K393" s="3"/>
      <c r="L393"/>
      <c r="M393"/>
      <c r="N393"/>
      <c r="O393"/>
      <c r="P393"/>
      <c r="Q393"/>
      <c r="R393"/>
      <c r="S393"/>
      <c r="T393"/>
      <c r="U393"/>
      <c r="V393"/>
      <c r="W393"/>
      <c r="X393"/>
      <c r="Y393"/>
      <c r="Z393" s="260"/>
      <c r="AA393"/>
      <c r="AB393"/>
      <c r="AC393"/>
      <c r="AD393"/>
      <c r="AE393"/>
      <c r="AF393"/>
      <c r="AG393"/>
      <c r="AH393"/>
      <c r="AI393"/>
      <c r="AJ393"/>
      <c r="AK393"/>
      <c r="AL393"/>
      <c r="AM393"/>
      <c r="AN393"/>
      <c r="AO393"/>
      <c r="AP393"/>
      <c r="AQ393"/>
      <c r="AR393"/>
      <c r="AS393"/>
      <c r="AT393"/>
      <c r="AU393"/>
      <c r="AV393"/>
      <c r="AW393"/>
      <c r="AX393"/>
      <c r="AY393"/>
      <c r="AZ393"/>
      <c r="BA393"/>
      <c r="BB393"/>
      <c r="BC393" s="41"/>
      <c r="BI393" t="s">
        <v>726</v>
      </c>
      <c r="CS393" s="259"/>
    </row>
    <row r="394" spans="1:97" s="1" customFormat="1" ht="13.5" customHeight="1" x14ac:dyDescent="0.15">
      <c r="A394"/>
      <c r="B394"/>
      <c r="C394"/>
      <c r="D394"/>
      <c r="E394"/>
      <c r="F394"/>
      <c r="G394"/>
      <c r="H394"/>
      <c r="I394"/>
      <c r="J394"/>
      <c r="K394" s="3"/>
      <c r="L394"/>
      <c r="M394"/>
      <c r="N394"/>
      <c r="O394"/>
      <c r="P394"/>
      <c r="Q394"/>
      <c r="R394"/>
      <c r="S394"/>
      <c r="T394"/>
      <c r="U394"/>
      <c r="V394"/>
      <c r="W394"/>
      <c r="X394"/>
      <c r="Y394"/>
      <c r="Z394" s="260"/>
      <c r="AA394"/>
      <c r="AB394"/>
      <c r="AC394"/>
      <c r="AD394"/>
      <c r="AE394"/>
      <c r="AF394"/>
      <c r="AG394"/>
      <c r="AH394"/>
      <c r="AI394"/>
      <c r="AJ394"/>
      <c r="AK394"/>
      <c r="AL394"/>
      <c r="AM394"/>
      <c r="AN394"/>
      <c r="AO394"/>
      <c r="AP394"/>
      <c r="AQ394"/>
      <c r="AR394"/>
      <c r="AS394"/>
      <c r="AT394"/>
      <c r="AU394"/>
      <c r="AV394"/>
      <c r="AW394"/>
      <c r="AX394"/>
      <c r="AY394"/>
      <c r="AZ394"/>
      <c r="BA394"/>
      <c r="BB394"/>
      <c r="BC394" s="41"/>
      <c r="BI394" t="s">
        <v>740</v>
      </c>
      <c r="CS394" s="259"/>
    </row>
    <row r="395" spans="1:97" s="1" customFormat="1" ht="13.5" customHeight="1" x14ac:dyDescent="0.15">
      <c r="A395"/>
      <c r="B395"/>
      <c r="C395"/>
      <c r="D395"/>
      <c r="E395"/>
      <c r="F395"/>
      <c r="G395"/>
      <c r="H395"/>
      <c r="I395"/>
      <c r="J395"/>
      <c r="K395" s="3"/>
      <c r="L395"/>
      <c r="M395"/>
      <c r="N395"/>
      <c r="O395"/>
      <c r="P395"/>
      <c r="Q395"/>
      <c r="R395"/>
      <c r="S395"/>
      <c r="T395"/>
      <c r="U395"/>
      <c r="V395"/>
      <c r="W395"/>
      <c r="X395"/>
      <c r="Y395"/>
      <c r="Z395" s="260"/>
      <c r="AA395"/>
      <c r="AB395"/>
      <c r="AC395"/>
      <c r="AD395"/>
      <c r="AE395"/>
      <c r="AF395"/>
      <c r="AG395"/>
      <c r="AH395"/>
      <c r="AI395"/>
      <c r="AJ395"/>
      <c r="AK395"/>
      <c r="AL395"/>
      <c r="AM395"/>
      <c r="AN395"/>
      <c r="AO395"/>
      <c r="AP395"/>
      <c r="AQ395"/>
      <c r="AR395"/>
      <c r="AS395"/>
      <c r="AT395"/>
      <c r="AU395"/>
      <c r="AV395"/>
      <c r="AW395"/>
      <c r="AX395"/>
      <c r="AY395"/>
      <c r="AZ395"/>
      <c r="BA395"/>
      <c r="BB395"/>
      <c r="BC395" s="41"/>
      <c r="BI395" t="s">
        <v>760</v>
      </c>
      <c r="CS395" s="259"/>
    </row>
    <row r="396" spans="1:97" s="1" customFormat="1" ht="13.5" customHeight="1" x14ac:dyDescent="0.15">
      <c r="A396"/>
      <c r="B396"/>
      <c r="C396"/>
      <c r="D396"/>
      <c r="E396"/>
      <c r="F396"/>
      <c r="G396"/>
      <c r="H396"/>
      <c r="I396"/>
      <c r="J396"/>
      <c r="K396" s="3"/>
      <c r="L396"/>
      <c r="M396"/>
      <c r="N396"/>
      <c r="O396"/>
      <c r="P396"/>
      <c r="Q396"/>
      <c r="R396"/>
      <c r="S396"/>
      <c r="T396"/>
      <c r="U396"/>
      <c r="V396"/>
      <c r="W396"/>
      <c r="X396"/>
      <c r="Y396"/>
      <c r="Z396" s="260"/>
      <c r="AA396"/>
      <c r="AB396"/>
      <c r="AC396"/>
      <c r="AD396"/>
      <c r="AE396"/>
      <c r="AF396"/>
      <c r="AG396"/>
      <c r="AH396"/>
      <c r="AI396"/>
      <c r="AJ396"/>
      <c r="AK396"/>
      <c r="AL396"/>
      <c r="AM396"/>
      <c r="AN396"/>
      <c r="AO396"/>
      <c r="AP396"/>
      <c r="AQ396"/>
      <c r="AR396"/>
      <c r="AS396"/>
      <c r="AT396"/>
      <c r="AU396"/>
      <c r="AV396"/>
      <c r="AW396"/>
      <c r="AX396"/>
      <c r="AY396"/>
      <c r="AZ396"/>
      <c r="BA396"/>
      <c r="BB396"/>
      <c r="BC396" s="41"/>
      <c r="BI396" t="s">
        <v>810</v>
      </c>
      <c r="CS396" s="259"/>
    </row>
    <row r="397" spans="1:97" s="1" customFormat="1" ht="13.5" customHeight="1" x14ac:dyDescent="0.15">
      <c r="A397"/>
      <c r="B397"/>
      <c r="C397"/>
      <c r="D397"/>
      <c r="E397"/>
      <c r="F397"/>
      <c r="G397"/>
      <c r="H397"/>
      <c r="I397"/>
      <c r="J397"/>
      <c r="K397" s="3"/>
      <c r="L397"/>
      <c r="M397"/>
      <c r="N397"/>
      <c r="O397"/>
      <c r="P397"/>
      <c r="Q397"/>
      <c r="R397"/>
      <c r="S397"/>
      <c r="T397"/>
      <c r="U397"/>
      <c r="V397"/>
      <c r="W397"/>
      <c r="X397"/>
      <c r="Y397"/>
      <c r="Z397" s="260"/>
      <c r="AA397"/>
      <c r="AB397"/>
      <c r="AC397"/>
      <c r="AD397"/>
      <c r="AE397"/>
      <c r="AF397"/>
      <c r="AG397"/>
      <c r="AH397"/>
      <c r="AI397"/>
      <c r="AJ397"/>
      <c r="AK397"/>
      <c r="AL397"/>
      <c r="AM397"/>
      <c r="AN397"/>
      <c r="AO397"/>
      <c r="AP397"/>
      <c r="AQ397"/>
      <c r="AR397"/>
      <c r="AS397"/>
      <c r="AT397"/>
      <c r="AU397"/>
      <c r="AV397"/>
      <c r="AW397"/>
      <c r="AX397"/>
      <c r="AY397"/>
      <c r="AZ397"/>
      <c r="BA397"/>
      <c r="BB397"/>
      <c r="BC397" s="41"/>
      <c r="BI397" t="s">
        <v>552</v>
      </c>
      <c r="CS397" s="259"/>
    </row>
    <row r="398" spans="1:97" s="1" customFormat="1" ht="13.5" customHeight="1" x14ac:dyDescent="0.15">
      <c r="A398"/>
      <c r="B398"/>
      <c r="C398"/>
      <c r="D398"/>
      <c r="E398"/>
      <c r="F398"/>
      <c r="G398"/>
      <c r="H398"/>
      <c r="I398"/>
      <c r="J398"/>
      <c r="K398" s="3"/>
      <c r="L398"/>
      <c r="M398"/>
      <c r="N398"/>
      <c r="O398"/>
      <c r="P398"/>
      <c r="Q398"/>
      <c r="R398"/>
      <c r="S398"/>
      <c r="T398"/>
      <c r="U398"/>
      <c r="V398"/>
      <c r="W398"/>
      <c r="X398"/>
      <c r="Y398"/>
      <c r="Z398" s="260"/>
      <c r="AA398"/>
      <c r="AB398"/>
      <c r="AC398"/>
      <c r="AD398"/>
      <c r="AE398"/>
      <c r="AF398"/>
      <c r="AG398"/>
      <c r="AH398"/>
      <c r="AI398"/>
      <c r="AJ398"/>
      <c r="AK398"/>
      <c r="AL398"/>
      <c r="AM398"/>
      <c r="AN398"/>
      <c r="AO398"/>
      <c r="AP398"/>
      <c r="AQ398"/>
      <c r="AR398"/>
      <c r="AS398"/>
      <c r="AT398"/>
      <c r="AU398"/>
      <c r="AV398"/>
      <c r="AW398"/>
      <c r="AX398"/>
      <c r="AY398"/>
      <c r="AZ398"/>
      <c r="BA398"/>
      <c r="BB398"/>
      <c r="BC398" s="41"/>
      <c r="BI398" t="s">
        <v>763</v>
      </c>
      <c r="CS398" s="259"/>
    </row>
    <row r="399" spans="1:97" s="1" customFormat="1" ht="13.5" customHeight="1" x14ac:dyDescent="0.15">
      <c r="A399"/>
      <c r="B399"/>
      <c r="C399"/>
      <c r="D399"/>
      <c r="E399"/>
      <c r="F399"/>
      <c r="G399"/>
      <c r="H399"/>
      <c r="I399"/>
      <c r="J399"/>
      <c r="K399" s="3"/>
      <c r="L399"/>
      <c r="M399"/>
      <c r="N399"/>
      <c r="O399"/>
      <c r="P399"/>
      <c r="Q399"/>
      <c r="R399"/>
      <c r="S399"/>
      <c r="T399"/>
      <c r="U399"/>
      <c r="V399"/>
      <c r="W399"/>
      <c r="X399"/>
      <c r="Y399"/>
      <c r="Z399" s="260"/>
      <c r="AA399"/>
      <c r="AB399"/>
      <c r="AC399"/>
      <c r="AD399"/>
      <c r="AE399"/>
      <c r="AF399"/>
      <c r="AG399"/>
      <c r="AH399"/>
      <c r="AI399"/>
      <c r="AJ399"/>
      <c r="AK399"/>
      <c r="AL399"/>
      <c r="AM399"/>
      <c r="AN399"/>
      <c r="AO399"/>
      <c r="AP399"/>
      <c r="AQ399"/>
      <c r="AR399"/>
      <c r="AS399"/>
      <c r="AT399"/>
      <c r="AU399"/>
      <c r="AV399"/>
      <c r="AW399"/>
      <c r="AX399"/>
      <c r="AY399"/>
      <c r="AZ399"/>
      <c r="BA399"/>
      <c r="BB399"/>
      <c r="BC399" s="41"/>
      <c r="BI399" t="s">
        <v>765</v>
      </c>
      <c r="CS399" s="259"/>
    </row>
    <row r="400" spans="1:97" s="1" customFormat="1" ht="13.5" customHeight="1" x14ac:dyDescent="0.15">
      <c r="A400"/>
      <c r="B400"/>
      <c r="C400"/>
      <c r="D400"/>
      <c r="E400"/>
      <c r="F400"/>
      <c r="G400"/>
      <c r="H400"/>
      <c r="I400"/>
      <c r="J400"/>
      <c r="K400" s="3"/>
      <c r="L400"/>
      <c r="M400"/>
      <c r="N400"/>
      <c r="O400"/>
      <c r="P400"/>
      <c r="Q400"/>
      <c r="R400"/>
      <c r="S400"/>
      <c r="T400"/>
      <c r="U400"/>
      <c r="V400"/>
      <c r="W400"/>
      <c r="X400"/>
      <c r="Y400"/>
      <c r="Z400" s="260"/>
      <c r="AA400"/>
      <c r="AB400"/>
      <c r="AC400"/>
      <c r="AD400"/>
      <c r="AE400"/>
      <c r="AF400"/>
      <c r="AG400"/>
      <c r="AH400"/>
      <c r="AI400"/>
      <c r="AJ400"/>
      <c r="AK400"/>
      <c r="AL400"/>
      <c r="AM400"/>
      <c r="AN400"/>
      <c r="AO400"/>
      <c r="AP400"/>
      <c r="AQ400"/>
      <c r="AR400"/>
      <c r="AS400"/>
      <c r="AT400"/>
      <c r="AU400"/>
      <c r="AV400"/>
      <c r="AW400"/>
      <c r="AX400"/>
      <c r="AY400"/>
      <c r="AZ400"/>
      <c r="BA400"/>
      <c r="BB400"/>
      <c r="BC400" s="41"/>
      <c r="BI400" t="s">
        <v>770</v>
      </c>
      <c r="CS400" s="259"/>
    </row>
    <row r="401" spans="1:97" s="1" customFormat="1" ht="13.5" customHeight="1" x14ac:dyDescent="0.15">
      <c r="A401"/>
      <c r="B401"/>
      <c r="C401"/>
      <c r="D401"/>
      <c r="E401"/>
      <c r="F401"/>
      <c r="G401"/>
      <c r="H401"/>
      <c r="I401"/>
      <c r="J401"/>
      <c r="K401" s="3"/>
      <c r="L401"/>
      <c r="M401"/>
      <c r="N401"/>
      <c r="O401"/>
      <c r="P401"/>
      <c r="Q401"/>
      <c r="R401"/>
      <c r="S401"/>
      <c r="T401"/>
      <c r="U401"/>
      <c r="V401"/>
      <c r="W401"/>
      <c r="X401"/>
      <c r="Y401"/>
      <c r="Z401" s="260"/>
      <c r="AA401"/>
      <c r="AB401"/>
      <c r="AC401"/>
      <c r="AD401"/>
      <c r="AE401"/>
      <c r="AF401"/>
      <c r="AG401"/>
      <c r="AH401"/>
      <c r="AI401"/>
      <c r="AJ401"/>
      <c r="AK401"/>
      <c r="AL401"/>
      <c r="AM401"/>
      <c r="AN401"/>
      <c r="AO401"/>
      <c r="AP401"/>
      <c r="AQ401"/>
      <c r="AR401"/>
      <c r="AS401"/>
      <c r="AT401"/>
      <c r="AU401"/>
      <c r="AV401"/>
      <c r="AW401"/>
      <c r="AX401"/>
      <c r="AY401"/>
      <c r="AZ401"/>
      <c r="BA401"/>
      <c r="BB401"/>
      <c r="BC401" s="41"/>
      <c r="BI401" t="s">
        <v>809</v>
      </c>
      <c r="CS401" s="259"/>
    </row>
    <row r="402" spans="1:97" s="1" customFormat="1" ht="13.5" customHeight="1" x14ac:dyDescent="0.15">
      <c r="A402"/>
      <c r="B402"/>
      <c r="C402"/>
      <c r="D402"/>
      <c r="E402"/>
      <c r="F402"/>
      <c r="G402"/>
      <c r="H402"/>
      <c r="I402"/>
      <c r="J402"/>
      <c r="K402" s="3"/>
      <c r="L402"/>
      <c r="M402"/>
      <c r="N402"/>
      <c r="O402"/>
      <c r="P402"/>
      <c r="Q402"/>
      <c r="R402"/>
      <c r="S402"/>
      <c r="T402"/>
      <c r="U402"/>
      <c r="V402"/>
      <c r="W402"/>
      <c r="X402"/>
      <c r="Y402"/>
      <c r="Z402" s="260"/>
      <c r="AA402"/>
      <c r="AB402"/>
      <c r="AC402"/>
      <c r="AD402"/>
      <c r="AE402"/>
      <c r="AF402"/>
      <c r="AG402"/>
      <c r="AH402"/>
      <c r="AI402"/>
      <c r="AJ402"/>
      <c r="AK402"/>
      <c r="AL402"/>
      <c r="AM402"/>
      <c r="AN402"/>
      <c r="AO402"/>
      <c r="AP402"/>
      <c r="AQ402"/>
      <c r="AR402"/>
      <c r="AS402"/>
      <c r="AT402"/>
      <c r="AU402"/>
      <c r="AV402"/>
      <c r="AW402"/>
      <c r="AX402"/>
      <c r="AY402"/>
      <c r="AZ402"/>
      <c r="BA402"/>
      <c r="BB402"/>
      <c r="BC402" s="41"/>
      <c r="BI402" t="s">
        <v>553</v>
      </c>
      <c r="CS402" s="259"/>
    </row>
    <row r="403" spans="1:97" s="1" customFormat="1" ht="13.5" customHeight="1" x14ac:dyDescent="0.15">
      <c r="A403"/>
      <c r="B403"/>
      <c r="C403"/>
      <c r="D403"/>
      <c r="E403"/>
      <c r="F403"/>
      <c r="G403"/>
      <c r="H403"/>
      <c r="I403"/>
      <c r="J403"/>
      <c r="K403" s="3"/>
      <c r="L403"/>
      <c r="M403"/>
      <c r="N403"/>
      <c r="O403"/>
      <c r="P403"/>
      <c r="Q403"/>
      <c r="R403"/>
      <c r="S403"/>
      <c r="T403"/>
      <c r="U403"/>
      <c r="V403"/>
      <c r="W403"/>
      <c r="X403"/>
      <c r="Y403"/>
      <c r="Z403" s="260"/>
      <c r="AA403"/>
      <c r="AB403"/>
      <c r="AC403"/>
      <c r="AD403"/>
      <c r="AE403"/>
      <c r="AF403"/>
      <c r="AG403"/>
      <c r="AH403"/>
      <c r="AI403"/>
      <c r="AJ403"/>
      <c r="AK403"/>
      <c r="AL403"/>
      <c r="AM403"/>
      <c r="AN403"/>
      <c r="AO403"/>
      <c r="AP403"/>
      <c r="AQ403"/>
      <c r="AR403"/>
      <c r="AS403"/>
      <c r="AT403"/>
      <c r="AU403"/>
      <c r="AV403"/>
      <c r="AW403"/>
      <c r="AX403"/>
      <c r="AY403"/>
      <c r="AZ403"/>
      <c r="BA403"/>
      <c r="BB403"/>
      <c r="BC403" s="41"/>
      <c r="BI403" t="s">
        <v>762</v>
      </c>
      <c r="CS403" s="259"/>
    </row>
    <row r="404" spans="1:97" s="1" customFormat="1" ht="13.5" customHeight="1" x14ac:dyDescent="0.15">
      <c r="A404"/>
      <c r="B404"/>
      <c r="C404"/>
      <c r="D404"/>
      <c r="E404"/>
      <c r="F404"/>
      <c r="G404"/>
      <c r="H404"/>
      <c r="I404"/>
      <c r="J404"/>
      <c r="K404" s="3"/>
      <c r="L404"/>
      <c r="M404"/>
      <c r="N404"/>
      <c r="O404"/>
      <c r="P404"/>
      <c r="Q404"/>
      <c r="R404"/>
      <c r="S404"/>
      <c r="T404"/>
      <c r="U404"/>
      <c r="V404"/>
      <c r="W404"/>
      <c r="X404"/>
      <c r="Y404"/>
      <c r="Z404" s="260"/>
      <c r="AA404"/>
      <c r="AB404"/>
      <c r="AC404"/>
      <c r="AD404"/>
      <c r="AE404"/>
      <c r="AF404"/>
      <c r="AG404"/>
      <c r="AH404"/>
      <c r="AI404"/>
      <c r="AJ404"/>
      <c r="AK404"/>
      <c r="AL404"/>
      <c r="AM404"/>
      <c r="AN404"/>
      <c r="AO404"/>
      <c r="AP404"/>
      <c r="AQ404"/>
      <c r="AR404"/>
      <c r="AS404"/>
      <c r="AT404"/>
      <c r="AU404"/>
      <c r="AV404"/>
      <c r="AW404"/>
      <c r="AX404"/>
      <c r="AY404"/>
      <c r="AZ404"/>
      <c r="BA404"/>
      <c r="BB404"/>
      <c r="BC404" s="41"/>
      <c r="BI404" t="s">
        <v>764</v>
      </c>
      <c r="CS404" s="259"/>
    </row>
    <row r="405" spans="1:97" s="1" customFormat="1" ht="13.5" customHeight="1" x14ac:dyDescent="0.15">
      <c r="A405"/>
      <c r="B405"/>
      <c r="C405"/>
      <c r="D405"/>
      <c r="E405"/>
      <c r="F405"/>
      <c r="G405"/>
      <c r="H405"/>
      <c r="I405"/>
      <c r="J405"/>
      <c r="K405" s="3"/>
      <c r="L405"/>
      <c r="M405"/>
      <c r="N405"/>
      <c r="O405"/>
      <c r="P405"/>
      <c r="Q405"/>
      <c r="R405"/>
      <c r="S405"/>
      <c r="T405"/>
      <c r="U405"/>
      <c r="V405"/>
      <c r="W405"/>
      <c r="X405"/>
      <c r="Y405"/>
      <c r="Z405" s="260"/>
      <c r="AA405"/>
      <c r="AB405"/>
      <c r="AC405"/>
      <c r="AD405"/>
      <c r="AE405"/>
      <c r="AF405"/>
      <c r="AG405"/>
      <c r="AH405"/>
      <c r="AI405"/>
      <c r="AJ405"/>
      <c r="AK405"/>
      <c r="AL405"/>
      <c r="AM405"/>
      <c r="AN405"/>
      <c r="AO405"/>
      <c r="AP405"/>
      <c r="AQ405"/>
      <c r="AR405"/>
      <c r="AS405"/>
      <c r="AT405"/>
      <c r="AU405"/>
      <c r="AV405"/>
      <c r="AW405"/>
      <c r="AX405"/>
      <c r="AY405"/>
      <c r="AZ405"/>
      <c r="BA405"/>
      <c r="BB405"/>
      <c r="BC405" s="41"/>
      <c r="BI405" t="s">
        <v>769</v>
      </c>
      <c r="CS405" s="259"/>
    </row>
    <row r="406" spans="1:97" s="1" customFormat="1" ht="13.5" customHeight="1" x14ac:dyDescent="0.15">
      <c r="A406"/>
      <c r="B406"/>
      <c r="C406"/>
      <c r="D406"/>
      <c r="E406"/>
      <c r="F406"/>
      <c r="G406"/>
      <c r="H406"/>
      <c r="I406"/>
      <c r="J406"/>
      <c r="K406" s="3"/>
      <c r="L406"/>
      <c r="M406"/>
      <c r="N406"/>
      <c r="O406"/>
      <c r="P406"/>
      <c r="Q406"/>
      <c r="R406"/>
      <c r="S406"/>
      <c r="T406"/>
      <c r="U406"/>
      <c r="V406"/>
      <c r="W406"/>
      <c r="X406"/>
      <c r="Y406"/>
      <c r="Z406" s="260"/>
      <c r="AA406"/>
      <c r="AB406"/>
      <c r="AC406"/>
      <c r="AD406"/>
      <c r="AE406"/>
      <c r="AF406"/>
      <c r="AG406"/>
      <c r="AH406"/>
      <c r="AI406"/>
      <c r="AJ406"/>
      <c r="AK406"/>
      <c r="AL406"/>
      <c r="AM406"/>
      <c r="AN406"/>
      <c r="AO406"/>
      <c r="AP406"/>
      <c r="AQ406"/>
      <c r="AR406"/>
      <c r="AS406"/>
      <c r="AT406"/>
      <c r="AU406"/>
      <c r="AV406"/>
      <c r="AW406"/>
      <c r="AX406"/>
      <c r="AY406"/>
      <c r="AZ406"/>
      <c r="BA406"/>
      <c r="BB406"/>
      <c r="BC406" s="41"/>
      <c r="BI406" t="s">
        <v>812</v>
      </c>
      <c r="CS406" s="259"/>
    </row>
    <row r="407" spans="1:97" s="1" customFormat="1" ht="13.5" customHeight="1" x14ac:dyDescent="0.15">
      <c r="A407"/>
      <c r="B407"/>
      <c r="C407"/>
      <c r="D407"/>
      <c r="E407"/>
      <c r="F407"/>
      <c r="G407"/>
      <c r="H407"/>
      <c r="I407"/>
      <c r="J407"/>
      <c r="K407" s="3"/>
      <c r="L407"/>
      <c r="M407"/>
      <c r="N407"/>
      <c r="O407"/>
      <c r="P407"/>
      <c r="Q407"/>
      <c r="R407"/>
      <c r="S407"/>
      <c r="T407"/>
      <c r="U407"/>
      <c r="V407"/>
      <c r="W407"/>
      <c r="X407"/>
      <c r="Y407"/>
      <c r="Z407" s="260"/>
      <c r="AA407"/>
      <c r="AB407"/>
      <c r="AC407"/>
      <c r="AD407"/>
      <c r="AE407"/>
      <c r="AF407"/>
      <c r="AG407"/>
      <c r="AH407"/>
      <c r="AI407"/>
      <c r="AJ407"/>
      <c r="AK407"/>
      <c r="AL407"/>
      <c r="AM407"/>
      <c r="AN407"/>
      <c r="AO407"/>
      <c r="AP407"/>
      <c r="AQ407"/>
      <c r="AR407"/>
      <c r="AS407"/>
      <c r="AT407"/>
      <c r="AU407"/>
      <c r="AV407"/>
      <c r="AW407"/>
      <c r="AX407"/>
      <c r="AY407"/>
      <c r="AZ407"/>
      <c r="BA407"/>
      <c r="BB407"/>
      <c r="BC407" s="41"/>
      <c r="BI407" t="s">
        <v>772</v>
      </c>
      <c r="CS407" s="259"/>
    </row>
    <row r="408" spans="1:97" s="1" customFormat="1" ht="13.5" customHeight="1" x14ac:dyDescent="0.15">
      <c r="A408"/>
      <c r="B408"/>
      <c r="C408"/>
      <c r="D408"/>
      <c r="E408"/>
      <c r="F408"/>
      <c r="G408"/>
      <c r="H408"/>
      <c r="I408"/>
      <c r="J408"/>
      <c r="K408" s="3"/>
      <c r="L408"/>
      <c r="M408"/>
      <c r="N408"/>
      <c r="O408"/>
      <c r="P408"/>
      <c r="Q408"/>
      <c r="R408"/>
      <c r="S408"/>
      <c r="T408"/>
      <c r="U408"/>
      <c r="V408"/>
      <c r="W408"/>
      <c r="X408"/>
      <c r="Y408"/>
      <c r="Z408" s="260"/>
      <c r="AA408"/>
      <c r="AB408"/>
      <c r="AC408"/>
      <c r="AD408"/>
      <c r="AE408"/>
      <c r="AF408"/>
      <c r="AG408"/>
      <c r="AH408"/>
      <c r="AI408"/>
      <c r="AJ408"/>
      <c r="AK408"/>
      <c r="AL408"/>
      <c r="AM408"/>
      <c r="AN408"/>
      <c r="AO408"/>
      <c r="AP408"/>
      <c r="AQ408"/>
      <c r="AR408"/>
      <c r="AS408"/>
      <c r="AT408"/>
      <c r="AU408"/>
      <c r="AV408"/>
      <c r="AW408"/>
      <c r="AX408"/>
      <c r="AY408"/>
      <c r="AZ408"/>
      <c r="BA408"/>
      <c r="BB408"/>
      <c r="BC408" s="41"/>
      <c r="BI408" t="s">
        <v>774</v>
      </c>
      <c r="CS408" s="259"/>
    </row>
    <row r="409" spans="1:97" s="1" customFormat="1" ht="13.5" customHeight="1" x14ac:dyDescent="0.15">
      <c r="A409"/>
      <c r="B409"/>
      <c r="C409"/>
      <c r="D409"/>
      <c r="E409"/>
      <c r="F409"/>
      <c r="G409"/>
      <c r="H409"/>
      <c r="I409"/>
      <c r="J409"/>
      <c r="K409" s="3"/>
      <c r="L409"/>
      <c r="M409"/>
      <c r="N409"/>
      <c r="O409"/>
      <c r="P409"/>
      <c r="Q409"/>
      <c r="R409"/>
      <c r="S409"/>
      <c r="T409"/>
      <c r="U409"/>
      <c r="V409"/>
      <c r="W409"/>
      <c r="X409"/>
      <c r="Y409"/>
      <c r="Z409" s="260"/>
      <c r="AA409"/>
      <c r="AB409"/>
      <c r="AC409"/>
      <c r="AD409"/>
      <c r="AE409"/>
      <c r="AF409"/>
      <c r="AG409"/>
      <c r="AH409"/>
      <c r="AI409"/>
      <c r="AJ409"/>
      <c r="AK409"/>
      <c r="AL409"/>
      <c r="AM409"/>
      <c r="AN409"/>
      <c r="AO409"/>
      <c r="AP409"/>
      <c r="AQ409"/>
      <c r="AR409"/>
      <c r="AS409"/>
      <c r="AT409"/>
      <c r="AU409"/>
      <c r="AV409"/>
      <c r="AW409"/>
      <c r="AX409"/>
      <c r="AY409"/>
      <c r="AZ409"/>
      <c r="BA409"/>
      <c r="BB409"/>
      <c r="BC409" s="41"/>
      <c r="BI409" t="s">
        <v>776</v>
      </c>
      <c r="CS409" s="259"/>
    </row>
    <row r="410" spans="1:97" s="1" customFormat="1" ht="13.5" customHeight="1" x14ac:dyDescent="0.15">
      <c r="A410"/>
      <c r="B410"/>
      <c r="C410"/>
      <c r="D410"/>
      <c r="E410"/>
      <c r="F410"/>
      <c r="G410"/>
      <c r="H410"/>
      <c r="I410"/>
      <c r="J410"/>
      <c r="K410" s="3"/>
      <c r="L410"/>
      <c r="M410"/>
      <c r="N410"/>
      <c r="O410"/>
      <c r="P410"/>
      <c r="Q410"/>
      <c r="R410"/>
      <c r="S410"/>
      <c r="T410"/>
      <c r="U410"/>
      <c r="V410"/>
      <c r="W410"/>
      <c r="X410"/>
      <c r="Y410"/>
      <c r="Z410" s="260"/>
      <c r="AA410"/>
      <c r="AB410"/>
      <c r="AC410"/>
      <c r="AD410"/>
      <c r="AE410"/>
      <c r="AF410"/>
      <c r="AG410"/>
      <c r="AH410"/>
      <c r="AI410"/>
      <c r="AJ410"/>
      <c r="AK410"/>
      <c r="AL410"/>
      <c r="AM410"/>
      <c r="AN410"/>
      <c r="AO410"/>
      <c r="AP410"/>
      <c r="AQ410"/>
      <c r="AR410"/>
      <c r="AS410"/>
      <c r="AT410"/>
      <c r="AU410"/>
      <c r="AV410"/>
      <c r="AW410"/>
      <c r="AX410"/>
      <c r="AY410"/>
      <c r="AZ410"/>
      <c r="BA410"/>
      <c r="BB410"/>
      <c r="BC410" s="41"/>
      <c r="BI410" t="s">
        <v>811</v>
      </c>
      <c r="CS410" s="259"/>
    </row>
    <row r="411" spans="1:97" s="1" customFormat="1" ht="13.5" customHeight="1" x14ac:dyDescent="0.15">
      <c r="A411"/>
      <c r="B411"/>
      <c r="C411"/>
      <c r="D411"/>
      <c r="E411"/>
      <c r="F411"/>
      <c r="G411"/>
      <c r="H411"/>
      <c r="I411"/>
      <c r="J411"/>
      <c r="K411" s="3"/>
      <c r="L411"/>
      <c r="M411"/>
      <c r="N411"/>
      <c r="O411"/>
      <c r="P411"/>
      <c r="Q411"/>
      <c r="R411"/>
      <c r="S411"/>
      <c r="T411"/>
      <c r="U411"/>
      <c r="V411"/>
      <c r="W411"/>
      <c r="X411"/>
      <c r="Y411"/>
      <c r="Z411" s="260"/>
      <c r="AA411"/>
      <c r="AB411"/>
      <c r="AC411"/>
      <c r="AD411"/>
      <c r="AE411"/>
      <c r="AF411"/>
      <c r="AG411"/>
      <c r="AH411"/>
      <c r="AI411"/>
      <c r="AJ411"/>
      <c r="AK411"/>
      <c r="AL411"/>
      <c r="AM411"/>
      <c r="AN411"/>
      <c r="AO411"/>
      <c r="AP411"/>
      <c r="AQ411"/>
      <c r="AR411"/>
      <c r="AS411"/>
      <c r="AT411"/>
      <c r="AU411"/>
      <c r="AV411"/>
      <c r="AW411"/>
      <c r="AX411"/>
      <c r="AY411"/>
      <c r="AZ411"/>
      <c r="BA411"/>
      <c r="BB411"/>
      <c r="BC411" s="41"/>
      <c r="BI411" t="s">
        <v>771</v>
      </c>
      <c r="CS411" s="259"/>
    </row>
    <row r="412" spans="1:97" s="1" customFormat="1" ht="13.5" customHeight="1" x14ac:dyDescent="0.15">
      <c r="A412"/>
      <c r="B412"/>
      <c r="C412"/>
      <c r="D412"/>
      <c r="E412"/>
      <c r="F412"/>
      <c r="G412"/>
      <c r="H412"/>
      <c r="I412"/>
      <c r="J412"/>
      <c r="K412" s="3"/>
      <c r="L412"/>
      <c r="M412"/>
      <c r="N412"/>
      <c r="O412"/>
      <c r="P412"/>
      <c r="Q412"/>
      <c r="R412"/>
      <c r="S412"/>
      <c r="T412"/>
      <c r="U412"/>
      <c r="V412"/>
      <c r="W412"/>
      <c r="X412"/>
      <c r="Y412"/>
      <c r="Z412" s="260"/>
      <c r="AA412"/>
      <c r="AB412"/>
      <c r="AC412"/>
      <c r="AD412"/>
      <c r="AE412"/>
      <c r="AF412"/>
      <c r="AG412"/>
      <c r="AH412"/>
      <c r="AI412"/>
      <c r="AJ412"/>
      <c r="AK412"/>
      <c r="AL412"/>
      <c r="AM412"/>
      <c r="AN412"/>
      <c r="AO412"/>
      <c r="AP412"/>
      <c r="AQ412"/>
      <c r="AR412"/>
      <c r="AS412"/>
      <c r="AT412"/>
      <c r="AU412"/>
      <c r="AV412"/>
      <c r="AW412"/>
      <c r="AX412"/>
      <c r="AY412"/>
      <c r="AZ412"/>
      <c r="BA412"/>
      <c r="BB412"/>
      <c r="BC412" s="41"/>
      <c r="BI412" t="s">
        <v>773</v>
      </c>
      <c r="CS412" s="259"/>
    </row>
    <row r="413" spans="1:97" s="1" customFormat="1" ht="13.5" customHeight="1" x14ac:dyDescent="0.15">
      <c r="A413"/>
      <c r="B413"/>
      <c r="C413"/>
      <c r="D413"/>
      <c r="E413"/>
      <c r="F413"/>
      <c r="G413"/>
      <c r="H413"/>
      <c r="I413"/>
      <c r="J413"/>
      <c r="K413" s="3"/>
      <c r="L413"/>
      <c r="M413"/>
      <c r="N413"/>
      <c r="O413"/>
      <c r="P413"/>
      <c r="Q413"/>
      <c r="R413"/>
      <c r="S413"/>
      <c r="T413"/>
      <c r="U413"/>
      <c r="V413"/>
      <c r="W413"/>
      <c r="X413"/>
      <c r="Y413"/>
      <c r="Z413" s="260"/>
      <c r="AA413"/>
      <c r="AB413"/>
      <c r="AC413"/>
      <c r="AD413"/>
      <c r="AE413"/>
      <c r="AF413"/>
      <c r="AG413"/>
      <c r="AH413"/>
      <c r="AI413"/>
      <c r="AJ413"/>
      <c r="AK413"/>
      <c r="AL413"/>
      <c r="AM413"/>
      <c r="AN413"/>
      <c r="AO413"/>
      <c r="AP413"/>
      <c r="AQ413"/>
      <c r="AR413"/>
      <c r="AS413"/>
      <c r="AT413"/>
      <c r="AU413"/>
      <c r="AV413"/>
      <c r="AW413"/>
      <c r="AX413"/>
      <c r="AY413"/>
      <c r="AZ413"/>
      <c r="BA413"/>
      <c r="BB413"/>
      <c r="BC413" s="41"/>
      <c r="BI413" t="s">
        <v>775</v>
      </c>
      <c r="CS413" s="259"/>
    </row>
    <row r="414" spans="1:97" s="1" customFormat="1" ht="13.5" customHeight="1" x14ac:dyDescent="0.15">
      <c r="A414"/>
      <c r="B414"/>
      <c r="C414"/>
      <c r="D414"/>
      <c r="E414"/>
      <c r="F414"/>
      <c r="G414"/>
      <c r="H414"/>
      <c r="I414"/>
      <c r="J414"/>
      <c r="K414" s="3"/>
      <c r="L414"/>
      <c r="M414"/>
      <c r="N414"/>
      <c r="O414"/>
      <c r="P414"/>
      <c r="Q414"/>
      <c r="R414"/>
      <c r="S414"/>
      <c r="T414"/>
      <c r="U414"/>
      <c r="V414"/>
      <c r="W414"/>
      <c r="X414"/>
      <c r="Y414"/>
      <c r="Z414" s="260"/>
      <c r="AA414"/>
      <c r="AB414"/>
      <c r="AC414"/>
      <c r="AD414"/>
      <c r="AE414"/>
      <c r="AF414"/>
      <c r="AG414"/>
      <c r="AH414"/>
      <c r="AI414"/>
      <c r="AJ414"/>
      <c r="AK414"/>
      <c r="AL414"/>
      <c r="AM414"/>
      <c r="AN414"/>
      <c r="AO414"/>
      <c r="AP414"/>
      <c r="AQ414"/>
      <c r="AR414"/>
      <c r="AS414"/>
      <c r="AT414"/>
      <c r="AU414"/>
      <c r="AV414"/>
      <c r="AW414"/>
      <c r="AX414"/>
      <c r="AY414"/>
      <c r="AZ414"/>
      <c r="BA414"/>
      <c r="BB414"/>
      <c r="BC414" s="41"/>
      <c r="BI414" t="s">
        <v>554</v>
      </c>
      <c r="CS414" s="259"/>
    </row>
    <row r="415" spans="1:97" s="1" customFormat="1" ht="13.5" customHeight="1" x14ac:dyDescent="0.15">
      <c r="A415"/>
      <c r="B415"/>
      <c r="C415"/>
      <c r="D415"/>
      <c r="E415"/>
      <c r="F415"/>
      <c r="G415"/>
      <c r="H415"/>
      <c r="I415"/>
      <c r="J415"/>
      <c r="K415" s="3"/>
      <c r="L415"/>
      <c r="M415"/>
      <c r="N415"/>
      <c r="O415"/>
      <c r="P415"/>
      <c r="Q415"/>
      <c r="R415"/>
      <c r="S415"/>
      <c r="T415"/>
      <c r="U415"/>
      <c r="V415"/>
      <c r="W415"/>
      <c r="X415"/>
      <c r="Y415"/>
      <c r="Z415" s="260"/>
      <c r="AA415"/>
      <c r="AB415"/>
      <c r="AC415"/>
      <c r="AD415"/>
      <c r="AE415"/>
      <c r="AF415"/>
      <c r="AG415"/>
      <c r="AH415"/>
      <c r="AI415"/>
      <c r="AJ415"/>
      <c r="AK415"/>
      <c r="AL415"/>
      <c r="AM415"/>
      <c r="AN415"/>
      <c r="AO415"/>
      <c r="AP415"/>
      <c r="AQ415"/>
      <c r="AR415"/>
      <c r="AS415"/>
      <c r="AT415"/>
      <c r="AU415"/>
      <c r="AV415"/>
      <c r="AW415"/>
      <c r="AX415"/>
      <c r="AY415"/>
      <c r="AZ415"/>
      <c r="BA415"/>
      <c r="BB415"/>
      <c r="BC415" s="41"/>
      <c r="BI415" t="s">
        <v>82</v>
      </c>
      <c r="CS415" s="259"/>
    </row>
    <row r="416" spans="1:97" s="1" customFormat="1" ht="13.5" customHeight="1" x14ac:dyDescent="0.15">
      <c r="A416"/>
      <c r="B416"/>
      <c r="C416"/>
      <c r="D416"/>
      <c r="E416"/>
      <c r="F416"/>
      <c r="G416"/>
      <c r="H416"/>
      <c r="I416"/>
      <c r="J416"/>
      <c r="K416" s="3"/>
      <c r="L416"/>
      <c r="M416"/>
      <c r="N416"/>
      <c r="O416"/>
      <c r="P416"/>
      <c r="Q416"/>
      <c r="R416"/>
      <c r="S416"/>
      <c r="T416"/>
      <c r="U416"/>
      <c r="V416"/>
      <c r="W416"/>
      <c r="X416"/>
      <c r="Y416"/>
      <c r="Z416" s="260"/>
      <c r="AA416"/>
      <c r="AB416"/>
      <c r="AC416"/>
      <c r="AD416"/>
      <c r="AE416"/>
      <c r="AF416"/>
      <c r="AG416"/>
      <c r="AH416"/>
      <c r="AI416"/>
      <c r="AJ416"/>
      <c r="AK416"/>
      <c r="AL416"/>
      <c r="AM416"/>
      <c r="AN416"/>
      <c r="AO416"/>
      <c r="AP416"/>
      <c r="AQ416"/>
      <c r="AR416"/>
      <c r="AS416"/>
      <c r="AT416"/>
      <c r="AU416"/>
      <c r="AV416"/>
      <c r="AW416"/>
      <c r="AX416"/>
      <c r="AY416"/>
      <c r="AZ416"/>
      <c r="BA416"/>
      <c r="BB416"/>
      <c r="BC416" s="41"/>
      <c r="BI416" t="s">
        <v>555</v>
      </c>
      <c r="CS416" s="259"/>
    </row>
    <row r="417" spans="1:97" s="1" customFormat="1" ht="13.5" customHeight="1" x14ac:dyDescent="0.15">
      <c r="A417"/>
      <c r="B417"/>
      <c r="C417"/>
      <c r="D417"/>
      <c r="E417"/>
      <c r="F417"/>
      <c r="G417"/>
      <c r="H417"/>
      <c r="I417"/>
      <c r="J417"/>
      <c r="K417" s="3"/>
      <c r="L417"/>
      <c r="M417"/>
      <c r="N417"/>
      <c r="O417"/>
      <c r="P417"/>
      <c r="Q417"/>
      <c r="R417"/>
      <c r="S417"/>
      <c r="T417"/>
      <c r="U417"/>
      <c r="V417"/>
      <c r="W417"/>
      <c r="X417"/>
      <c r="Y417"/>
      <c r="Z417" s="260"/>
      <c r="AA417"/>
      <c r="AB417"/>
      <c r="AC417"/>
      <c r="AD417"/>
      <c r="AE417"/>
      <c r="AF417"/>
      <c r="AG417"/>
      <c r="AH417"/>
      <c r="AI417"/>
      <c r="AJ417"/>
      <c r="AK417"/>
      <c r="AL417"/>
      <c r="AM417"/>
      <c r="AN417"/>
      <c r="AO417"/>
      <c r="AP417"/>
      <c r="AQ417"/>
      <c r="AR417"/>
      <c r="AS417"/>
      <c r="AT417"/>
      <c r="AU417"/>
      <c r="AV417"/>
      <c r="AW417"/>
      <c r="AX417"/>
      <c r="AY417"/>
      <c r="AZ417"/>
      <c r="BA417"/>
      <c r="BB417"/>
      <c r="BC417" s="41"/>
      <c r="BI417" t="s">
        <v>1093</v>
      </c>
      <c r="CS417" s="259"/>
    </row>
    <row r="418" spans="1:97" s="1" customFormat="1" ht="13.5" customHeight="1" x14ac:dyDescent="0.15">
      <c r="A418"/>
      <c r="B418"/>
      <c r="C418"/>
      <c r="D418"/>
      <c r="E418"/>
      <c r="F418"/>
      <c r="G418"/>
      <c r="H418"/>
      <c r="I418"/>
      <c r="J418"/>
      <c r="K418" s="3"/>
      <c r="L418"/>
      <c r="M418"/>
      <c r="N418"/>
      <c r="O418"/>
      <c r="P418"/>
      <c r="Q418"/>
      <c r="R418"/>
      <c r="S418"/>
      <c r="T418"/>
      <c r="U418"/>
      <c r="V418"/>
      <c r="W418"/>
      <c r="X418"/>
      <c r="Y418"/>
      <c r="Z418" s="260"/>
      <c r="AA418"/>
      <c r="AB418"/>
      <c r="AC418"/>
      <c r="AD418"/>
      <c r="AE418"/>
      <c r="AF418"/>
      <c r="AG418"/>
      <c r="AH418"/>
      <c r="AI418"/>
      <c r="AJ418"/>
      <c r="AK418"/>
      <c r="AL418"/>
      <c r="AM418"/>
      <c r="AN418"/>
      <c r="AO418"/>
      <c r="AP418"/>
      <c r="AQ418"/>
      <c r="AR418"/>
      <c r="AS418"/>
      <c r="AT418"/>
      <c r="AU418"/>
      <c r="AV418"/>
      <c r="AW418"/>
      <c r="AX418"/>
      <c r="AY418"/>
      <c r="AZ418"/>
      <c r="BA418"/>
      <c r="BB418"/>
      <c r="BC418" s="41"/>
      <c r="BI418" t="s">
        <v>1118</v>
      </c>
      <c r="CS418" s="259"/>
    </row>
    <row r="419" spans="1:97" s="1" customFormat="1" ht="13.5" customHeight="1" x14ac:dyDescent="0.15">
      <c r="A419"/>
      <c r="B419"/>
      <c r="C419"/>
      <c r="D419"/>
      <c r="E419"/>
      <c r="F419"/>
      <c r="G419"/>
      <c r="H419"/>
      <c r="I419"/>
      <c r="J419"/>
      <c r="K419" s="3"/>
      <c r="L419"/>
      <c r="M419"/>
      <c r="N419"/>
      <c r="O419"/>
      <c r="P419"/>
      <c r="Q419"/>
      <c r="R419"/>
      <c r="S419"/>
      <c r="T419"/>
      <c r="U419"/>
      <c r="V419"/>
      <c r="W419"/>
      <c r="X419"/>
      <c r="Y419"/>
      <c r="Z419" s="260"/>
      <c r="AA419"/>
      <c r="AB419"/>
      <c r="AC419"/>
      <c r="AD419"/>
      <c r="AE419"/>
      <c r="AF419"/>
      <c r="AG419"/>
      <c r="AH419"/>
      <c r="AI419"/>
      <c r="AJ419"/>
      <c r="AK419"/>
      <c r="AL419"/>
      <c r="AM419"/>
      <c r="AN419"/>
      <c r="AO419"/>
      <c r="AP419"/>
      <c r="AQ419"/>
      <c r="AR419"/>
      <c r="AS419"/>
      <c r="AT419"/>
      <c r="AU419"/>
      <c r="AV419"/>
      <c r="AW419"/>
      <c r="AX419"/>
      <c r="AY419"/>
      <c r="AZ419"/>
      <c r="BA419"/>
      <c r="BB419"/>
      <c r="BC419" s="41"/>
      <c r="BI419" t="s">
        <v>1145</v>
      </c>
      <c r="CS419" s="259"/>
    </row>
    <row r="420" spans="1:97" s="1" customFormat="1" ht="13.5" customHeight="1" x14ac:dyDescent="0.15">
      <c r="A420"/>
      <c r="B420"/>
      <c r="C420"/>
      <c r="D420"/>
      <c r="E420"/>
      <c r="F420"/>
      <c r="G420"/>
      <c r="H420"/>
      <c r="I420"/>
      <c r="J420"/>
      <c r="K420" s="3"/>
      <c r="L420"/>
      <c r="M420"/>
      <c r="N420"/>
      <c r="O420"/>
      <c r="P420"/>
      <c r="Q420"/>
      <c r="R420"/>
      <c r="S420"/>
      <c r="T420"/>
      <c r="U420"/>
      <c r="V420"/>
      <c r="W420"/>
      <c r="X420"/>
      <c r="Y420"/>
      <c r="Z420" s="260"/>
      <c r="AA420"/>
      <c r="AB420"/>
      <c r="AC420"/>
      <c r="AD420"/>
      <c r="AE420"/>
      <c r="AF420"/>
      <c r="AG420"/>
      <c r="AH420"/>
      <c r="AI420"/>
      <c r="AJ420"/>
      <c r="AK420"/>
      <c r="AL420"/>
      <c r="AM420"/>
      <c r="AN420"/>
      <c r="AO420"/>
      <c r="AP420"/>
      <c r="AQ420"/>
      <c r="AR420"/>
      <c r="AS420"/>
      <c r="AT420"/>
      <c r="AU420"/>
      <c r="AV420"/>
      <c r="AW420"/>
      <c r="AX420"/>
      <c r="AY420"/>
      <c r="AZ420"/>
      <c r="BA420"/>
      <c r="BB420"/>
      <c r="BC420" s="41"/>
      <c r="BI420" t="s">
        <v>556</v>
      </c>
      <c r="CS420" s="259"/>
    </row>
    <row r="421" spans="1:97" s="1" customFormat="1" ht="13.5" customHeight="1" x14ac:dyDescent="0.15">
      <c r="A421"/>
      <c r="B421"/>
      <c r="C421"/>
      <c r="D421"/>
      <c r="E421"/>
      <c r="F421"/>
      <c r="G421"/>
      <c r="H421"/>
      <c r="I421"/>
      <c r="J421"/>
      <c r="K421" s="3"/>
      <c r="L421"/>
      <c r="M421"/>
      <c r="N421"/>
      <c r="O421"/>
      <c r="P421"/>
      <c r="Q421"/>
      <c r="R421"/>
      <c r="S421"/>
      <c r="T421"/>
      <c r="U421"/>
      <c r="V421"/>
      <c r="W421"/>
      <c r="X421"/>
      <c r="Y421"/>
      <c r="Z421" s="260"/>
      <c r="AA421"/>
      <c r="AB421"/>
      <c r="AC421"/>
      <c r="AD421"/>
      <c r="AE421"/>
      <c r="AF421"/>
      <c r="AG421"/>
      <c r="AH421"/>
      <c r="AI421"/>
      <c r="AJ421"/>
      <c r="AK421"/>
      <c r="AL421"/>
      <c r="AM421"/>
      <c r="AN421"/>
      <c r="AO421"/>
      <c r="AP421"/>
      <c r="AQ421"/>
      <c r="AR421"/>
      <c r="AS421"/>
      <c r="AT421"/>
      <c r="AU421"/>
      <c r="AV421"/>
      <c r="AW421"/>
      <c r="AX421"/>
      <c r="AY421"/>
      <c r="AZ421"/>
      <c r="BA421"/>
      <c r="BB421"/>
      <c r="BC421" s="41"/>
      <c r="BI421" t="s">
        <v>557</v>
      </c>
      <c r="CS421" s="259"/>
    </row>
    <row r="422" spans="1:97" s="1" customFormat="1" ht="13.5" customHeight="1" x14ac:dyDescent="0.15">
      <c r="A422"/>
      <c r="B422"/>
      <c r="C422"/>
      <c r="D422"/>
      <c r="E422"/>
      <c r="F422"/>
      <c r="G422"/>
      <c r="H422"/>
      <c r="I422"/>
      <c r="J422"/>
      <c r="K422" s="3"/>
      <c r="L422"/>
      <c r="M422"/>
      <c r="N422"/>
      <c r="O422"/>
      <c r="P422"/>
      <c r="Q422"/>
      <c r="R422"/>
      <c r="S422"/>
      <c r="T422"/>
      <c r="U422"/>
      <c r="V422"/>
      <c r="W422"/>
      <c r="X422"/>
      <c r="Y422"/>
      <c r="Z422" s="260"/>
      <c r="AA422"/>
      <c r="AB422"/>
      <c r="AC422"/>
      <c r="AD422"/>
      <c r="AE422"/>
      <c r="AF422"/>
      <c r="AG422"/>
      <c r="AH422"/>
      <c r="AI422"/>
      <c r="AJ422"/>
      <c r="AK422"/>
      <c r="AL422"/>
      <c r="AM422"/>
      <c r="AN422"/>
      <c r="AO422"/>
      <c r="AP422"/>
      <c r="AQ422"/>
      <c r="AR422"/>
      <c r="AS422"/>
      <c r="AT422"/>
      <c r="AU422"/>
      <c r="AV422"/>
      <c r="AW422"/>
      <c r="AX422"/>
      <c r="AY422"/>
      <c r="AZ422"/>
      <c r="BA422"/>
      <c r="BB422"/>
      <c r="BC422" s="41"/>
      <c r="BI422" t="s">
        <v>1155</v>
      </c>
      <c r="CS422" s="259"/>
    </row>
    <row r="423" spans="1:97" s="1" customFormat="1" ht="13.5" customHeight="1" x14ac:dyDescent="0.15">
      <c r="A423"/>
      <c r="B423"/>
      <c r="C423"/>
      <c r="D423"/>
      <c r="E423"/>
      <c r="F423"/>
      <c r="G423"/>
      <c r="H423"/>
      <c r="I423"/>
      <c r="J423"/>
      <c r="K423" s="3"/>
      <c r="L423"/>
      <c r="M423"/>
      <c r="N423"/>
      <c r="O423"/>
      <c r="P423"/>
      <c r="Q423"/>
      <c r="R423"/>
      <c r="S423"/>
      <c r="T423"/>
      <c r="U423"/>
      <c r="V423"/>
      <c r="W423"/>
      <c r="X423"/>
      <c r="Y423"/>
      <c r="Z423" s="260"/>
      <c r="AA423"/>
      <c r="AB423"/>
      <c r="AC423"/>
      <c r="AD423"/>
      <c r="AE423"/>
      <c r="AF423"/>
      <c r="AG423"/>
      <c r="AH423"/>
      <c r="AI423"/>
      <c r="AJ423"/>
      <c r="AK423"/>
      <c r="AL423"/>
      <c r="AM423"/>
      <c r="AN423"/>
      <c r="AO423"/>
      <c r="AP423"/>
      <c r="AQ423"/>
      <c r="AR423"/>
      <c r="AS423"/>
      <c r="AT423"/>
      <c r="AU423"/>
      <c r="AV423"/>
      <c r="AW423"/>
      <c r="AX423"/>
      <c r="AY423"/>
      <c r="AZ423"/>
      <c r="BA423"/>
      <c r="BB423"/>
      <c r="BC423" s="41"/>
      <c r="BI423" t="s">
        <v>1178</v>
      </c>
      <c r="CS423" s="259"/>
    </row>
    <row r="424" spans="1:97" s="1" customFormat="1" ht="13.5" customHeight="1" x14ac:dyDescent="0.15">
      <c r="A424"/>
      <c r="B424"/>
      <c r="C424"/>
      <c r="D424"/>
      <c r="E424"/>
      <c r="F424"/>
      <c r="G424"/>
      <c r="H424"/>
      <c r="I424"/>
      <c r="J424"/>
      <c r="K424" s="3"/>
      <c r="L424"/>
      <c r="M424"/>
      <c r="N424"/>
      <c r="O424"/>
      <c r="P424"/>
      <c r="Q424"/>
      <c r="R424"/>
      <c r="S424"/>
      <c r="T424"/>
      <c r="U424"/>
      <c r="V424"/>
      <c r="W424"/>
      <c r="X424"/>
      <c r="Y424"/>
      <c r="Z424" s="260"/>
      <c r="AA424"/>
      <c r="AB424"/>
      <c r="AC424"/>
      <c r="AD424"/>
      <c r="AE424"/>
      <c r="AF424"/>
      <c r="AG424"/>
      <c r="AH424"/>
      <c r="AI424"/>
      <c r="AJ424"/>
      <c r="AK424"/>
      <c r="AL424"/>
      <c r="AM424"/>
      <c r="AN424"/>
      <c r="AO424"/>
      <c r="AP424"/>
      <c r="AQ424"/>
      <c r="AR424"/>
      <c r="AS424"/>
      <c r="AT424"/>
      <c r="AU424"/>
      <c r="AV424"/>
      <c r="AW424"/>
      <c r="AX424"/>
      <c r="AY424"/>
      <c r="AZ424"/>
      <c r="BA424"/>
      <c r="BB424"/>
      <c r="BC424" s="41"/>
      <c r="BI424" t="s">
        <v>1218</v>
      </c>
      <c r="CS424" s="259"/>
    </row>
    <row r="425" spans="1:97" s="1" customFormat="1" ht="13.5" customHeight="1" x14ac:dyDescent="0.15">
      <c r="A425"/>
      <c r="B425"/>
      <c r="C425"/>
      <c r="D425"/>
      <c r="E425"/>
      <c r="F425"/>
      <c r="G425"/>
      <c r="H425"/>
      <c r="I425"/>
      <c r="J425"/>
      <c r="K425" s="3"/>
      <c r="L425"/>
      <c r="M425"/>
      <c r="N425"/>
      <c r="O425"/>
      <c r="P425"/>
      <c r="Q425"/>
      <c r="R425"/>
      <c r="S425"/>
      <c r="T425"/>
      <c r="U425"/>
      <c r="V425"/>
      <c r="W425"/>
      <c r="X425"/>
      <c r="Y425"/>
      <c r="Z425" s="260"/>
      <c r="AA425"/>
      <c r="AB425"/>
      <c r="AC425"/>
      <c r="AD425"/>
      <c r="AE425"/>
      <c r="AF425"/>
      <c r="AG425"/>
      <c r="AH425"/>
      <c r="AI425"/>
      <c r="AJ425"/>
      <c r="AK425"/>
      <c r="AL425"/>
      <c r="AM425"/>
      <c r="AN425"/>
      <c r="AO425"/>
      <c r="AP425"/>
      <c r="AQ425"/>
      <c r="AR425"/>
      <c r="AS425"/>
      <c r="AT425"/>
      <c r="AU425"/>
      <c r="AV425"/>
      <c r="AW425"/>
      <c r="AX425"/>
      <c r="AY425"/>
      <c r="AZ425"/>
      <c r="BA425"/>
      <c r="BB425"/>
      <c r="BC425" s="41"/>
      <c r="BI425" t="s">
        <v>203</v>
      </c>
      <c r="CS425" s="259"/>
    </row>
    <row r="426" spans="1:97" s="1" customFormat="1" ht="13.5" customHeight="1" x14ac:dyDescent="0.15">
      <c r="A426"/>
      <c r="B426"/>
      <c r="C426"/>
      <c r="D426"/>
      <c r="E426"/>
      <c r="F426"/>
      <c r="G426"/>
      <c r="H426"/>
      <c r="I426"/>
      <c r="J426"/>
      <c r="K426" s="3"/>
      <c r="L426"/>
      <c r="M426"/>
      <c r="N426"/>
      <c r="O426"/>
      <c r="P426"/>
      <c r="Q426"/>
      <c r="R426"/>
      <c r="S426"/>
      <c r="T426"/>
      <c r="U426"/>
      <c r="V426"/>
      <c r="W426"/>
      <c r="X426"/>
      <c r="Y426"/>
      <c r="Z426" s="260"/>
      <c r="AA426"/>
      <c r="AB426"/>
      <c r="AC426"/>
      <c r="AD426"/>
      <c r="AE426"/>
      <c r="AF426"/>
      <c r="AG426"/>
      <c r="AH426"/>
      <c r="AI426"/>
      <c r="AJ426"/>
      <c r="AK426"/>
      <c r="AL426"/>
      <c r="AM426"/>
      <c r="AN426"/>
      <c r="AO426"/>
      <c r="AP426"/>
      <c r="AQ426"/>
      <c r="AR426"/>
      <c r="AS426"/>
      <c r="AT426"/>
      <c r="AU426"/>
      <c r="AV426"/>
      <c r="AW426"/>
      <c r="AX426"/>
      <c r="AY426"/>
      <c r="AZ426"/>
      <c r="BA426"/>
      <c r="BB426"/>
      <c r="BC426" s="41"/>
      <c r="BI426" t="s">
        <v>204</v>
      </c>
      <c r="CS426" s="259"/>
    </row>
    <row r="427" spans="1:97" s="1" customFormat="1" ht="13.5" customHeight="1" x14ac:dyDescent="0.15">
      <c r="A427"/>
      <c r="B427"/>
      <c r="C427"/>
      <c r="D427"/>
      <c r="E427"/>
      <c r="F427"/>
      <c r="G427"/>
      <c r="H427"/>
      <c r="I427"/>
      <c r="J427"/>
      <c r="K427" s="3"/>
      <c r="L427"/>
      <c r="M427"/>
      <c r="N427"/>
      <c r="O427"/>
      <c r="P427"/>
      <c r="Q427"/>
      <c r="R427"/>
      <c r="S427"/>
      <c r="T427"/>
      <c r="U427"/>
      <c r="V427"/>
      <c r="W427"/>
      <c r="X427"/>
      <c r="Y427"/>
      <c r="Z427" s="260"/>
      <c r="AA427"/>
      <c r="AB427"/>
      <c r="AC427"/>
      <c r="AD427"/>
      <c r="AE427"/>
      <c r="AF427"/>
      <c r="AG427"/>
      <c r="AH427"/>
      <c r="AI427"/>
      <c r="AJ427"/>
      <c r="AK427"/>
      <c r="AL427"/>
      <c r="AM427"/>
      <c r="AN427"/>
      <c r="AO427"/>
      <c r="AP427"/>
      <c r="AQ427"/>
      <c r="AR427"/>
      <c r="AS427"/>
      <c r="AT427"/>
      <c r="AU427"/>
      <c r="AV427"/>
      <c r="AW427"/>
      <c r="AX427"/>
      <c r="AY427"/>
      <c r="AZ427"/>
      <c r="BA427"/>
      <c r="BB427"/>
      <c r="BC427" s="41"/>
      <c r="BI427" t="s">
        <v>255</v>
      </c>
      <c r="CS427" s="259"/>
    </row>
    <row r="428" spans="1:97" s="1" customFormat="1" ht="13.5" customHeight="1" x14ac:dyDescent="0.15">
      <c r="A428"/>
      <c r="B428"/>
      <c r="C428"/>
      <c r="D428"/>
      <c r="E428"/>
      <c r="F428"/>
      <c r="G428"/>
      <c r="H428"/>
      <c r="I428"/>
      <c r="J428"/>
      <c r="K428" s="3"/>
      <c r="L428"/>
      <c r="M428"/>
      <c r="N428"/>
      <c r="O428"/>
      <c r="P428"/>
      <c r="Q428"/>
      <c r="R428"/>
      <c r="S428"/>
      <c r="T428"/>
      <c r="U428"/>
      <c r="V428"/>
      <c r="W428"/>
      <c r="X428"/>
      <c r="Y428"/>
      <c r="Z428" s="260"/>
      <c r="AA428"/>
      <c r="AB428"/>
      <c r="AC428"/>
      <c r="AD428"/>
      <c r="AE428"/>
      <c r="AF428"/>
      <c r="AG428"/>
      <c r="AH428"/>
      <c r="AI428"/>
      <c r="AJ428"/>
      <c r="AK428"/>
      <c r="AL428"/>
      <c r="AM428"/>
      <c r="AN428"/>
      <c r="AO428"/>
      <c r="AP428"/>
      <c r="AQ428"/>
      <c r="AR428"/>
      <c r="AS428"/>
      <c r="AT428"/>
      <c r="AU428"/>
      <c r="AV428"/>
      <c r="AW428"/>
      <c r="AX428"/>
      <c r="AY428"/>
      <c r="AZ428"/>
      <c r="BA428"/>
      <c r="BB428"/>
      <c r="BC428" s="41"/>
      <c r="BI428" t="s">
        <v>256</v>
      </c>
      <c r="CS428" s="259"/>
    </row>
    <row r="429" spans="1:97" s="1" customFormat="1" ht="13.5" customHeight="1" x14ac:dyDescent="0.15">
      <c r="A429"/>
      <c r="B429"/>
      <c r="C429"/>
      <c r="D429"/>
      <c r="E429"/>
      <c r="F429"/>
      <c r="G429"/>
      <c r="H429"/>
      <c r="I429"/>
      <c r="J429"/>
      <c r="K429" s="3"/>
      <c r="L429"/>
      <c r="M429"/>
      <c r="N429"/>
      <c r="O429"/>
      <c r="P429"/>
      <c r="Q429"/>
      <c r="R429"/>
      <c r="S429"/>
      <c r="T429"/>
      <c r="U429"/>
      <c r="V429"/>
      <c r="W429"/>
      <c r="X429"/>
      <c r="Y429"/>
      <c r="Z429" s="260"/>
      <c r="AA429"/>
      <c r="AB429"/>
      <c r="AC429"/>
      <c r="AD429"/>
      <c r="AE429"/>
      <c r="AF429"/>
      <c r="AG429"/>
      <c r="AH429"/>
      <c r="AI429"/>
      <c r="AJ429"/>
      <c r="AK429"/>
      <c r="AL429"/>
      <c r="AM429"/>
      <c r="AN429"/>
      <c r="AO429"/>
      <c r="AP429"/>
      <c r="AQ429"/>
      <c r="AR429"/>
      <c r="AS429"/>
      <c r="AT429"/>
      <c r="AU429"/>
      <c r="AV429"/>
      <c r="AW429"/>
      <c r="AX429"/>
      <c r="AY429"/>
      <c r="AZ429"/>
      <c r="BA429"/>
      <c r="BB429"/>
      <c r="BC429" s="41"/>
      <c r="BI429" t="s">
        <v>271</v>
      </c>
      <c r="CS429" s="259"/>
    </row>
    <row r="430" spans="1:97" s="1" customFormat="1" ht="13.5" customHeight="1" x14ac:dyDescent="0.15">
      <c r="A430"/>
      <c r="B430"/>
      <c r="C430"/>
      <c r="D430"/>
      <c r="E430"/>
      <c r="F430"/>
      <c r="G430"/>
      <c r="H430"/>
      <c r="I430"/>
      <c r="J430"/>
      <c r="K430" s="3"/>
      <c r="L430"/>
      <c r="M430"/>
      <c r="N430"/>
      <c r="O430"/>
      <c r="P430"/>
      <c r="Q430"/>
      <c r="R430"/>
      <c r="S430"/>
      <c r="T430"/>
      <c r="U430"/>
      <c r="V430"/>
      <c r="W430"/>
      <c r="X430"/>
      <c r="Y430"/>
      <c r="Z430" s="260"/>
      <c r="AA430"/>
      <c r="AB430"/>
      <c r="AC430"/>
      <c r="AD430"/>
      <c r="AE430"/>
      <c r="AF430"/>
      <c r="AG430"/>
      <c r="AH430"/>
      <c r="AI430"/>
      <c r="AJ430"/>
      <c r="AK430"/>
      <c r="AL430"/>
      <c r="AM430"/>
      <c r="AN430"/>
      <c r="AO430"/>
      <c r="AP430"/>
      <c r="AQ430"/>
      <c r="AR430"/>
      <c r="AS430"/>
      <c r="AT430"/>
      <c r="AU430"/>
      <c r="AV430"/>
      <c r="AW430"/>
      <c r="AX430"/>
      <c r="AY430"/>
      <c r="AZ430"/>
      <c r="BA430"/>
      <c r="BB430"/>
      <c r="BC430" s="41"/>
      <c r="BI430" t="s">
        <v>272</v>
      </c>
      <c r="CS430" s="259"/>
    </row>
    <row r="431" spans="1:97" s="1" customFormat="1" ht="13.5" customHeight="1" x14ac:dyDescent="0.15">
      <c r="A431"/>
      <c r="B431"/>
      <c r="C431"/>
      <c r="D431"/>
      <c r="E431"/>
      <c r="F431"/>
      <c r="G431"/>
      <c r="H431"/>
      <c r="I431"/>
      <c r="J431"/>
      <c r="K431" s="3"/>
      <c r="L431"/>
      <c r="M431"/>
      <c r="N431"/>
      <c r="O431"/>
      <c r="P431"/>
      <c r="Q431"/>
      <c r="R431"/>
      <c r="S431"/>
      <c r="T431"/>
      <c r="U431"/>
      <c r="V431"/>
      <c r="W431"/>
      <c r="X431"/>
      <c r="Y431"/>
      <c r="Z431" s="260"/>
      <c r="AA431"/>
      <c r="AB431"/>
      <c r="AC431"/>
      <c r="AD431"/>
      <c r="AE431"/>
      <c r="AF431"/>
      <c r="AG431"/>
      <c r="AH431"/>
      <c r="AI431"/>
      <c r="AJ431"/>
      <c r="AK431"/>
      <c r="AL431"/>
      <c r="AM431"/>
      <c r="AN431"/>
      <c r="AO431"/>
      <c r="AP431"/>
      <c r="AQ431"/>
      <c r="AR431"/>
      <c r="AS431"/>
      <c r="AT431"/>
      <c r="AU431"/>
      <c r="AV431"/>
      <c r="AW431"/>
      <c r="AX431"/>
      <c r="AY431"/>
      <c r="AZ431"/>
      <c r="BA431"/>
      <c r="BB431"/>
      <c r="BC431" s="41"/>
      <c r="BI431" t="s">
        <v>777</v>
      </c>
      <c r="CS431" s="259"/>
    </row>
    <row r="432" spans="1:97" s="1" customFormat="1" ht="13.5" customHeight="1" x14ac:dyDescent="0.15">
      <c r="A432"/>
      <c r="B432"/>
      <c r="C432"/>
      <c r="D432"/>
      <c r="E432"/>
      <c r="F432"/>
      <c r="G432"/>
      <c r="H432"/>
      <c r="I432"/>
      <c r="J432"/>
      <c r="K432" s="3"/>
      <c r="L432"/>
      <c r="M432"/>
      <c r="N432"/>
      <c r="O432"/>
      <c r="P432"/>
      <c r="Q432"/>
      <c r="R432"/>
      <c r="S432"/>
      <c r="T432"/>
      <c r="U432"/>
      <c r="V432"/>
      <c r="W432"/>
      <c r="X432"/>
      <c r="Y432"/>
      <c r="Z432" s="260"/>
      <c r="AA432"/>
      <c r="AB432"/>
      <c r="AC432"/>
      <c r="AD432"/>
      <c r="AE432"/>
      <c r="AF432"/>
      <c r="AG432"/>
      <c r="AH432"/>
      <c r="AI432"/>
      <c r="AJ432"/>
      <c r="AK432"/>
      <c r="AL432"/>
      <c r="AM432"/>
      <c r="AN432"/>
      <c r="AO432"/>
      <c r="AP432"/>
      <c r="AQ432"/>
      <c r="AR432"/>
      <c r="AS432"/>
      <c r="AT432"/>
      <c r="AU432"/>
      <c r="AV432"/>
      <c r="AW432"/>
      <c r="AX432"/>
      <c r="AY432"/>
      <c r="AZ432"/>
      <c r="BA432"/>
      <c r="BB432"/>
      <c r="BC432" s="41"/>
      <c r="BI432" t="s">
        <v>778</v>
      </c>
      <c r="CS432" s="259"/>
    </row>
    <row r="433" spans="1:97" s="1" customFormat="1" ht="13.5" customHeight="1" x14ac:dyDescent="0.15">
      <c r="A433"/>
      <c r="B433"/>
      <c r="C433"/>
      <c r="D433"/>
      <c r="E433"/>
      <c r="F433"/>
      <c r="G433"/>
      <c r="H433"/>
      <c r="I433"/>
      <c r="J433"/>
      <c r="K433" s="3"/>
      <c r="L433"/>
      <c r="M433"/>
      <c r="N433"/>
      <c r="O433"/>
      <c r="P433"/>
      <c r="Q433"/>
      <c r="R433"/>
      <c r="S433"/>
      <c r="T433"/>
      <c r="U433"/>
      <c r="V433"/>
      <c r="W433"/>
      <c r="X433"/>
      <c r="Y433"/>
      <c r="Z433" s="260"/>
      <c r="AA433"/>
      <c r="AB433"/>
      <c r="AC433"/>
      <c r="AD433"/>
      <c r="AE433"/>
      <c r="AF433"/>
      <c r="AG433"/>
      <c r="AH433"/>
      <c r="AI433"/>
      <c r="AJ433"/>
      <c r="AK433"/>
      <c r="AL433"/>
      <c r="AM433"/>
      <c r="AN433"/>
      <c r="AO433"/>
      <c r="AP433"/>
      <c r="AQ433"/>
      <c r="AR433"/>
      <c r="AS433"/>
      <c r="AT433"/>
      <c r="AU433"/>
      <c r="AV433"/>
      <c r="AW433"/>
      <c r="AX433"/>
      <c r="AY433"/>
      <c r="AZ433"/>
      <c r="BA433"/>
      <c r="BB433"/>
      <c r="BC433" s="41"/>
      <c r="BI433" t="s">
        <v>558</v>
      </c>
      <c r="CS433" s="259"/>
    </row>
    <row r="434" spans="1:97" s="1" customFormat="1" ht="13.5" customHeight="1" x14ac:dyDescent="0.15">
      <c r="A434"/>
      <c r="B434"/>
      <c r="C434"/>
      <c r="D434"/>
      <c r="E434"/>
      <c r="F434"/>
      <c r="G434"/>
      <c r="H434"/>
      <c r="I434"/>
      <c r="J434"/>
      <c r="K434" s="3"/>
      <c r="L434"/>
      <c r="M434"/>
      <c r="N434"/>
      <c r="O434"/>
      <c r="P434"/>
      <c r="Q434"/>
      <c r="R434"/>
      <c r="S434"/>
      <c r="T434"/>
      <c r="U434"/>
      <c r="V434"/>
      <c r="W434"/>
      <c r="X434"/>
      <c r="Y434"/>
      <c r="Z434" s="260"/>
      <c r="AA434"/>
      <c r="AB434"/>
      <c r="AC434"/>
      <c r="AD434"/>
      <c r="AE434"/>
      <c r="AF434"/>
      <c r="AG434"/>
      <c r="AH434"/>
      <c r="AI434"/>
      <c r="AJ434"/>
      <c r="AK434"/>
      <c r="AL434"/>
      <c r="AM434"/>
      <c r="AN434"/>
      <c r="AO434"/>
      <c r="AP434"/>
      <c r="AQ434"/>
      <c r="AR434"/>
      <c r="AS434"/>
      <c r="AT434"/>
      <c r="AU434"/>
      <c r="AV434"/>
      <c r="AW434"/>
      <c r="AX434"/>
      <c r="AY434"/>
      <c r="AZ434"/>
      <c r="BA434"/>
      <c r="BB434"/>
      <c r="BC434" s="41"/>
      <c r="BI434" t="s">
        <v>84</v>
      </c>
      <c r="CS434" s="259"/>
    </row>
    <row r="435" spans="1:97" s="1" customFormat="1" ht="13.5" customHeight="1" x14ac:dyDescent="0.15">
      <c r="A435"/>
      <c r="B435"/>
      <c r="C435"/>
      <c r="D435"/>
      <c r="E435"/>
      <c r="F435"/>
      <c r="G435"/>
      <c r="H435"/>
      <c r="I435"/>
      <c r="J435"/>
      <c r="K435" s="3"/>
      <c r="L435"/>
      <c r="M435"/>
      <c r="N435"/>
      <c r="O435"/>
      <c r="P435"/>
      <c r="Q435"/>
      <c r="R435"/>
      <c r="S435"/>
      <c r="T435"/>
      <c r="U435"/>
      <c r="V435"/>
      <c r="W435"/>
      <c r="X435"/>
      <c r="Y435"/>
      <c r="Z435" s="260"/>
      <c r="AA435"/>
      <c r="AB435"/>
      <c r="AC435"/>
      <c r="AD435"/>
      <c r="AE435"/>
      <c r="AF435"/>
      <c r="AG435"/>
      <c r="AH435"/>
      <c r="AI435"/>
      <c r="AJ435"/>
      <c r="AK435"/>
      <c r="AL435"/>
      <c r="AM435"/>
      <c r="AN435"/>
      <c r="AO435"/>
      <c r="AP435"/>
      <c r="AQ435"/>
      <c r="AR435"/>
      <c r="AS435"/>
      <c r="AT435"/>
      <c r="AU435"/>
      <c r="AV435"/>
      <c r="AW435"/>
      <c r="AX435"/>
      <c r="AY435"/>
      <c r="AZ435"/>
      <c r="BA435"/>
      <c r="BB435"/>
      <c r="BC435" s="41"/>
      <c r="BI435" t="s">
        <v>1399</v>
      </c>
      <c r="CS435" s="259"/>
    </row>
    <row r="436" spans="1:97" s="1" customFormat="1" ht="13.5" customHeight="1" x14ac:dyDescent="0.15">
      <c r="A436"/>
      <c r="B436"/>
      <c r="C436"/>
      <c r="D436"/>
      <c r="E436"/>
      <c r="F436"/>
      <c r="G436"/>
      <c r="H436"/>
      <c r="I436"/>
      <c r="J436"/>
      <c r="K436" s="3"/>
      <c r="L436"/>
      <c r="M436"/>
      <c r="N436"/>
      <c r="O436"/>
      <c r="P436"/>
      <c r="Q436"/>
      <c r="R436"/>
      <c r="S436"/>
      <c r="T436"/>
      <c r="U436"/>
      <c r="V436"/>
      <c r="W436"/>
      <c r="X436"/>
      <c r="Y436"/>
      <c r="Z436" s="260"/>
      <c r="AA436"/>
      <c r="AB436"/>
      <c r="AC436"/>
      <c r="AD436"/>
      <c r="AE436"/>
      <c r="AF436"/>
      <c r="AG436"/>
      <c r="AH436"/>
      <c r="AI436"/>
      <c r="AJ436"/>
      <c r="AK436"/>
      <c r="AL436"/>
      <c r="AM436"/>
      <c r="AN436"/>
      <c r="AO436"/>
      <c r="AP436"/>
      <c r="AQ436"/>
      <c r="AR436"/>
      <c r="AS436"/>
      <c r="AT436"/>
      <c r="AU436"/>
      <c r="AV436"/>
      <c r="AW436"/>
      <c r="AX436"/>
      <c r="AY436"/>
      <c r="AZ436"/>
      <c r="BA436"/>
      <c r="BB436"/>
      <c r="BC436" s="41"/>
      <c r="BI436" t="s">
        <v>1146</v>
      </c>
      <c r="CS436" s="259"/>
    </row>
    <row r="437" spans="1:97" s="1" customFormat="1" ht="13.5" customHeight="1" x14ac:dyDescent="0.15">
      <c r="A437"/>
      <c r="B437"/>
      <c r="C437"/>
      <c r="D437"/>
      <c r="E437"/>
      <c r="F437"/>
      <c r="G437"/>
      <c r="H437"/>
      <c r="I437"/>
      <c r="J437"/>
      <c r="K437" s="3"/>
      <c r="L437"/>
      <c r="M437"/>
      <c r="N437"/>
      <c r="O437"/>
      <c r="P437"/>
      <c r="Q437"/>
      <c r="R437"/>
      <c r="S437"/>
      <c r="T437"/>
      <c r="U437"/>
      <c r="V437"/>
      <c r="W437"/>
      <c r="X437"/>
      <c r="Y437"/>
      <c r="Z437" s="260"/>
      <c r="AA437"/>
      <c r="AB437"/>
      <c r="AC437"/>
      <c r="AD437"/>
      <c r="AE437"/>
      <c r="AF437"/>
      <c r="AG437"/>
      <c r="AH437"/>
      <c r="AI437"/>
      <c r="AJ437"/>
      <c r="AK437"/>
      <c r="AL437"/>
      <c r="AM437"/>
      <c r="AN437"/>
      <c r="AO437"/>
      <c r="AP437"/>
      <c r="AQ437"/>
      <c r="AR437"/>
      <c r="AS437"/>
      <c r="AT437"/>
      <c r="AU437"/>
      <c r="AV437"/>
      <c r="AW437"/>
      <c r="AX437"/>
      <c r="AY437"/>
      <c r="AZ437"/>
      <c r="BA437"/>
      <c r="BB437"/>
      <c r="BC437" s="41"/>
      <c r="BI437" t="s">
        <v>1220</v>
      </c>
      <c r="CS437" s="259"/>
    </row>
    <row r="438" spans="1:97" s="1" customFormat="1" ht="13.5" customHeight="1" x14ac:dyDescent="0.15">
      <c r="A438"/>
      <c r="B438"/>
      <c r="C438"/>
      <c r="D438"/>
      <c r="E438"/>
      <c r="F438"/>
      <c r="G438"/>
      <c r="H438"/>
      <c r="I438"/>
      <c r="J438"/>
      <c r="K438" s="3"/>
      <c r="L438"/>
      <c r="M438"/>
      <c r="N438"/>
      <c r="O438"/>
      <c r="P438"/>
      <c r="Q438"/>
      <c r="R438"/>
      <c r="S438"/>
      <c r="T438"/>
      <c r="U438"/>
      <c r="V438"/>
      <c r="W438"/>
      <c r="X438"/>
      <c r="Y438"/>
      <c r="Z438" s="260"/>
      <c r="AA438"/>
      <c r="AB438"/>
      <c r="AC438"/>
      <c r="AD438"/>
      <c r="AE438"/>
      <c r="AF438"/>
      <c r="AG438"/>
      <c r="AH438"/>
      <c r="AI438"/>
      <c r="AJ438"/>
      <c r="AK438"/>
      <c r="AL438"/>
      <c r="AM438"/>
      <c r="AN438"/>
      <c r="AO438"/>
      <c r="AP438"/>
      <c r="AQ438"/>
      <c r="AR438"/>
      <c r="AS438"/>
      <c r="AT438"/>
      <c r="AU438"/>
      <c r="AV438"/>
      <c r="AW438"/>
      <c r="AX438"/>
      <c r="AY438"/>
      <c r="AZ438"/>
      <c r="BA438"/>
      <c r="BB438"/>
      <c r="BC438" s="41"/>
      <c r="BI438" t="s">
        <v>398</v>
      </c>
      <c r="CS438" s="259"/>
    </row>
    <row r="439" spans="1:97" s="1" customFormat="1" ht="13.5" customHeight="1" x14ac:dyDescent="0.15">
      <c r="A439"/>
      <c r="B439"/>
      <c r="C439"/>
      <c r="D439"/>
      <c r="E439"/>
      <c r="F439"/>
      <c r="G439"/>
      <c r="H439"/>
      <c r="I439"/>
      <c r="J439"/>
      <c r="K439" s="3"/>
      <c r="L439"/>
      <c r="M439"/>
      <c r="N439"/>
      <c r="O439"/>
      <c r="P439"/>
      <c r="Q439"/>
      <c r="R439"/>
      <c r="S439"/>
      <c r="T439"/>
      <c r="U439"/>
      <c r="V439"/>
      <c r="W439"/>
      <c r="X439"/>
      <c r="Y439"/>
      <c r="Z439" s="260"/>
      <c r="AA439"/>
      <c r="AB439"/>
      <c r="AC439"/>
      <c r="AD439"/>
      <c r="AE439"/>
      <c r="AF439"/>
      <c r="AG439"/>
      <c r="AH439"/>
      <c r="AI439"/>
      <c r="AJ439"/>
      <c r="AK439"/>
      <c r="AL439"/>
      <c r="AM439"/>
      <c r="AN439"/>
      <c r="AO439"/>
      <c r="AP439"/>
      <c r="AQ439"/>
      <c r="AR439"/>
      <c r="AS439"/>
      <c r="AT439"/>
      <c r="AU439"/>
      <c r="AV439"/>
      <c r="AW439"/>
      <c r="AX439"/>
      <c r="AY439"/>
      <c r="AZ439"/>
      <c r="BA439"/>
      <c r="BB439"/>
      <c r="BC439" s="41"/>
      <c r="BI439" t="s">
        <v>187</v>
      </c>
      <c r="CS439" s="259"/>
    </row>
    <row r="440" spans="1:97" s="1" customFormat="1" ht="13.5" customHeight="1" x14ac:dyDescent="0.15">
      <c r="A440"/>
      <c r="B440"/>
      <c r="C440"/>
      <c r="D440"/>
      <c r="E440"/>
      <c r="F440"/>
      <c r="G440"/>
      <c r="H440"/>
      <c r="I440"/>
      <c r="J440"/>
      <c r="K440" s="3"/>
      <c r="L440"/>
      <c r="M440"/>
      <c r="N440"/>
      <c r="O440"/>
      <c r="P440"/>
      <c r="Q440"/>
      <c r="R440"/>
      <c r="S440"/>
      <c r="T440"/>
      <c r="U440"/>
      <c r="V440"/>
      <c r="W440"/>
      <c r="X440"/>
      <c r="Y440"/>
      <c r="Z440" s="260"/>
      <c r="AA440"/>
      <c r="AB440"/>
      <c r="AC440"/>
      <c r="AD440"/>
      <c r="AE440"/>
      <c r="AF440"/>
      <c r="AG440"/>
      <c r="AH440"/>
      <c r="AI440"/>
      <c r="AJ440"/>
      <c r="AK440"/>
      <c r="AL440"/>
      <c r="AM440"/>
      <c r="AN440"/>
      <c r="AO440"/>
      <c r="AP440"/>
      <c r="AQ440"/>
      <c r="AR440"/>
      <c r="AS440"/>
      <c r="AT440"/>
      <c r="AU440"/>
      <c r="AV440"/>
      <c r="AW440"/>
      <c r="AX440"/>
      <c r="AY440"/>
      <c r="AZ440"/>
      <c r="BA440"/>
      <c r="BB440"/>
      <c r="BC440" s="41"/>
      <c r="BI440" t="s">
        <v>193</v>
      </c>
      <c r="CS440" s="259"/>
    </row>
    <row r="441" spans="1:97" s="1" customFormat="1" ht="13.5" customHeight="1" x14ac:dyDescent="0.15">
      <c r="A441"/>
      <c r="B441"/>
      <c r="C441"/>
      <c r="D441"/>
      <c r="E441"/>
      <c r="F441"/>
      <c r="G441"/>
      <c r="H441"/>
      <c r="I441"/>
      <c r="J441"/>
      <c r="K441" s="3"/>
      <c r="L441"/>
      <c r="M441"/>
      <c r="N441"/>
      <c r="O441"/>
      <c r="P441"/>
      <c r="Q441"/>
      <c r="R441"/>
      <c r="S441"/>
      <c r="T441"/>
      <c r="U441"/>
      <c r="V441"/>
      <c r="W441"/>
      <c r="X441"/>
      <c r="Y441"/>
      <c r="Z441" s="260"/>
      <c r="AA441"/>
      <c r="AB441"/>
      <c r="AC441"/>
      <c r="AD441"/>
      <c r="AE441"/>
      <c r="AF441"/>
      <c r="AG441"/>
      <c r="AH441"/>
      <c r="AI441"/>
      <c r="AJ441"/>
      <c r="AK441"/>
      <c r="AL441"/>
      <c r="AM441"/>
      <c r="AN441"/>
      <c r="AO441"/>
      <c r="AP441"/>
      <c r="AQ441"/>
      <c r="AR441"/>
      <c r="AS441"/>
      <c r="AT441"/>
      <c r="AU441"/>
      <c r="AV441"/>
      <c r="AW441"/>
      <c r="AX441"/>
      <c r="AY441"/>
      <c r="AZ441"/>
      <c r="BA441"/>
      <c r="BB441"/>
      <c r="BC441" s="41"/>
      <c r="BI441" t="s">
        <v>399</v>
      </c>
      <c r="CS441" s="259"/>
    </row>
    <row r="442" spans="1:97" s="1" customFormat="1" ht="13.5" customHeight="1" x14ac:dyDescent="0.15">
      <c r="A442"/>
      <c r="B442"/>
      <c r="C442"/>
      <c r="D442"/>
      <c r="E442"/>
      <c r="F442"/>
      <c r="G442"/>
      <c r="H442"/>
      <c r="I442"/>
      <c r="J442"/>
      <c r="K442" s="3"/>
      <c r="L442"/>
      <c r="M442"/>
      <c r="N442"/>
      <c r="O442"/>
      <c r="P442"/>
      <c r="Q442"/>
      <c r="R442"/>
      <c r="S442"/>
      <c r="T442"/>
      <c r="U442"/>
      <c r="V442"/>
      <c r="W442"/>
      <c r="X442"/>
      <c r="Y442"/>
      <c r="Z442" s="260"/>
      <c r="AA442"/>
      <c r="AB442"/>
      <c r="AC442"/>
      <c r="AD442"/>
      <c r="AE442"/>
      <c r="AF442"/>
      <c r="AG442"/>
      <c r="AH442"/>
      <c r="AI442"/>
      <c r="AJ442"/>
      <c r="AK442"/>
      <c r="AL442"/>
      <c r="AM442"/>
      <c r="AN442"/>
      <c r="AO442"/>
      <c r="AP442"/>
      <c r="AQ442"/>
      <c r="AR442"/>
      <c r="AS442"/>
      <c r="AT442"/>
      <c r="AU442"/>
      <c r="AV442"/>
      <c r="AW442"/>
      <c r="AX442"/>
      <c r="AY442"/>
      <c r="AZ442"/>
      <c r="BA442"/>
      <c r="BB442"/>
      <c r="BC442" s="41"/>
      <c r="BI442" t="s">
        <v>188</v>
      </c>
      <c r="CS442" s="259"/>
    </row>
    <row r="443" spans="1:97" s="1" customFormat="1" ht="13.5" customHeight="1" x14ac:dyDescent="0.15">
      <c r="A443"/>
      <c r="B443"/>
      <c r="C443"/>
      <c r="D443"/>
      <c r="E443"/>
      <c r="F443"/>
      <c r="G443"/>
      <c r="H443"/>
      <c r="I443"/>
      <c r="J443"/>
      <c r="K443" s="3"/>
      <c r="L443"/>
      <c r="M443"/>
      <c r="N443"/>
      <c r="O443"/>
      <c r="P443"/>
      <c r="Q443"/>
      <c r="R443"/>
      <c r="S443"/>
      <c r="T443"/>
      <c r="U443"/>
      <c r="V443"/>
      <c r="W443"/>
      <c r="X443"/>
      <c r="Y443"/>
      <c r="Z443" s="260"/>
      <c r="AA443"/>
      <c r="AB443"/>
      <c r="AC443"/>
      <c r="AD443"/>
      <c r="AE443"/>
      <c r="AF443"/>
      <c r="AG443"/>
      <c r="AH443"/>
      <c r="AI443"/>
      <c r="AJ443"/>
      <c r="AK443"/>
      <c r="AL443"/>
      <c r="AM443"/>
      <c r="AN443"/>
      <c r="AO443"/>
      <c r="AP443"/>
      <c r="AQ443"/>
      <c r="AR443"/>
      <c r="AS443"/>
      <c r="AT443"/>
      <c r="AU443"/>
      <c r="AV443"/>
      <c r="AW443"/>
      <c r="AX443"/>
      <c r="AY443"/>
      <c r="AZ443"/>
      <c r="BA443"/>
      <c r="BB443"/>
      <c r="BC443" s="41"/>
      <c r="BI443" t="s">
        <v>194</v>
      </c>
      <c r="CS443" s="259"/>
    </row>
    <row r="444" spans="1:97" s="1" customFormat="1" ht="13.5" customHeight="1" x14ac:dyDescent="0.15">
      <c r="A444"/>
      <c r="B444"/>
      <c r="C444"/>
      <c r="D444"/>
      <c r="E444"/>
      <c r="F444"/>
      <c r="G444"/>
      <c r="H444"/>
      <c r="I444"/>
      <c r="J444"/>
      <c r="K444" s="3"/>
      <c r="L444"/>
      <c r="M444"/>
      <c r="N444"/>
      <c r="O444"/>
      <c r="P444"/>
      <c r="Q444"/>
      <c r="R444"/>
      <c r="S444"/>
      <c r="T444"/>
      <c r="U444"/>
      <c r="V444"/>
      <c r="W444"/>
      <c r="X444"/>
      <c r="Y444"/>
      <c r="Z444" s="260"/>
      <c r="AA444"/>
      <c r="AB444"/>
      <c r="AC444"/>
      <c r="AD444"/>
      <c r="AE444"/>
      <c r="AF444"/>
      <c r="AG444"/>
      <c r="AH444"/>
      <c r="AI444"/>
      <c r="AJ444"/>
      <c r="AK444"/>
      <c r="AL444"/>
      <c r="AM444"/>
      <c r="AN444"/>
      <c r="AO444"/>
      <c r="AP444"/>
      <c r="AQ444"/>
      <c r="AR444"/>
      <c r="AS444"/>
      <c r="AT444"/>
      <c r="AU444"/>
      <c r="AV444"/>
      <c r="AW444"/>
      <c r="AX444"/>
      <c r="AY444"/>
      <c r="AZ444"/>
      <c r="BA444"/>
      <c r="BB444"/>
      <c r="BC444" s="41"/>
      <c r="BI444" t="s">
        <v>406</v>
      </c>
      <c r="CS444" s="259"/>
    </row>
    <row r="445" spans="1:97" s="1" customFormat="1" ht="13.5" customHeight="1" x14ac:dyDescent="0.15">
      <c r="A445"/>
      <c r="B445"/>
      <c r="C445"/>
      <c r="D445"/>
      <c r="E445"/>
      <c r="F445"/>
      <c r="G445"/>
      <c r="H445"/>
      <c r="I445"/>
      <c r="J445"/>
      <c r="K445" s="3"/>
      <c r="L445"/>
      <c r="M445"/>
      <c r="N445"/>
      <c r="O445"/>
      <c r="P445"/>
      <c r="Q445"/>
      <c r="R445"/>
      <c r="S445"/>
      <c r="T445"/>
      <c r="U445"/>
      <c r="V445"/>
      <c r="W445"/>
      <c r="X445"/>
      <c r="Y445"/>
      <c r="Z445" s="260"/>
      <c r="AA445"/>
      <c r="AB445"/>
      <c r="AC445"/>
      <c r="AD445"/>
      <c r="AE445"/>
      <c r="AF445"/>
      <c r="AG445"/>
      <c r="AH445"/>
      <c r="AI445"/>
      <c r="AJ445"/>
      <c r="AK445"/>
      <c r="AL445"/>
      <c r="AM445"/>
      <c r="AN445"/>
      <c r="AO445"/>
      <c r="AP445"/>
      <c r="AQ445"/>
      <c r="AR445"/>
      <c r="AS445"/>
      <c r="AT445"/>
      <c r="AU445"/>
      <c r="AV445"/>
      <c r="AW445"/>
      <c r="AX445"/>
      <c r="AY445"/>
      <c r="AZ445"/>
      <c r="BA445"/>
      <c r="BB445"/>
      <c r="BC445" s="41"/>
      <c r="BI445" t="s">
        <v>407</v>
      </c>
      <c r="CS445" s="259"/>
    </row>
    <row r="446" spans="1:97" s="1" customFormat="1" ht="13.5" customHeight="1" x14ac:dyDescent="0.15">
      <c r="A446"/>
      <c r="B446"/>
      <c r="C446"/>
      <c r="D446"/>
      <c r="E446"/>
      <c r="F446"/>
      <c r="G446"/>
      <c r="H446"/>
      <c r="I446"/>
      <c r="J446"/>
      <c r="K446" s="3"/>
      <c r="L446"/>
      <c r="M446"/>
      <c r="N446"/>
      <c r="O446"/>
      <c r="P446"/>
      <c r="Q446"/>
      <c r="R446"/>
      <c r="S446"/>
      <c r="T446"/>
      <c r="U446"/>
      <c r="V446"/>
      <c r="W446"/>
      <c r="X446"/>
      <c r="Y446"/>
      <c r="Z446" s="260"/>
      <c r="AA446"/>
      <c r="AB446"/>
      <c r="AC446"/>
      <c r="AD446"/>
      <c r="AE446"/>
      <c r="AF446"/>
      <c r="AG446"/>
      <c r="AH446"/>
      <c r="AI446"/>
      <c r="AJ446"/>
      <c r="AK446"/>
      <c r="AL446"/>
      <c r="AM446"/>
      <c r="AN446"/>
      <c r="AO446"/>
      <c r="AP446"/>
      <c r="AQ446"/>
      <c r="AR446"/>
      <c r="AS446"/>
      <c r="AT446"/>
      <c r="AU446"/>
      <c r="AV446"/>
      <c r="AW446"/>
      <c r="AX446"/>
      <c r="AY446"/>
      <c r="AZ446"/>
      <c r="BA446"/>
      <c r="BB446"/>
      <c r="BC446" s="41"/>
      <c r="BI446" t="s">
        <v>226</v>
      </c>
      <c r="CS446" s="259"/>
    </row>
    <row r="447" spans="1:97" s="1" customFormat="1" ht="13.5" customHeight="1" x14ac:dyDescent="0.15">
      <c r="A447"/>
      <c r="B447"/>
      <c r="C447"/>
      <c r="D447"/>
      <c r="E447"/>
      <c r="F447"/>
      <c r="G447"/>
      <c r="H447"/>
      <c r="I447"/>
      <c r="J447"/>
      <c r="K447" s="3"/>
      <c r="L447"/>
      <c r="M447"/>
      <c r="N447"/>
      <c r="O447"/>
      <c r="P447"/>
      <c r="Q447"/>
      <c r="R447"/>
      <c r="S447"/>
      <c r="T447"/>
      <c r="U447"/>
      <c r="V447"/>
      <c r="W447"/>
      <c r="X447"/>
      <c r="Y447"/>
      <c r="Z447" s="260"/>
      <c r="AA447"/>
      <c r="AB447"/>
      <c r="AC447"/>
      <c r="AD447"/>
      <c r="AE447"/>
      <c r="AF447"/>
      <c r="AG447"/>
      <c r="AH447"/>
      <c r="AI447"/>
      <c r="AJ447"/>
      <c r="AK447"/>
      <c r="AL447"/>
      <c r="AM447"/>
      <c r="AN447"/>
      <c r="AO447"/>
      <c r="AP447"/>
      <c r="AQ447"/>
      <c r="AR447"/>
      <c r="AS447"/>
      <c r="AT447"/>
      <c r="AU447"/>
      <c r="AV447"/>
      <c r="AW447"/>
      <c r="AX447"/>
      <c r="AY447"/>
      <c r="AZ447"/>
      <c r="BA447"/>
      <c r="BB447"/>
      <c r="BC447" s="41"/>
      <c r="BI447" t="s">
        <v>234</v>
      </c>
      <c r="CS447" s="259"/>
    </row>
    <row r="448" spans="1:97" s="1" customFormat="1" ht="13.5" customHeight="1" x14ac:dyDescent="0.15">
      <c r="A448"/>
      <c r="B448"/>
      <c r="C448"/>
      <c r="D448"/>
      <c r="E448"/>
      <c r="F448"/>
      <c r="G448"/>
      <c r="H448"/>
      <c r="I448"/>
      <c r="J448"/>
      <c r="K448" s="3"/>
      <c r="L448"/>
      <c r="M448"/>
      <c r="N448"/>
      <c r="O448"/>
      <c r="P448"/>
      <c r="Q448"/>
      <c r="R448"/>
      <c r="S448"/>
      <c r="T448"/>
      <c r="U448"/>
      <c r="V448"/>
      <c r="W448"/>
      <c r="X448"/>
      <c r="Y448"/>
      <c r="Z448" s="260"/>
      <c r="AA448"/>
      <c r="AB448"/>
      <c r="AC448"/>
      <c r="AD448"/>
      <c r="AE448"/>
      <c r="AF448"/>
      <c r="AG448"/>
      <c r="AH448"/>
      <c r="AI448"/>
      <c r="AJ448"/>
      <c r="AK448"/>
      <c r="AL448"/>
      <c r="AM448"/>
      <c r="AN448"/>
      <c r="AO448"/>
      <c r="AP448"/>
      <c r="AQ448"/>
      <c r="AR448"/>
      <c r="AS448"/>
      <c r="AT448"/>
      <c r="AU448"/>
      <c r="AV448"/>
      <c r="AW448"/>
      <c r="AX448"/>
      <c r="AY448"/>
      <c r="AZ448"/>
      <c r="BA448"/>
      <c r="BB448"/>
      <c r="BC448" s="41"/>
      <c r="BI448" t="s">
        <v>408</v>
      </c>
      <c r="CS448" s="259"/>
    </row>
    <row r="449" spans="1:97" s="1" customFormat="1" ht="13.5" customHeight="1" x14ac:dyDescent="0.15">
      <c r="A449"/>
      <c r="B449"/>
      <c r="C449"/>
      <c r="D449"/>
      <c r="E449"/>
      <c r="F449"/>
      <c r="G449"/>
      <c r="H449"/>
      <c r="I449"/>
      <c r="J449"/>
      <c r="K449" s="3"/>
      <c r="L449"/>
      <c r="M449"/>
      <c r="N449"/>
      <c r="O449"/>
      <c r="P449"/>
      <c r="Q449"/>
      <c r="R449"/>
      <c r="S449"/>
      <c r="T449"/>
      <c r="U449"/>
      <c r="V449"/>
      <c r="W449"/>
      <c r="X449"/>
      <c r="Y449"/>
      <c r="Z449" s="260"/>
      <c r="AA449"/>
      <c r="AB449"/>
      <c r="AC449"/>
      <c r="AD449"/>
      <c r="AE449"/>
      <c r="AF449"/>
      <c r="AG449"/>
      <c r="AH449"/>
      <c r="AI449"/>
      <c r="AJ449"/>
      <c r="AK449"/>
      <c r="AL449"/>
      <c r="AM449"/>
      <c r="AN449"/>
      <c r="AO449"/>
      <c r="AP449"/>
      <c r="AQ449"/>
      <c r="AR449"/>
      <c r="AS449"/>
      <c r="AT449"/>
      <c r="AU449"/>
      <c r="AV449"/>
      <c r="AW449"/>
      <c r="AX449"/>
      <c r="AY449"/>
      <c r="AZ449"/>
      <c r="BA449"/>
      <c r="BB449"/>
      <c r="BC449" s="41"/>
      <c r="BI449" t="s">
        <v>409</v>
      </c>
      <c r="CS449" s="259"/>
    </row>
    <row r="450" spans="1:97" s="1" customFormat="1" ht="13.5" customHeight="1" x14ac:dyDescent="0.15">
      <c r="A450"/>
      <c r="B450"/>
      <c r="C450"/>
      <c r="D450"/>
      <c r="E450"/>
      <c r="F450"/>
      <c r="G450"/>
      <c r="H450"/>
      <c r="I450"/>
      <c r="J450"/>
      <c r="K450" s="3"/>
      <c r="L450"/>
      <c r="M450"/>
      <c r="N450"/>
      <c r="O450"/>
      <c r="P450"/>
      <c r="Q450"/>
      <c r="R450"/>
      <c r="S450"/>
      <c r="T450"/>
      <c r="U450"/>
      <c r="V450"/>
      <c r="W450"/>
      <c r="X450"/>
      <c r="Y450"/>
      <c r="Z450" s="260"/>
      <c r="AA450"/>
      <c r="AB450"/>
      <c r="AC450"/>
      <c r="AD450"/>
      <c r="AE450"/>
      <c r="AF450"/>
      <c r="AG450"/>
      <c r="AH450"/>
      <c r="AI450"/>
      <c r="AJ450"/>
      <c r="AK450"/>
      <c r="AL450"/>
      <c r="AM450"/>
      <c r="AN450"/>
      <c r="AO450"/>
      <c r="AP450"/>
      <c r="AQ450"/>
      <c r="AR450"/>
      <c r="AS450"/>
      <c r="AT450"/>
      <c r="AU450"/>
      <c r="AV450"/>
      <c r="AW450"/>
      <c r="AX450"/>
      <c r="AY450"/>
      <c r="AZ450"/>
      <c r="BA450"/>
      <c r="BB450"/>
      <c r="BC450" s="41"/>
      <c r="BI450" t="s">
        <v>227</v>
      </c>
      <c r="CS450" s="259"/>
    </row>
    <row r="451" spans="1:97" s="1" customFormat="1" ht="13.5" customHeight="1" x14ac:dyDescent="0.15">
      <c r="A451"/>
      <c r="B451"/>
      <c r="C451"/>
      <c r="D451"/>
      <c r="E451"/>
      <c r="F451"/>
      <c r="G451"/>
      <c r="H451"/>
      <c r="I451"/>
      <c r="J451"/>
      <c r="K451" s="3"/>
      <c r="L451"/>
      <c r="M451"/>
      <c r="N451"/>
      <c r="O451"/>
      <c r="P451"/>
      <c r="Q451"/>
      <c r="R451"/>
      <c r="S451"/>
      <c r="T451"/>
      <c r="U451"/>
      <c r="V451"/>
      <c r="W451"/>
      <c r="X451"/>
      <c r="Y451"/>
      <c r="Z451" s="260"/>
      <c r="AA451"/>
      <c r="AB451"/>
      <c r="AC451"/>
      <c r="AD451"/>
      <c r="AE451"/>
      <c r="AF451"/>
      <c r="AG451"/>
      <c r="AH451"/>
      <c r="AI451"/>
      <c r="AJ451"/>
      <c r="AK451"/>
      <c r="AL451"/>
      <c r="AM451"/>
      <c r="AN451"/>
      <c r="AO451"/>
      <c r="AP451"/>
      <c r="AQ451"/>
      <c r="AR451"/>
      <c r="AS451"/>
      <c r="AT451"/>
      <c r="AU451"/>
      <c r="AV451"/>
      <c r="AW451"/>
      <c r="AX451"/>
      <c r="AY451"/>
      <c r="AZ451"/>
      <c r="BA451"/>
      <c r="BB451"/>
      <c r="BC451" s="41"/>
      <c r="BI451" t="s">
        <v>235</v>
      </c>
      <c r="CS451" s="259"/>
    </row>
    <row r="452" spans="1:97" s="1" customFormat="1" ht="13.5" customHeight="1" x14ac:dyDescent="0.15">
      <c r="A452"/>
      <c r="B452"/>
      <c r="C452"/>
      <c r="D452"/>
      <c r="E452"/>
      <c r="F452"/>
      <c r="G452"/>
      <c r="H452"/>
      <c r="I452"/>
      <c r="J452"/>
      <c r="K452" s="3"/>
      <c r="L452"/>
      <c r="M452"/>
      <c r="N452"/>
      <c r="O452"/>
      <c r="P452"/>
      <c r="Q452"/>
      <c r="R452"/>
      <c r="S452"/>
      <c r="T452"/>
      <c r="U452"/>
      <c r="V452"/>
      <c r="W452"/>
      <c r="X452"/>
      <c r="Y452"/>
      <c r="Z452" s="260"/>
      <c r="AA452"/>
      <c r="AB452"/>
      <c r="AC452"/>
      <c r="AD452"/>
      <c r="AE452"/>
      <c r="AF452"/>
      <c r="AG452"/>
      <c r="AH452"/>
      <c r="AI452"/>
      <c r="AJ452"/>
      <c r="AK452"/>
      <c r="AL452"/>
      <c r="AM452"/>
      <c r="AN452"/>
      <c r="AO452"/>
      <c r="AP452"/>
      <c r="AQ452"/>
      <c r="AR452"/>
      <c r="AS452"/>
      <c r="AT452"/>
      <c r="AU452"/>
      <c r="AV452"/>
      <c r="AW452"/>
      <c r="AX452"/>
      <c r="AY452"/>
      <c r="AZ452"/>
      <c r="BA452"/>
      <c r="BB452"/>
      <c r="BC452" s="41"/>
      <c r="BI452" t="s">
        <v>415</v>
      </c>
      <c r="CS452" s="259"/>
    </row>
    <row r="453" spans="1:97" s="1" customFormat="1" ht="13.5" customHeight="1" x14ac:dyDescent="0.15">
      <c r="A453"/>
      <c r="B453"/>
      <c r="C453"/>
      <c r="D453"/>
      <c r="E453"/>
      <c r="F453"/>
      <c r="G453"/>
      <c r="H453"/>
      <c r="I453"/>
      <c r="J453"/>
      <c r="K453" s="3"/>
      <c r="L453"/>
      <c r="M453"/>
      <c r="N453"/>
      <c r="O453"/>
      <c r="P453"/>
      <c r="Q453"/>
      <c r="R453"/>
      <c r="S453"/>
      <c r="T453"/>
      <c r="U453"/>
      <c r="V453"/>
      <c r="W453"/>
      <c r="X453"/>
      <c r="Y453"/>
      <c r="Z453" s="260"/>
      <c r="AA453"/>
      <c r="AB453"/>
      <c r="AC453"/>
      <c r="AD453"/>
      <c r="AE453"/>
      <c r="AF453"/>
      <c r="AG453"/>
      <c r="AH453"/>
      <c r="AI453"/>
      <c r="AJ453"/>
      <c r="AK453"/>
      <c r="AL453"/>
      <c r="AM453"/>
      <c r="AN453"/>
      <c r="AO453"/>
      <c r="AP453"/>
      <c r="AQ453"/>
      <c r="AR453"/>
      <c r="AS453"/>
      <c r="AT453"/>
      <c r="AU453"/>
      <c r="AV453"/>
      <c r="AW453"/>
      <c r="AX453"/>
      <c r="AY453"/>
      <c r="AZ453"/>
      <c r="BA453"/>
      <c r="BB453"/>
      <c r="BC453" s="41"/>
      <c r="BI453" t="s">
        <v>257</v>
      </c>
      <c r="CS453" s="259"/>
    </row>
    <row r="454" spans="1:97" s="1" customFormat="1" ht="13.5" customHeight="1" x14ac:dyDescent="0.15">
      <c r="A454"/>
      <c r="B454"/>
      <c r="C454"/>
      <c r="D454"/>
      <c r="E454"/>
      <c r="F454"/>
      <c r="G454"/>
      <c r="H454"/>
      <c r="I454"/>
      <c r="J454"/>
      <c r="K454" s="3"/>
      <c r="L454"/>
      <c r="M454"/>
      <c r="N454"/>
      <c r="O454"/>
      <c r="P454"/>
      <c r="Q454"/>
      <c r="R454"/>
      <c r="S454"/>
      <c r="T454"/>
      <c r="U454"/>
      <c r="V454"/>
      <c r="W454"/>
      <c r="X454"/>
      <c r="Y454"/>
      <c r="Z454" s="260"/>
      <c r="AA454"/>
      <c r="AB454"/>
      <c r="AC454"/>
      <c r="AD454"/>
      <c r="AE454"/>
      <c r="AF454"/>
      <c r="AG454"/>
      <c r="AH454"/>
      <c r="AI454"/>
      <c r="AJ454"/>
      <c r="AK454"/>
      <c r="AL454"/>
      <c r="AM454"/>
      <c r="AN454"/>
      <c r="AO454"/>
      <c r="AP454"/>
      <c r="AQ454"/>
      <c r="AR454"/>
      <c r="AS454"/>
      <c r="AT454"/>
      <c r="AU454"/>
      <c r="AV454"/>
      <c r="AW454"/>
      <c r="AX454"/>
      <c r="AY454"/>
      <c r="AZ454"/>
      <c r="BA454"/>
      <c r="BB454"/>
      <c r="BC454" s="41"/>
      <c r="BI454" t="s">
        <v>264</v>
      </c>
      <c r="CS454" s="259"/>
    </row>
    <row r="455" spans="1:97" s="1" customFormat="1" ht="13.5" customHeight="1" x14ac:dyDescent="0.15">
      <c r="A455"/>
      <c r="B455"/>
      <c r="C455"/>
      <c r="D455"/>
      <c r="E455"/>
      <c r="F455"/>
      <c r="G455"/>
      <c r="H455"/>
      <c r="I455"/>
      <c r="J455"/>
      <c r="K455" s="3"/>
      <c r="L455"/>
      <c r="M455"/>
      <c r="N455"/>
      <c r="O455"/>
      <c r="P455"/>
      <c r="Q455"/>
      <c r="R455"/>
      <c r="S455"/>
      <c r="T455"/>
      <c r="U455"/>
      <c r="V455"/>
      <c r="W455"/>
      <c r="X455"/>
      <c r="Y455"/>
      <c r="Z455" s="260"/>
      <c r="AA455"/>
      <c r="AB455"/>
      <c r="AC455"/>
      <c r="AD455"/>
      <c r="AE455"/>
      <c r="AF455"/>
      <c r="AG455"/>
      <c r="AH455"/>
      <c r="AI455"/>
      <c r="AJ455"/>
      <c r="AK455"/>
      <c r="AL455"/>
      <c r="AM455"/>
      <c r="AN455"/>
      <c r="AO455"/>
      <c r="AP455"/>
      <c r="AQ455"/>
      <c r="AR455"/>
      <c r="AS455"/>
      <c r="AT455"/>
      <c r="AU455"/>
      <c r="AV455"/>
      <c r="AW455"/>
      <c r="AX455"/>
      <c r="AY455"/>
      <c r="AZ455"/>
      <c r="BA455"/>
      <c r="BB455"/>
      <c r="BC455" s="41"/>
      <c r="BI455" t="s">
        <v>416</v>
      </c>
      <c r="CS455" s="259"/>
    </row>
    <row r="456" spans="1:97" s="1" customFormat="1" ht="13.5" customHeight="1" x14ac:dyDescent="0.15">
      <c r="A456"/>
      <c r="B456"/>
      <c r="C456"/>
      <c r="D456"/>
      <c r="E456"/>
      <c r="F456"/>
      <c r="G456"/>
      <c r="H456"/>
      <c r="I456"/>
      <c r="J456"/>
      <c r="K456" s="3"/>
      <c r="L456"/>
      <c r="M456"/>
      <c r="N456"/>
      <c r="O456"/>
      <c r="P456"/>
      <c r="Q456"/>
      <c r="R456"/>
      <c r="S456"/>
      <c r="T456"/>
      <c r="U456"/>
      <c r="V456"/>
      <c r="W456"/>
      <c r="X456"/>
      <c r="Y456"/>
      <c r="Z456" s="260"/>
      <c r="AA456"/>
      <c r="AB456"/>
      <c r="AC456"/>
      <c r="AD456"/>
      <c r="AE456"/>
      <c r="AF456"/>
      <c r="AG456"/>
      <c r="AH456"/>
      <c r="AI456"/>
      <c r="AJ456"/>
      <c r="AK456"/>
      <c r="AL456"/>
      <c r="AM456"/>
      <c r="AN456"/>
      <c r="AO456"/>
      <c r="AP456"/>
      <c r="AQ456"/>
      <c r="AR456"/>
      <c r="AS456"/>
      <c r="AT456"/>
      <c r="AU456"/>
      <c r="AV456"/>
      <c r="AW456"/>
      <c r="AX456"/>
      <c r="AY456"/>
      <c r="AZ456"/>
      <c r="BA456"/>
      <c r="BB456"/>
      <c r="BC456" s="41"/>
      <c r="BI456" t="s">
        <v>258</v>
      </c>
      <c r="CS456" s="259"/>
    </row>
    <row r="457" spans="1:97" s="1" customFormat="1" ht="13.5" customHeight="1" x14ac:dyDescent="0.15">
      <c r="A457"/>
      <c r="B457"/>
      <c r="C457"/>
      <c r="D457"/>
      <c r="E457"/>
      <c r="F457"/>
      <c r="G457"/>
      <c r="H457"/>
      <c r="I457"/>
      <c r="J457"/>
      <c r="K457" s="3"/>
      <c r="L457"/>
      <c r="M457"/>
      <c r="N457"/>
      <c r="O457"/>
      <c r="P457"/>
      <c r="Q457"/>
      <c r="R457"/>
      <c r="S457"/>
      <c r="T457"/>
      <c r="U457"/>
      <c r="V457"/>
      <c r="W457"/>
      <c r="X457"/>
      <c r="Y457"/>
      <c r="Z457" s="260"/>
      <c r="AA457"/>
      <c r="AB457"/>
      <c r="AC457"/>
      <c r="AD457"/>
      <c r="AE457"/>
      <c r="AF457"/>
      <c r="AG457"/>
      <c r="AH457"/>
      <c r="AI457"/>
      <c r="AJ457"/>
      <c r="AK457"/>
      <c r="AL457"/>
      <c r="AM457"/>
      <c r="AN457"/>
      <c r="AO457"/>
      <c r="AP457"/>
      <c r="AQ457"/>
      <c r="AR457"/>
      <c r="AS457"/>
      <c r="AT457"/>
      <c r="AU457"/>
      <c r="AV457"/>
      <c r="AW457"/>
      <c r="AX457"/>
      <c r="AY457"/>
      <c r="AZ457"/>
      <c r="BA457"/>
      <c r="BB457"/>
      <c r="BC457" s="41"/>
      <c r="BI457" t="s">
        <v>265</v>
      </c>
      <c r="CS457" s="259"/>
    </row>
    <row r="458" spans="1:97" s="1" customFormat="1" ht="13.5" customHeight="1" x14ac:dyDescent="0.15">
      <c r="A458"/>
      <c r="B458"/>
      <c r="C458"/>
      <c r="D458"/>
      <c r="E458"/>
      <c r="F458"/>
      <c r="G458"/>
      <c r="H458"/>
      <c r="I458"/>
      <c r="J458"/>
      <c r="K458" s="3"/>
      <c r="L458"/>
      <c r="M458"/>
      <c r="N458"/>
      <c r="O458"/>
      <c r="P458"/>
      <c r="Q458"/>
      <c r="R458"/>
      <c r="S458"/>
      <c r="T458"/>
      <c r="U458"/>
      <c r="V458"/>
      <c r="W458"/>
      <c r="X458"/>
      <c r="Y458"/>
      <c r="Z458" s="260"/>
      <c r="AA458"/>
      <c r="AB458"/>
      <c r="AC458"/>
      <c r="AD458"/>
      <c r="AE458"/>
      <c r="AF458"/>
      <c r="AG458"/>
      <c r="AH458"/>
      <c r="AI458"/>
      <c r="AJ458"/>
      <c r="AK458"/>
      <c r="AL458"/>
      <c r="AM458"/>
      <c r="AN458"/>
      <c r="AO458"/>
      <c r="AP458"/>
      <c r="AQ458"/>
      <c r="AR458"/>
      <c r="AS458"/>
      <c r="AT458"/>
      <c r="AU458"/>
      <c r="AV458"/>
      <c r="AW458"/>
      <c r="AX458"/>
      <c r="AY458"/>
      <c r="AZ458"/>
      <c r="BA458"/>
      <c r="BB458"/>
      <c r="BC458" s="41"/>
      <c r="BI458" t="s">
        <v>102</v>
      </c>
      <c r="CS458" s="259"/>
    </row>
    <row r="459" spans="1:97" s="1" customFormat="1" ht="13.5" customHeight="1" x14ac:dyDescent="0.15">
      <c r="A459"/>
      <c r="B459"/>
      <c r="C459"/>
      <c r="D459"/>
      <c r="E459"/>
      <c r="F459"/>
      <c r="G459"/>
      <c r="H459"/>
      <c r="I459"/>
      <c r="J459"/>
      <c r="K459" s="3"/>
      <c r="L459"/>
      <c r="M459"/>
      <c r="N459"/>
      <c r="O459"/>
      <c r="P459"/>
      <c r="Q459"/>
      <c r="R459"/>
      <c r="S459"/>
      <c r="T459"/>
      <c r="U459"/>
      <c r="V459"/>
      <c r="W459"/>
      <c r="X459"/>
      <c r="Y459"/>
      <c r="Z459" s="260"/>
      <c r="AA459"/>
      <c r="AB459"/>
      <c r="AC459"/>
      <c r="AD459"/>
      <c r="AE459"/>
      <c r="AF459"/>
      <c r="AG459"/>
      <c r="AH459"/>
      <c r="AI459"/>
      <c r="AJ459"/>
      <c r="AK459"/>
      <c r="AL459"/>
      <c r="AM459"/>
      <c r="AN459"/>
      <c r="AO459"/>
      <c r="AP459"/>
      <c r="AQ459"/>
      <c r="AR459"/>
      <c r="AS459"/>
      <c r="AT459"/>
      <c r="AU459"/>
      <c r="AV459"/>
      <c r="AW459"/>
      <c r="AX459"/>
      <c r="AY459"/>
      <c r="AZ459"/>
      <c r="BA459"/>
      <c r="BB459"/>
      <c r="BC459" s="41"/>
      <c r="BI459" t="s">
        <v>103</v>
      </c>
      <c r="CS459" s="259"/>
    </row>
    <row r="460" spans="1:97" s="1" customFormat="1" ht="13.5" customHeight="1" x14ac:dyDescent="0.15">
      <c r="A460"/>
      <c r="B460"/>
      <c r="C460"/>
      <c r="D460"/>
      <c r="E460"/>
      <c r="F460"/>
      <c r="G460"/>
      <c r="H460"/>
      <c r="I460"/>
      <c r="J460"/>
      <c r="K460" s="3"/>
      <c r="L460"/>
      <c r="M460"/>
      <c r="N460"/>
      <c r="O460"/>
      <c r="P460"/>
      <c r="Q460"/>
      <c r="R460"/>
      <c r="S460"/>
      <c r="T460"/>
      <c r="U460"/>
      <c r="V460"/>
      <c r="W460"/>
      <c r="X460"/>
      <c r="Y460"/>
      <c r="Z460" s="260"/>
      <c r="AA460"/>
      <c r="AB460"/>
      <c r="AC460"/>
      <c r="AD460"/>
      <c r="AE460"/>
      <c r="AF460"/>
      <c r="AG460"/>
      <c r="AH460"/>
      <c r="AI460"/>
      <c r="AJ460"/>
      <c r="AK460"/>
      <c r="AL460"/>
      <c r="AM460"/>
      <c r="AN460"/>
      <c r="AO460"/>
      <c r="AP460"/>
      <c r="AQ460"/>
      <c r="AR460"/>
      <c r="AS460"/>
      <c r="AT460"/>
      <c r="AU460"/>
      <c r="AV460"/>
      <c r="AW460"/>
      <c r="AX460"/>
      <c r="AY460"/>
      <c r="AZ460"/>
      <c r="BA460"/>
      <c r="BB460"/>
      <c r="BC460" s="41"/>
      <c r="BI460" t="s">
        <v>104</v>
      </c>
      <c r="CS460" s="259"/>
    </row>
    <row r="461" spans="1:97" s="1" customFormat="1" ht="13.5" customHeight="1" x14ac:dyDescent="0.15">
      <c r="A461"/>
      <c r="B461"/>
      <c r="C461"/>
      <c r="D461"/>
      <c r="E461"/>
      <c r="F461"/>
      <c r="G461"/>
      <c r="H461"/>
      <c r="I461"/>
      <c r="J461"/>
      <c r="K461" s="3"/>
      <c r="L461"/>
      <c r="M461"/>
      <c r="N461"/>
      <c r="O461"/>
      <c r="P461"/>
      <c r="Q461"/>
      <c r="R461"/>
      <c r="S461"/>
      <c r="T461"/>
      <c r="U461"/>
      <c r="V461"/>
      <c r="W461"/>
      <c r="X461"/>
      <c r="Y461"/>
      <c r="Z461" s="260"/>
      <c r="AA461"/>
      <c r="AB461"/>
      <c r="AC461"/>
      <c r="AD461"/>
      <c r="AE461"/>
      <c r="AF461"/>
      <c r="AG461"/>
      <c r="AH461"/>
      <c r="AI461"/>
      <c r="AJ461"/>
      <c r="AK461"/>
      <c r="AL461"/>
      <c r="AM461"/>
      <c r="AN461"/>
      <c r="AO461"/>
      <c r="AP461"/>
      <c r="AQ461"/>
      <c r="AR461"/>
      <c r="AS461"/>
      <c r="AT461"/>
      <c r="AU461"/>
      <c r="AV461"/>
      <c r="AW461"/>
      <c r="AX461"/>
      <c r="AY461"/>
      <c r="AZ461"/>
      <c r="BA461"/>
      <c r="BB461"/>
      <c r="BC461" s="41"/>
      <c r="BI461" t="s">
        <v>105</v>
      </c>
      <c r="CS461" s="259"/>
    </row>
    <row r="462" spans="1:97" s="1" customFormat="1" ht="13.5" customHeight="1" x14ac:dyDescent="0.15">
      <c r="A462"/>
      <c r="B462"/>
      <c r="C462"/>
      <c r="D462"/>
      <c r="E462"/>
      <c r="F462"/>
      <c r="G462"/>
      <c r="H462"/>
      <c r="I462"/>
      <c r="J462"/>
      <c r="K462" s="3"/>
      <c r="L462"/>
      <c r="M462"/>
      <c r="N462"/>
      <c r="O462"/>
      <c r="P462"/>
      <c r="Q462"/>
      <c r="R462"/>
      <c r="S462"/>
      <c r="T462"/>
      <c r="U462"/>
      <c r="V462"/>
      <c r="W462"/>
      <c r="X462"/>
      <c r="Y462"/>
      <c r="Z462" s="260"/>
      <c r="AA462"/>
      <c r="AB462"/>
      <c r="AC462"/>
      <c r="AD462"/>
      <c r="AE462"/>
      <c r="AF462"/>
      <c r="AG462"/>
      <c r="AH462"/>
      <c r="AI462"/>
      <c r="AJ462"/>
      <c r="AK462"/>
      <c r="AL462"/>
      <c r="AM462"/>
      <c r="AN462"/>
      <c r="AO462"/>
      <c r="AP462"/>
      <c r="AQ462"/>
      <c r="AR462"/>
      <c r="AS462"/>
      <c r="AT462"/>
      <c r="AU462"/>
      <c r="AV462"/>
      <c r="AW462"/>
      <c r="AX462"/>
      <c r="AY462"/>
      <c r="AZ462"/>
      <c r="BA462"/>
      <c r="BB462"/>
      <c r="BC462" s="41"/>
      <c r="BI462" t="s">
        <v>106</v>
      </c>
      <c r="CS462" s="259"/>
    </row>
    <row r="463" spans="1:97" s="1" customFormat="1" ht="13.5" customHeight="1" x14ac:dyDescent="0.15">
      <c r="A463"/>
      <c r="B463"/>
      <c r="C463"/>
      <c r="D463"/>
      <c r="E463"/>
      <c r="F463"/>
      <c r="G463"/>
      <c r="H463"/>
      <c r="I463"/>
      <c r="J463"/>
      <c r="K463" s="3"/>
      <c r="L463"/>
      <c r="M463"/>
      <c r="N463"/>
      <c r="O463"/>
      <c r="P463"/>
      <c r="Q463"/>
      <c r="R463"/>
      <c r="S463"/>
      <c r="T463"/>
      <c r="U463"/>
      <c r="V463"/>
      <c r="W463"/>
      <c r="X463"/>
      <c r="Y463"/>
      <c r="Z463" s="260"/>
      <c r="AA463"/>
      <c r="AB463"/>
      <c r="AC463"/>
      <c r="AD463"/>
      <c r="AE463"/>
      <c r="AF463"/>
      <c r="AG463"/>
      <c r="AH463"/>
      <c r="AI463"/>
      <c r="AJ463"/>
      <c r="AK463"/>
      <c r="AL463"/>
      <c r="AM463"/>
      <c r="AN463"/>
      <c r="AO463"/>
      <c r="AP463"/>
      <c r="AQ463"/>
      <c r="AR463"/>
      <c r="AS463"/>
      <c r="AT463"/>
      <c r="AU463"/>
      <c r="AV463"/>
      <c r="AW463"/>
      <c r="AX463"/>
      <c r="AY463"/>
      <c r="AZ463"/>
      <c r="BA463"/>
      <c r="BB463"/>
      <c r="BC463" s="41"/>
      <c r="BI463" t="s">
        <v>107</v>
      </c>
      <c r="CS463" s="259"/>
    </row>
    <row r="464" spans="1:97" s="1" customFormat="1" ht="13.5" customHeight="1" x14ac:dyDescent="0.15">
      <c r="A464"/>
      <c r="B464"/>
      <c r="C464"/>
      <c r="D464"/>
      <c r="E464"/>
      <c r="F464"/>
      <c r="G464"/>
      <c r="H464"/>
      <c r="I464"/>
      <c r="J464"/>
      <c r="K464" s="3"/>
      <c r="L464"/>
      <c r="M464"/>
      <c r="N464"/>
      <c r="O464"/>
      <c r="P464"/>
      <c r="Q464"/>
      <c r="R464"/>
      <c r="S464"/>
      <c r="T464"/>
      <c r="U464"/>
      <c r="V464"/>
      <c r="W464"/>
      <c r="X464"/>
      <c r="Y464"/>
      <c r="Z464" s="260"/>
      <c r="AA464"/>
      <c r="AB464"/>
      <c r="AC464"/>
      <c r="AD464"/>
      <c r="AE464"/>
      <c r="AF464"/>
      <c r="AG464"/>
      <c r="AH464"/>
      <c r="AI464"/>
      <c r="AJ464"/>
      <c r="AK464"/>
      <c r="AL464"/>
      <c r="AM464"/>
      <c r="AN464"/>
      <c r="AO464"/>
      <c r="AP464"/>
      <c r="AQ464"/>
      <c r="AR464"/>
      <c r="AS464"/>
      <c r="AT464"/>
      <c r="AU464"/>
      <c r="AV464"/>
      <c r="AW464"/>
      <c r="AX464"/>
      <c r="AY464"/>
      <c r="AZ464"/>
      <c r="BA464"/>
      <c r="BB464"/>
      <c r="BC464" s="41"/>
      <c r="BI464" t="s">
        <v>559</v>
      </c>
      <c r="CS464" s="259"/>
    </row>
    <row r="465" spans="1:97" s="1" customFormat="1" ht="13.5" customHeight="1" x14ac:dyDescent="0.15">
      <c r="A465"/>
      <c r="B465"/>
      <c r="C465"/>
      <c r="D465"/>
      <c r="E465"/>
      <c r="F465"/>
      <c r="G465"/>
      <c r="H465"/>
      <c r="I465"/>
      <c r="J465"/>
      <c r="K465" s="3"/>
      <c r="L465"/>
      <c r="M465"/>
      <c r="N465"/>
      <c r="O465"/>
      <c r="P465"/>
      <c r="Q465"/>
      <c r="R465"/>
      <c r="S465"/>
      <c r="T465"/>
      <c r="U465"/>
      <c r="V465"/>
      <c r="W465"/>
      <c r="X465"/>
      <c r="Y465"/>
      <c r="Z465" s="260"/>
      <c r="AA465"/>
      <c r="AB465"/>
      <c r="AC465"/>
      <c r="AD465"/>
      <c r="AE465"/>
      <c r="AF465"/>
      <c r="AG465"/>
      <c r="AH465"/>
      <c r="AI465"/>
      <c r="AJ465"/>
      <c r="AK465"/>
      <c r="AL465"/>
      <c r="AM465"/>
      <c r="AN465"/>
      <c r="AO465"/>
      <c r="AP465"/>
      <c r="AQ465"/>
      <c r="AR465"/>
      <c r="AS465"/>
      <c r="AT465"/>
      <c r="AU465"/>
      <c r="AV465"/>
      <c r="AW465"/>
      <c r="AX465"/>
      <c r="AY465"/>
      <c r="AZ465"/>
      <c r="BA465"/>
      <c r="BB465"/>
      <c r="BC465" s="41"/>
      <c r="BI465" t="s">
        <v>1095</v>
      </c>
      <c r="CS465" s="259"/>
    </row>
    <row r="466" spans="1:97" s="1" customFormat="1" ht="13.5" customHeight="1" x14ac:dyDescent="0.15">
      <c r="A466"/>
      <c r="B466"/>
      <c r="C466"/>
      <c r="D466"/>
      <c r="E466"/>
      <c r="F466"/>
      <c r="G466"/>
      <c r="H466"/>
      <c r="I466"/>
      <c r="J466"/>
      <c r="K466" s="3"/>
      <c r="L466"/>
      <c r="M466"/>
      <c r="N466"/>
      <c r="O466"/>
      <c r="P466"/>
      <c r="Q466"/>
      <c r="R466"/>
      <c r="S466"/>
      <c r="T466"/>
      <c r="U466"/>
      <c r="V466"/>
      <c r="W466"/>
      <c r="X466"/>
      <c r="Y466"/>
      <c r="Z466" s="260"/>
      <c r="AA466"/>
      <c r="AB466"/>
      <c r="AC466"/>
      <c r="AD466"/>
      <c r="AE466"/>
      <c r="AF466"/>
      <c r="AG466"/>
      <c r="AH466"/>
      <c r="AI466"/>
      <c r="AJ466"/>
      <c r="AK466"/>
      <c r="AL466"/>
      <c r="AM466"/>
      <c r="AN466"/>
      <c r="AO466"/>
      <c r="AP466"/>
      <c r="AQ466"/>
      <c r="AR466"/>
      <c r="AS466"/>
      <c r="AT466"/>
      <c r="AU466"/>
      <c r="AV466"/>
      <c r="AW466"/>
      <c r="AX466"/>
      <c r="AY466"/>
      <c r="AZ466"/>
      <c r="BA466"/>
      <c r="BB466"/>
      <c r="BC466" s="41"/>
      <c r="BI466" t="s">
        <v>1120</v>
      </c>
      <c r="CS466" s="259"/>
    </row>
    <row r="467" spans="1:97" s="1" customFormat="1" ht="13.5" customHeight="1" x14ac:dyDescent="0.15">
      <c r="A467"/>
      <c r="B467"/>
      <c r="C467"/>
      <c r="D467"/>
      <c r="E467"/>
      <c r="F467"/>
      <c r="G467"/>
      <c r="H467"/>
      <c r="I467"/>
      <c r="J467"/>
      <c r="K467" s="3"/>
      <c r="L467"/>
      <c r="M467"/>
      <c r="N467"/>
      <c r="O467"/>
      <c r="P467"/>
      <c r="Q467"/>
      <c r="R467"/>
      <c r="S467"/>
      <c r="T467"/>
      <c r="U467"/>
      <c r="V467"/>
      <c r="W467"/>
      <c r="X467"/>
      <c r="Y467"/>
      <c r="Z467" s="260"/>
      <c r="AA467"/>
      <c r="AB467"/>
      <c r="AC467"/>
      <c r="AD467"/>
      <c r="AE467"/>
      <c r="AF467"/>
      <c r="AG467"/>
      <c r="AH467"/>
      <c r="AI467"/>
      <c r="AJ467"/>
      <c r="AK467"/>
      <c r="AL467"/>
      <c r="AM467"/>
      <c r="AN467"/>
      <c r="AO467"/>
      <c r="AP467"/>
      <c r="AQ467"/>
      <c r="AR467"/>
      <c r="AS467"/>
      <c r="AT467"/>
      <c r="AU467"/>
      <c r="AV467"/>
      <c r="AW467"/>
      <c r="AX467"/>
      <c r="AY467"/>
      <c r="AZ467"/>
      <c r="BA467"/>
      <c r="BB467"/>
      <c r="BC467" s="41"/>
      <c r="BI467" t="s">
        <v>560</v>
      </c>
      <c r="CS467" s="259"/>
    </row>
    <row r="468" spans="1:97" s="1" customFormat="1" ht="13.5" customHeight="1" x14ac:dyDescent="0.15">
      <c r="A468"/>
      <c r="B468"/>
      <c r="C468"/>
      <c r="D468"/>
      <c r="E468"/>
      <c r="F468"/>
      <c r="G468"/>
      <c r="H468"/>
      <c r="I468"/>
      <c r="J468"/>
      <c r="K468" s="3"/>
      <c r="L468"/>
      <c r="M468"/>
      <c r="N468"/>
      <c r="O468"/>
      <c r="P468"/>
      <c r="Q468"/>
      <c r="R468"/>
      <c r="S468"/>
      <c r="T468"/>
      <c r="U468"/>
      <c r="V468"/>
      <c r="W468"/>
      <c r="X468"/>
      <c r="Y468"/>
      <c r="Z468" s="260"/>
      <c r="AA468"/>
      <c r="AB468"/>
      <c r="AC468"/>
      <c r="AD468"/>
      <c r="AE468"/>
      <c r="AF468"/>
      <c r="AG468"/>
      <c r="AH468"/>
      <c r="AI468"/>
      <c r="AJ468"/>
      <c r="AK468"/>
      <c r="AL468"/>
      <c r="AM468"/>
      <c r="AN468"/>
      <c r="AO468"/>
      <c r="AP468"/>
      <c r="AQ468"/>
      <c r="AR468"/>
      <c r="AS468"/>
      <c r="AT468"/>
      <c r="AU468"/>
      <c r="AV468"/>
      <c r="AW468"/>
      <c r="AX468"/>
      <c r="AY468"/>
      <c r="AZ468"/>
      <c r="BA468"/>
      <c r="BB468"/>
      <c r="BC468" s="41"/>
      <c r="BI468" t="s">
        <v>561</v>
      </c>
      <c r="CS468" s="259"/>
    </row>
    <row r="469" spans="1:97" s="1" customFormat="1" ht="13.5" customHeight="1" x14ac:dyDescent="0.15">
      <c r="A469"/>
      <c r="B469"/>
      <c r="C469"/>
      <c r="D469"/>
      <c r="E469"/>
      <c r="F469"/>
      <c r="G469"/>
      <c r="H469"/>
      <c r="I469"/>
      <c r="J469"/>
      <c r="K469" s="3"/>
      <c r="L469"/>
      <c r="M469"/>
      <c r="N469"/>
      <c r="O469"/>
      <c r="P469"/>
      <c r="Q469"/>
      <c r="R469"/>
      <c r="S469"/>
      <c r="T469"/>
      <c r="U469"/>
      <c r="V469"/>
      <c r="W469"/>
      <c r="X469"/>
      <c r="Y469"/>
      <c r="Z469" s="260"/>
      <c r="AA469"/>
      <c r="AB469"/>
      <c r="AC469"/>
      <c r="AD469"/>
      <c r="AE469"/>
      <c r="AF469"/>
      <c r="AG469"/>
      <c r="AH469"/>
      <c r="AI469"/>
      <c r="AJ469"/>
      <c r="AK469"/>
      <c r="AL469"/>
      <c r="AM469"/>
      <c r="AN469"/>
      <c r="AO469"/>
      <c r="AP469"/>
      <c r="AQ469"/>
      <c r="AR469"/>
      <c r="AS469"/>
      <c r="AT469"/>
      <c r="AU469"/>
      <c r="AV469"/>
      <c r="AW469"/>
      <c r="AX469"/>
      <c r="AY469"/>
      <c r="AZ469"/>
      <c r="BA469"/>
      <c r="BB469"/>
      <c r="BC469" s="41"/>
      <c r="BI469" t="s">
        <v>1156</v>
      </c>
      <c r="CS469" s="259"/>
    </row>
    <row r="470" spans="1:97" s="1" customFormat="1" ht="13.5" customHeight="1" x14ac:dyDescent="0.15">
      <c r="A470"/>
      <c r="B470"/>
      <c r="C470"/>
      <c r="D470"/>
      <c r="E470"/>
      <c r="F470"/>
      <c r="G470"/>
      <c r="H470"/>
      <c r="I470"/>
      <c r="J470"/>
      <c r="K470" s="3"/>
      <c r="L470"/>
      <c r="M470"/>
      <c r="N470"/>
      <c r="O470"/>
      <c r="P470"/>
      <c r="Q470"/>
      <c r="R470"/>
      <c r="S470"/>
      <c r="T470"/>
      <c r="U470"/>
      <c r="V470"/>
      <c r="W470"/>
      <c r="X470"/>
      <c r="Y470"/>
      <c r="Z470" s="260"/>
      <c r="AA470"/>
      <c r="AB470"/>
      <c r="AC470"/>
      <c r="AD470"/>
      <c r="AE470"/>
      <c r="AF470"/>
      <c r="AG470"/>
      <c r="AH470"/>
      <c r="AI470"/>
      <c r="AJ470"/>
      <c r="AK470"/>
      <c r="AL470"/>
      <c r="AM470"/>
      <c r="AN470"/>
      <c r="AO470"/>
      <c r="AP470"/>
      <c r="AQ470"/>
      <c r="AR470"/>
      <c r="AS470"/>
      <c r="AT470"/>
      <c r="AU470"/>
      <c r="AV470"/>
      <c r="AW470"/>
      <c r="AX470"/>
      <c r="AY470"/>
      <c r="AZ470"/>
      <c r="BA470"/>
      <c r="BB470"/>
      <c r="BC470" s="41"/>
      <c r="BI470" t="s">
        <v>1179</v>
      </c>
      <c r="CS470" s="259"/>
    </row>
    <row r="471" spans="1:97" s="1" customFormat="1" ht="13.5" customHeight="1" x14ac:dyDescent="0.15">
      <c r="A471"/>
      <c r="B471"/>
      <c r="C471"/>
      <c r="D471"/>
      <c r="E471"/>
      <c r="F471"/>
      <c r="G471"/>
      <c r="H471"/>
      <c r="I471"/>
      <c r="J471"/>
      <c r="K471" s="3"/>
      <c r="L471"/>
      <c r="M471"/>
      <c r="N471"/>
      <c r="O471"/>
      <c r="P471"/>
      <c r="Q471"/>
      <c r="R471"/>
      <c r="S471"/>
      <c r="T471"/>
      <c r="U471"/>
      <c r="V471"/>
      <c r="W471"/>
      <c r="X471"/>
      <c r="Y471"/>
      <c r="Z471" s="260"/>
      <c r="AA471"/>
      <c r="AB471"/>
      <c r="AC471"/>
      <c r="AD471"/>
      <c r="AE471"/>
      <c r="AF471"/>
      <c r="AG471"/>
      <c r="AH471"/>
      <c r="AI471"/>
      <c r="AJ471"/>
      <c r="AK471"/>
      <c r="AL471"/>
      <c r="AM471"/>
      <c r="AN471"/>
      <c r="AO471"/>
      <c r="AP471"/>
      <c r="AQ471"/>
      <c r="AR471"/>
      <c r="AS471"/>
      <c r="AT471"/>
      <c r="AU471"/>
      <c r="AV471"/>
      <c r="AW471"/>
      <c r="AX471"/>
      <c r="AY471"/>
      <c r="AZ471"/>
      <c r="BA471"/>
      <c r="BB471"/>
      <c r="BC471" s="41"/>
      <c r="BI471" t="s">
        <v>400</v>
      </c>
      <c r="CS471" s="259"/>
    </row>
    <row r="472" spans="1:97" s="1" customFormat="1" ht="13.5" customHeight="1" x14ac:dyDescent="0.15">
      <c r="A472"/>
      <c r="B472"/>
      <c r="C472"/>
      <c r="D472"/>
      <c r="E472"/>
      <c r="F472"/>
      <c r="G472"/>
      <c r="H472"/>
      <c r="I472"/>
      <c r="J472"/>
      <c r="K472" s="3"/>
      <c r="L472"/>
      <c r="M472"/>
      <c r="N472"/>
      <c r="O472"/>
      <c r="P472"/>
      <c r="Q472"/>
      <c r="R472"/>
      <c r="S472"/>
      <c r="T472"/>
      <c r="U472"/>
      <c r="V472"/>
      <c r="W472"/>
      <c r="X472"/>
      <c r="Y472"/>
      <c r="Z472" s="260"/>
      <c r="AA472"/>
      <c r="AB472"/>
      <c r="AC472"/>
      <c r="AD472"/>
      <c r="AE472"/>
      <c r="AF472"/>
      <c r="AG472"/>
      <c r="AH472"/>
      <c r="AI472"/>
      <c r="AJ472"/>
      <c r="AK472"/>
      <c r="AL472"/>
      <c r="AM472"/>
      <c r="AN472"/>
      <c r="AO472"/>
      <c r="AP472"/>
      <c r="AQ472"/>
      <c r="AR472"/>
      <c r="AS472"/>
      <c r="AT472"/>
      <c r="AU472"/>
      <c r="AV472"/>
      <c r="AW472"/>
      <c r="AX472"/>
      <c r="AY472"/>
      <c r="AZ472"/>
      <c r="BA472"/>
      <c r="BB472"/>
      <c r="BC472" s="41"/>
      <c r="BI472" t="s">
        <v>189</v>
      </c>
      <c r="CS472" s="259"/>
    </row>
    <row r="473" spans="1:97" s="1" customFormat="1" ht="13.5" customHeight="1" x14ac:dyDescent="0.15">
      <c r="A473"/>
      <c r="B473"/>
      <c r="C473"/>
      <c r="D473"/>
      <c r="E473"/>
      <c r="F473"/>
      <c r="G473"/>
      <c r="H473"/>
      <c r="I473"/>
      <c r="J473"/>
      <c r="K473" s="3"/>
      <c r="L473"/>
      <c r="M473"/>
      <c r="N473"/>
      <c r="O473"/>
      <c r="P473"/>
      <c r="Q473"/>
      <c r="R473"/>
      <c r="S473"/>
      <c r="T473"/>
      <c r="U473"/>
      <c r="V473"/>
      <c r="W473"/>
      <c r="X473"/>
      <c r="Y473"/>
      <c r="Z473" s="260"/>
      <c r="AA473"/>
      <c r="AB473"/>
      <c r="AC473"/>
      <c r="AD473"/>
      <c r="AE473"/>
      <c r="AF473"/>
      <c r="AG473"/>
      <c r="AH473"/>
      <c r="AI473"/>
      <c r="AJ473"/>
      <c r="AK473"/>
      <c r="AL473"/>
      <c r="AM473"/>
      <c r="AN473"/>
      <c r="AO473"/>
      <c r="AP473"/>
      <c r="AQ473"/>
      <c r="AR473"/>
      <c r="AS473"/>
      <c r="AT473"/>
      <c r="AU473"/>
      <c r="AV473"/>
      <c r="AW473"/>
      <c r="AX473"/>
      <c r="AY473"/>
      <c r="AZ473"/>
      <c r="BA473"/>
      <c r="BB473"/>
      <c r="BC473" s="41"/>
      <c r="BI473" t="s">
        <v>195</v>
      </c>
      <c r="CS473" s="259"/>
    </row>
    <row r="474" spans="1:97" s="1" customFormat="1" ht="13.5" customHeight="1" x14ac:dyDescent="0.15">
      <c r="A474"/>
      <c r="B474"/>
      <c r="C474"/>
      <c r="D474"/>
      <c r="E474"/>
      <c r="F474"/>
      <c r="G474"/>
      <c r="H474"/>
      <c r="I474"/>
      <c r="J474"/>
      <c r="K474" s="3"/>
      <c r="L474"/>
      <c r="M474"/>
      <c r="N474"/>
      <c r="O474"/>
      <c r="P474"/>
      <c r="Q474"/>
      <c r="R474"/>
      <c r="S474"/>
      <c r="T474"/>
      <c r="U474"/>
      <c r="V474"/>
      <c r="W474"/>
      <c r="X474"/>
      <c r="Y474"/>
      <c r="Z474" s="260"/>
      <c r="AA474"/>
      <c r="AB474"/>
      <c r="AC474"/>
      <c r="AD474"/>
      <c r="AE474"/>
      <c r="AF474"/>
      <c r="AG474"/>
      <c r="AH474"/>
      <c r="AI474"/>
      <c r="AJ474"/>
      <c r="AK474"/>
      <c r="AL474"/>
      <c r="AM474"/>
      <c r="AN474"/>
      <c r="AO474"/>
      <c r="AP474"/>
      <c r="AQ474"/>
      <c r="AR474"/>
      <c r="AS474"/>
      <c r="AT474"/>
      <c r="AU474"/>
      <c r="AV474"/>
      <c r="AW474"/>
      <c r="AX474"/>
      <c r="AY474"/>
      <c r="AZ474"/>
      <c r="BA474"/>
      <c r="BB474"/>
      <c r="BC474" s="41"/>
      <c r="BI474" t="s">
        <v>401</v>
      </c>
      <c r="CS474" s="259"/>
    </row>
    <row r="475" spans="1:97" s="1" customFormat="1" ht="13.5" customHeight="1" x14ac:dyDescent="0.15">
      <c r="A475"/>
      <c r="B475"/>
      <c r="C475"/>
      <c r="D475"/>
      <c r="E475"/>
      <c r="F475"/>
      <c r="G475"/>
      <c r="H475"/>
      <c r="I475"/>
      <c r="J475"/>
      <c r="K475" s="3"/>
      <c r="L475"/>
      <c r="M475"/>
      <c r="N475"/>
      <c r="O475"/>
      <c r="P475"/>
      <c r="Q475"/>
      <c r="R475"/>
      <c r="S475"/>
      <c r="T475"/>
      <c r="U475"/>
      <c r="V475"/>
      <c r="W475"/>
      <c r="X475"/>
      <c r="Y475"/>
      <c r="Z475" s="260"/>
      <c r="AA475"/>
      <c r="AB475"/>
      <c r="AC475"/>
      <c r="AD475"/>
      <c r="AE475"/>
      <c r="AF475"/>
      <c r="AG475"/>
      <c r="AH475"/>
      <c r="AI475"/>
      <c r="AJ475"/>
      <c r="AK475"/>
      <c r="AL475"/>
      <c r="AM475"/>
      <c r="AN475"/>
      <c r="AO475"/>
      <c r="AP475"/>
      <c r="AQ475"/>
      <c r="AR475"/>
      <c r="AS475"/>
      <c r="AT475"/>
      <c r="AU475"/>
      <c r="AV475"/>
      <c r="AW475"/>
      <c r="AX475"/>
      <c r="AY475"/>
      <c r="AZ475"/>
      <c r="BA475"/>
      <c r="BB475"/>
      <c r="BC475" s="41"/>
      <c r="BI475" t="s">
        <v>190</v>
      </c>
      <c r="CS475" s="259"/>
    </row>
    <row r="476" spans="1:97" s="1" customFormat="1" ht="13.5" customHeight="1" x14ac:dyDescent="0.15">
      <c r="A476"/>
      <c r="B476"/>
      <c r="C476"/>
      <c r="D476"/>
      <c r="E476"/>
      <c r="F476"/>
      <c r="G476"/>
      <c r="H476"/>
      <c r="I476"/>
      <c r="J476"/>
      <c r="K476" s="3"/>
      <c r="L476"/>
      <c r="M476"/>
      <c r="N476"/>
      <c r="O476"/>
      <c r="P476"/>
      <c r="Q476"/>
      <c r="R476"/>
      <c r="S476"/>
      <c r="T476"/>
      <c r="U476"/>
      <c r="V476"/>
      <c r="W476"/>
      <c r="X476"/>
      <c r="Y476"/>
      <c r="Z476" s="260"/>
      <c r="AA476"/>
      <c r="AB476"/>
      <c r="AC476"/>
      <c r="AD476"/>
      <c r="AE476"/>
      <c r="AF476"/>
      <c r="AG476"/>
      <c r="AH476"/>
      <c r="AI476"/>
      <c r="AJ476"/>
      <c r="AK476"/>
      <c r="AL476"/>
      <c r="AM476"/>
      <c r="AN476"/>
      <c r="AO476"/>
      <c r="AP476"/>
      <c r="AQ476"/>
      <c r="AR476"/>
      <c r="AS476"/>
      <c r="AT476"/>
      <c r="AU476"/>
      <c r="AV476"/>
      <c r="AW476"/>
      <c r="AX476"/>
      <c r="AY476"/>
      <c r="AZ476"/>
      <c r="BA476"/>
      <c r="BB476"/>
      <c r="BC476" s="41"/>
      <c r="BI476" t="s">
        <v>196</v>
      </c>
      <c r="CS476" s="259"/>
    </row>
    <row r="477" spans="1:97" s="1" customFormat="1" ht="13.5" customHeight="1" x14ac:dyDescent="0.15">
      <c r="A477"/>
      <c r="B477"/>
      <c r="C477"/>
      <c r="D477"/>
      <c r="E477"/>
      <c r="F477"/>
      <c r="G477"/>
      <c r="H477"/>
      <c r="I477"/>
      <c r="J477"/>
      <c r="K477" s="3"/>
      <c r="L477"/>
      <c r="M477"/>
      <c r="N477"/>
      <c r="O477"/>
      <c r="P477"/>
      <c r="Q477"/>
      <c r="R477"/>
      <c r="S477"/>
      <c r="T477"/>
      <c r="U477"/>
      <c r="V477"/>
      <c r="W477"/>
      <c r="X477"/>
      <c r="Y477"/>
      <c r="Z477" s="260"/>
      <c r="AA477"/>
      <c r="AB477"/>
      <c r="AC477"/>
      <c r="AD477"/>
      <c r="AE477"/>
      <c r="AF477"/>
      <c r="AG477"/>
      <c r="AH477"/>
      <c r="AI477"/>
      <c r="AJ477"/>
      <c r="AK477"/>
      <c r="AL477"/>
      <c r="AM477"/>
      <c r="AN477"/>
      <c r="AO477"/>
      <c r="AP477"/>
      <c r="AQ477"/>
      <c r="AR477"/>
      <c r="AS477"/>
      <c r="AT477"/>
      <c r="AU477"/>
      <c r="AV477"/>
      <c r="AW477"/>
      <c r="AX477"/>
      <c r="AY477"/>
      <c r="AZ477"/>
      <c r="BA477"/>
      <c r="BB477"/>
      <c r="BC477" s="41"/>
      <c r="BI477" t="s">
        <v>410</v>
      </c>
      <c r="CS477" s="259"/>
    </row>
    <row r="478" spans="1:97" s="1" customFormat="1" ht="13.5" customHeight="1" x14ac:dyDescent="0.15">
      <c r="A478"/>
      <c r="B478"/>
      <c r="C478"/>
      <c r="D478"/>
      <c r="E478"/>
      <c r="F478"/>
      <c r="G478"/>
      <c r="H478"/>
      <c r="I478"/>
      <c r="J478"/>
      <c r="K478" s="3"/>
      <c r="L478"/>
      <c r="M478"/>
      <c r="N478"/>
      <c r="O478"/>
      <c r="P478"/>
      <c r="Q478"/>
      <c r="R478"/>
      <c r="S478"/>
      <c r="T478"/>
      <c r="U478"/>
      <c r="V478"/>
      <c r="W478"/>
      <c r="X478"/>
      <c r="Y478"/>
      <c r="Z478" s="260"/>
      <c r="AA478"/>
      <c r="AB478"/>
      <c r="AC478"/>
      <c r="AD478"/>
      <c r="AE478"/>
      <c r="AF478"/>
      <c r="AG478"/>
      <c r="AH478"/>
      <c r="AI478"/>
      <c r="AJ478"/>
      <c r="AK478"/>
      <c r="AL478"/>
      <c r="AM478"/>
      <c r="AN478"/>
      <c r="AO478"/>
      <c r="AP478"/>
      <c r="AQ478"/>
      <c r="AR478"/>
      <c r="AS478"/>
      <c r="AT478"/>
      <c r="AU478"/>
      <c r="AV478"/>
      <c r="AW478"/>
      <c r="AX478"/>
      <c r="AY478"/>
      <c r="AZ478"/>
      <c r="BA478"/>
      <c r="BB478"/>
      <c r="BC478" s="41"/>
      <c r="BI478" t="s">
        <v>411</v>
      </c>
      <c r="CS478" s="259"/>
    </row>
    <row r="479" spans="1:97" s="1" customFormat="1" ht="13.5" customHeight="1" x14ac:dyDescent="0.15">
      <c r="A479"/>
      <c r="B479"/>
      <c r="C479"/>
      <c r="D479"/>
      <c r="E479"/>
      <c r="F479"/>
      <c r="G479"/>
      <c r="H479"/>
      <c r="I479"/>
      <c r="J479"/>
      <c r="K479" s="3"/>
      <c r="L479"/>
      <c r="M479"/>
      <c r="N479"/>
      <c r="O479"/>
      <c r="P479"/>
      <c r="Q479"/>
      <c r="R479"/>
      <c r="S479"/>
      <c r="T479"/>
      <c r="U479"/>
      <c r="V479"/>
      <c r="W479"/>
      <c r="X479"/>
      <c r="Y479"/>
      <c r="Z479" s="260"/>
      <c r="AA479"/>
      <c r="AB479"/>
      <c r="AC479"/>
      <c r="AD479"/>
      <c r="AE479"/>
      <c r="AF479"/>
      <c r="AG479"/>
      <c r="AH479"/>
      <c r="AI479"/>
      <c r="AJ479"/>
      <c r="AK479"/>
      <c r="AL479"/>
      <c r="AM479"/>
      <c r="AN479"/>
      <c r="AO479"/>
      <c r="AP479"/>
      <c r="AQ479"/>
      <c r="AR479"/>
      <c r="AS479"/>
      <c r="AT479"/>
      <c r="AU479"/>
      <c r="AV479"/>
      <c r="AW479"/>
      <c r="AX479"/>
      <c r="AY479"/>
      <c r="AZ479"/>
      <c r="BA479"/>
      <c r="BB479"/>
      <c r="BC479" s="41"/>
      <c r="BI479" t="s">
        <v>228</v>
      </c>
      <c r="CS479" s="259"/>
    </row>
    <row r="480" spans="1:97" s="1" customFormat="1" ht="13.5" customHeight="1" x14ac:dyDescent="0.15">
      <c r="A480"/>
      <c r="B480"/>
      <c r="C480"/>
      <c r="D480"/>
      <c r="E480"/>
      <c r="F480"/>
      <c r="G480"/>
      <c r="H480"/>
      <c r="I480"/>
      <c r="J480"/>
      <c r="K480" s="3"/>
      <c r="L480"/>
      <c r="M480"/>
      <c r="N480"/>
      <c r="O480"/>
      <c r="P480"/>
      <c r="Q480"/>
      <c r="R480"/>
      <c r="S480"/>
      <c r="T480"/>
      <c r="U480"/>
      <c r="V480"/>
      <c r="W480"/>
      <c r="X480"/>
      <c r="Y480"/>
      <c r="Z480" s="260"/>
      <c r="AA480"/>
      <c r="AB480"/>
      <c r="AC480"/>
      <c r="AD480"/>
      <c r="AE480"/>
      <c r="AF480"/>
      <c r="AG480"/>
      <c r="AH480"/>
      <c r="AI480"/>
      <c r="AJ480"/>
      <c r="AK480"/>
      <c r="AL480"/>
      <c r="AM480"/>
      <c r="AN480"/>
      <c r="AO480"/>
      <c r="AP480"/>
      <c r="AQ480"/>
      <c r="AR480"/>
      <c r="AS480"/>
      <c r="AT480"/>
      <c r="AU480"/>
      <c r="AV480"/>
      <c r="AW480"/>
      <c r="AX480"/>
      <c r="AY480"/>
      <c r="AZ480"/>
      <c r="BA480"/>
      <c r="BB480"/>
      <c r="BC480" s="41"/>
      <c r="BI480" t="s">
        <v>236</v>
      </c>
      <c r="CS480" s="259"/>
    </row>
    <row r="481" spans="1:97" s="1" customFormat="1" ht="13.5" customHeight="1" x14ac:dyDescent="0.15">
      <c r="A481"/>
      <c r="B481"/>
      <c r="C481"/>
      <c r="D481"/>
      <c r="E481"/>
      <c r="F481"/>
      <c r="G481"/>
      <c r="H481"/>
      <c r="I481"/>
      <c r="J481"/>
      <c r="K481" s="3"/>
      <c r="L481"/>
      <c r="M481"/>
      <c r="N481"/>
      <c r="O481"/>
      <c r="P481"/>
      <c r="Q481"/>
      <c r="R481"/>
      <c r="S481"/>
      <c r="T481"/>
      <c r="U481"/>
      <c r="V481"/>
      <c r="W481"/>
      <c r="X481"/>
      <c r="Y481"/>
      <c r="Z481" s="260"/>
      <c r="AA481"/>
      <c r="AB481"/>
      <c r="AC481"/>
      <c r="AD481"/>
      <c r="AE481"/>
      <c r="AF481"/>
      <c r="AG481"/>
      <c r="AH481"/>
      <c r="AI481"/>
      <c r="AJ481"/>
      <c r="AK481"/>
      <c r="AL481"/>
      <c r="AM481"/>
      <c r="AN481"/>
      <c r="AO481"/>
      <c r="AP481"/>
      <c r="AQ481"/>
      <c r="AR481"/>
      <c r="AS481"/>
      <c r="AT481"/>
      <c r="AU481"/>
      <c r="AV481"/>
      <c r="AW481"/>
      <c r="AX481"/>
      <c r="AY481"/>
      <c r="AZ481"/>
      <c r="BA481"/>
      <c r="BB481"/>
      <c r="BC481" s="41"/>
      <c r="BI481" t="s">
        <v>412</v>
      </c>
      <c r="CS481" s="259"/>
    </row>
    <row r="482" spans="1:97" s="1" customFormat="1" ht="13.5" customHeight="1" x14ac:dyDescent="0.15">
      <c r="A482"/>
      <c r="B482"/>
      <c r="C482"/>
      <c r="D482"/>
      <c r="E482"/>
      <c r="F482"/>
      <c r="G482"/>
      <c r="H482"/>
      <c r="I482"/>
      <c r="J482"/>
      <c r="K482" s="3"/>
      <c r="L482"/>
      <c r="M482"/>
      <c r="N482"/>
      <c r="O482"/>
      <c r="P482"/>
      <c r="Q482"/>
      <c r="R482"/>
      <c r="S482"/>
      <c r="T482"/>
      <c r="U482"/>
      <c r="V482"/>
      <c r="W482"/>
      <c r="X482"/>
      <c r="Y482"/>
      <c r="Z482" s="260"/>
      <c r="AA482"/>
      <c r="AB482"/>
      <c r="AC482"/>
      <c r="AD482"/>
      <c r="AE482"/>
      <c r="AF482"/>
      <c r="AG482"/>
      <c r="AH482"/>
      <c r="AI482"/>
      <c r="AJ482"/>
      <c r="AK482"/>
      <c r="AL482"/>
      <c r="AM482"/>
      <c r="AN482"/>
      <c r="AO482"/>
      <c r="AP482"/>
      <c r="AQ482"/>
      <c r="AR482"/>
      <c r="AS482"/>
      <c r="AT482"/>
      <c r="AU482"/>
      <c r="AV482"/>
      <c r="AW482"/>
      <c r="AX482"/>
      <c r="AY482"/>
      <c r="AZ482"/>
      <c r="BA482"/>
      <c r="BB482"/>
      <c r="BC482" s="41"/>
      <c r="BI482" t="s">
        <v>413</v>
      </c>
      <c r="CS482" s="259"/>
    </row>
    <row r="483" spans="1:97" s="1" customFormat="1" ht="13.5" customHeight="1" x14ac:dyDescent="0.15">
      <c r="A483"/>
      <c r="B483"/>
      <c r="C483"/>
      <c r="D483"/>
      <c r="E483"/>
      <c r="F483"/>
      <c r="G483"/>
      <c r="H483"/>
      <c r="I483"/>
      <c r="J483"/>
      <c r="K483" s="3"/>
      <c r="L483"/>
      <c r="M483"/>
      <c r="N483"/>
      <c r="O483"/>
      <c r="P483"/>
      <c r="Q483"/>
      <c r="R483"/>
      <c r="S483"/>
      <c r="T483"/>
      <c r="U483"/>
      <c r="V483"/>
      <c r="W483"/>
      <c r="X483"/>
      <c r="Y483"/>
      <c r="Z483" s="260"/>
      <c r="AA483"/>
      <c r="AB483"/>
      <c r="AC483"/>
      <c r="AD483"/>
      <c r="AE483"/>
      <c r="AF483"/>
      <c r="AG483"/>
      <c r="AH483"/>
      <c r="AI483"/>
      <c r="AJ483"/>
      <c r="AK483"/>
      <c r="AL483"/>
      <c r="AM483"/>
      <c r="AN483"/>
      <c r="AO483"/>
      <c r="AP483"/>
      <c r="AQ483"/>
      <c r="AR483"/>
      <c r="AS483"/>
      <c r="AT483"/>
      <c r="AU483"/>
      <c r="AV483"/>
      <c r="AW483"/>
      <c r="AX483"/>
      <c r="AY483"/>
      <c r="AZ483"/>
      <c r="BA483"/>
      <c r="BB483"/>
      <c r="BC483" s="41"/>
      <c r="BI483" t="s">
        <v>229</v>
      </c>
      <c r="CS483" s="259"/>
    </row>
    <row r="484" spans="1:97" s="1" customFormat="1" ht="13.5" customHeight="1" x14ac:dyDescent="0.15">
      <c r="A484"/>
      <c r="B484"/>
      <c r="C484"/>
      <c r="D484"/>
      <c r="E484"/>
      <c r="F484"/>
      <c r="G484"/>
      <c r="H484"/>
      <c r="I484"/>
      <c r="J484"/>
      <c r="K484" s="3"/>
      <c r="L484"/>
      <c r="M484"/>
      <c r="N484"/>
      <c r="O484"/>
      <c r="P484"/>
      <c r="Q484"/>
      <c r="R484"/>
      <c r="S484"/>
      <c r="T484"/>
      <c r="U484"/>
      <c r="V484"/>
      <c r="W484"/>
      <c r="X484"/>
      <c r="Y484"/>
      <c r="Z484" s="260"/>
      <c r="AA484"/>
      <c r="AB484"/>
      <c r="AC484"/>
      <c r="AD484"/>
      <c r="AE484"/>
      <c r="AF484"/>
      <c r="AG484"/>
      <c r="AH484"/>
      <c r="AI484"/>
      <c r="AJ484"/>
      <c r="AK484"/>
      <c r="AL484"/>
      <c r="AM484"/>
      <c r="AN484"/>
      <c r="AO484"/>
      <c r="AP484"/>
      <c r="AQ484"/>
      <c r="AR484"/>
      <c r="AS484"/>
      <c r="AT484"/>
      <c r="AU484"/>
      <c r="AV484"/>
      <c r="AW484"/>
      <c r="AX484"/>
      <c r="AY484"/>
      <c r="AZ484"/>
      <c r="BA484"/>
      <c r="BB484"/>
      <c r="BC484" s="41"/>
      <c r="BI484" t="s">
        <v>237</v>
      </c>
      <c r="CS484" s="259"/>
    </row>
    <row r="485" spans="1:97" s="1" customFormat="1" ht="13.5" customHeight="1" x14ac:dyDescent="0.15">
      <c r="A485"/>
      <c r="B485"/>
      <c r="C485"/>
      <c r="D485"/>
      <c r="E485"/>
      <c r="F485"/>
      <c r="G485"/>
      <c r="H485"/>
      <c r="I485"/>
      <c r="J485"/>
      <c r="K485" s="3"/>
      <c r="L485"/>
      <c r="M485"/>
      <c r="N485"/>
      <c r="O485"/>
      <c r="P485"/>
      <c r="Q485"/>
      <c r="R485"/>
      <c r="S485"/>
      <c r="T485"/>
      <c r="U485"/>
      <c r="V485"/>
      <c r="W485"/>
      <c r="X485"/>
      <c r="Y485"/>
      <c r="Z485" s="260"/>
      <c r="AA485"/>
      <c r="AB485"/>
      <c r="AC485"/>
      <c r="AD485"/>
      <c r="AE485"/>
      <c r="AF485"/>
      <c r="AG485"/>
      <c r="AH485"/>
      <c r="AI485"/>
      <c r="AJ485"/>
      <c r="AK485"/>
      <c r="AL485"/>
      <c r="AM485"/>
      <c r="AN485"/>
      <c r="AO485"/>
      <c r="AP485"/>
      <c r="AQ485"/>
      <c r="AR485"/>
      <c r="AS485"/>
      <c r="AT485"/>
      <c r="AU485"/>
      <c r="AV485"/>
      <c r="AW485"/>
      <c r="AX485"/>
      <c r="AY485"/>
      <c r="AZ485"/>
      <c r="BA485"/>
      <c r="BB485"/>
      <c r="BC485" s="41"/>
      <c r="BI485" t="s">
        <v>417</v>
      </c>
      <c r="CS485" s="259"/>
    </row>
    <row r="486" spans="1:97" s="1" customFormat="1" ht="13.5" customHeight="1" x14ac:dyDescent="0.15">
      <c r="A486"/>
      <c r="B486"/>
      <c r="C486"/>
      <c r="D486"/>
      <c r="E486"/>
      <c r="F486"/>
      <c r="G486"/>
      <c r="H486"/>
      <c r="I486"/>
      <c r="J486"/>
      <c r="K486" s="3"/>
      <c r="L486"/>
      <c r="M486"/>
      <c r="N486"/>
      <c r="O486"/>
      <c r="P486"/>
      <c r="Q486"/>
      <c r="R486"/>
      <c r="S486"/>
      <c r="T486"/>
      <c r="U486"/>
      <c r="V486"/>
      <c r="W486"/>
      <c r="X486"/>
      <c r="Y486"/>
      <c r="Z486" s="260"/>
      <c r="AA486"/>
      <c r="AB486"/>
      <c r="AC486"/>
      <c r="AD486"/>
      <c r="AE486"/>
      <c r="AF486"/>
      <c r="AG486"/>
      <c r="AH486"/>
      <c r="AI486"/>
      <c r="AJ486"/>
      <c r="AK486"/>
      <c r="AL486"/>
      <c r="AM486"/>
      <c r="AN486"/>
      <c r="AO486"/>
      <c r="AP486"/>
      <c r="AQ486"/>
      <c r="AR486"/>
      <c r="AS486"/>
      <c r="AT486"/>
      <c r="AU486"/>
      <c r="AV486"/>
      <c r="AW486"/>
      <c r="AX486"/>
      <c r="AY486"/>
      <c r="AZ486"/>
      <c r="BA486"/>
      <c r="BB486"/>
      <c r="BC486" s="41"/>
      <c r="BI486" t="s">
        <v>259</v>
      </c>
      <c r="CS486" s="259"/>
    </row>
    <row r="487" spans="1:97" s="1" customFormat="1" ht="13.5" customHeight="1" x14ac:dyDescent="0.15">
      <c r="A487"/>
      <c r="B487"/>
      <c r="C487"/>
      <c r="D487"/>
      <c r="E487"/>
      <c r="F487"/>
      <c r="G487"/>
      <c r="H487"/>
      <c r="I487"/>
      <c r="J487"/>
      <c r="K487" s="3"/>
      <c r="L487"/>
      <c r="M487"/>
      <c r="N487"/>
      <c r="O487"/>
      <c r="P487"/>
      <c r="Q487"/>
      <c r="R487"/>
      <c r="S487"/>
      <c r="T487"/>
      <c r="U487"/>
      <c r="V487"/>
      <c r="W487"/>
      <c r="X487"/>
      <c r="Y487"/>
      <c r="Z487" s="260"/>
      <c r="AA487"/>
      <c r="AB487"/>
      <c r="AC487"/>
      <c r="AD487"/>
      <c r="AE487"/>
      <c r="AF487"/>
      <c r="AG487"/>
      <c r="AH487"/>
      <c r="AI487"/>
      <c r="AJ487"/>
      <c r="AK487"/>
      <c r="AL487"/>
      <c r="AM487"/>
      <c r="AN487"/>
      <c r="AO487"/>
      <c r="AP487"/>
      <c r="AQ487"/>
      <c r="AR487"/>
      <c r="AS487"/>
      <c r="AT487"/>
      <c r="AU487"/>
      <c r="AV487"/>
      <c r="AW487"/>
      <c r="AX487"/>
      <c r="AY487"/>
      <c r="AZ487"/>
      <c r="BA487"/>
      <c r="BB487"/>
      <c r="BC487" s="41"/>
      <c r="BI487" t="s">
        <v>266</v>
      </c>
      <c r="CS487" s="259"/>
    </row>
    <row r="488" spans="1:97" s="1" customFormat="1" ht="13.5" customHeight="1" x14ac:dyDescent="0.15">
      <c r="A488"/>
      <c r="B488"/>
      <c r="C488"/>
      <c r="D488"/>
      <c r="E488"/>
      <c r="F488"/>
      <c r="G488"/>
      <c r="H488"/>
      <c r="I488"/>
      <c r="J488"/>
      <c r="K488" s="3"/>
      <c r="L488"/>
      <c r="M488"/>
      <c r="N488"/>
      <c r="O488"/>
      <c r="P488"/>
      <c r="Q488"/>
      <c r="R488"/>
      <c r="S488"/>
      <c r="T488"/>
      <c r="U488"/>
      <c r="V488"/>
      <c r="W488"/>
      <c r="X488"/>
      <c r="Y488"/>
      <c r="Z488" s="260"/>
      <c r="AA488"/>
      <c r="AB488"/>
      <c r="AC488"/>
      <c r="AD488"/>
      <c r="AE488"/>
      <c r="AF488"/>
      <c r="AG488"/>
      <c r="AH488"/>
      <c r="AI488"/>
      <c r="AJ488"/>
      <c r="AK488"/>
      <c r="AL488"/>
      <c r="AM488"/>
      <c r="AN488"/>
      <c r="AO488"/>
      <c r="AP488"/>
      <c r="AQ488"/>
      <c r="AR488"/>
      <c r="AS488"/>
      <c r="AT488"/>
      <c r="AU488"/>
      <c r="AV488"/>
      <c r="AW488"/>
      <c r="AX488"/>
      <c r="AY488"/>
      <c r="AZ488"/>
      <c r="BA488"/>
      <c r="BB488"/>
      <c r="BC488" s="41"/>
      <c r="BI488" t="s">
        <v>418</v>
      </c>
      <c r="CS488" s="259"/>
    </row>
    <row r="489" spans="1:97" s="1" customFormat="1" ht="13.5" customHeight="1" x14ac:dyDescent="0.15">
      <c r="A489"/>
      <c r="B489"/>
      <c r="C489"/>
      <c r="D489"/>
      <c r="E489"/>
      <c r="F489"/>
      <c r="G489"/>
      <c r="H489"/>
      <c r="I489"/>
      <c r="J489"/>
      <c r="K489" s="3"/>
      <c r="L489"/>
      <c r="M489"/>
      <c r="N489"/>
      <c r="O489"/>
      <c r="P489"/>
      <c r="Q489"/>
      <c r="R489"/>
      <c r="S489"/>
      <c r="T489"/>
      <c r="U489"/>
      <c r="V489"/>
      <c r="W489"/>
      <c r="X489"/>
      <c r="Y489"/>
      <c r="Z489" s="260"/>
      <c r="AA489"/>
      <c r="AB489"/>
      <c r="AC489"/>
      <c r="AD489"/>
      <c r="AE489"/>
      <c r="AF489"/>
      <c r="AG489"/>
      <c r="AH489"/>
      <c r="AI489"/>
      <c r="AJ489"/>
      <c r="AK489"/>
      <c r="AL489"/>
      <c r="AM489"/>
      <c r="AN489"/>
      <c r="AO489"/>
      <c r="AP489"/>
      <c r="AQ489"/>
      <c r="AR489"/>
      <c r="AS489"/>
      <c r="AT489"/>
      <c r="AU489"/>
      <c r="AV489"/>
      <c r="AW489"/>
      <c r="AX489"/>
      <c r="AY489"/>
      <c r="AZ489"/>
      <c r="BA489"/>
      <c r="BB489"/>
      <c r="BC489" s="41"/>
      <c r="BI489" t="s">
        <v>260</v>
      </c>
      <c r="CS489" s="259"/>
    </row>
    <row r="490" spans="1:97" s="1" customFormat="1" ht="13.5" customHeight="1" x14ac:dyDescent="0.15">
      <c r="A490"/>
      <c r="B490"/>
      <c r="C490"/>
      <c r="D490"/>
      <c r="E490"/>
      <c r="F490"/>
      <c r="G490"/>
      <c r="H490"/>
      <c r="I490"/>
      <c r="J490"/>
      <c r="K490" s="3"/>
      <c r="L490"/>
      <c r="M490"/>
      <c r="N490"/>
      <c r="O490"/>
      <c r="P490"/>
      <c r="Q490"/>
      <c r="R490"/>
      <c r="S490"/>
      <c r="T490"/>
      <c r="U490"/>
      <c r="V490"/>
      <c r="W490"/>
      <c r="X490"/>
      <c r="Y490"/>
      <c r="Z490" s="260"/>
      <c r="AA490"/>
      <c r="AB490"/>
      <c r="AC490"/>
      <c r="AD490"/>
      <c r="AE490"/>
      <c r="AF490"/>
      <c r="AG490"/>
      <c r="AH490"/>
      <c r="AI490"/>
      <c r="AJ490"/>
      <c r="AK490"/>
      <c r="AL490"/>
      <c r="AM490"/>
      <c r="AN490"/>
      <c r="AO490"/>
      <c r="AP490"/>
      <c r="AQ490"/>
      <c r="AR490"/>
      <c r="AS490"/>
      <c r="AT490"/>
      <c r="AU490"/>
      <c r="AV490"/>
      <c r="AW490"/>
      <c r="AX490"/>
      <c r="AY490"/>
      <c r="AZ490"/>
      <c r="BA490"/>
      <c r="BB490"/>
      <c r="BC490" s="41"/>
      <c r="BI490" t="s">
        <v>267</v>
      </c>
      <c r="CS490" s="259"/>
    </row>
    <row r="491" spans="1:97" s="1" customFormat="1" ht="13.5" customHeight="1" x14ac:dyDescent="0.15">
      <c r="A491"/>
      <c r="B491"/>
      <c r="C491"/>
      <c r="D491"/>
      <c r="E491"/>
      <c r="F491"/>
      <c r="G491"/>
      <c r="H491"/>
      <c r="I491"/>
      <c r="J491"/>
      <c r="K491" s="3"/>
      <c r="L491"/>
      <c r="M491"/>
      <c r="N491"/>
      <c r="O491"/>
      <c r="P491"/>
      <c r="Q491"/>
      <c r="R491"/>
      <c r="S491"/>
      <c r="T491"/>
      <c r="U491"/>
      <c r="V491"/>
      <c r="W491"/>
      <c r="X491"/>
      <c r="Y491"/>
      <c r="Z491" s="260"/>
      <c r="AA491"/>
      <c r="AB491"/>
      <c r="AC491"/>
      <c r="AD491"/>
      <c r="AE491"/>
      <c r="AF491"/>
      <c r="AG491"/>
      <c r="AH491"/>
      <c r="AI491"/>
      <c r="AJ491"/>
      <c r="AK491"/>
      <c r="AL491"/>
      <c r="AM491"/>
      <c r="AN491"/>
      <c r="AO491"/>
      <c r="AP491"/>
      <c r="AQ491"/>
      <c r="AR491"/>
      <c r="AS491"/>
      <c r="AT491"/>
      <c r="AU491"/>
      <c r="AV491"/>
      <c r="AW491"/>
      <c r="AX491"/>
      <c r="AY491"/>
      <c r="AZ491"/>
      <c r="BA491"/>
      <c r="BB491"/>
      <c r="BC491" s="41"/>
      <c r="BI491" t="s">
        <v>146</v>
      </c>
      <c r="CS491" s="259"/>
    </row>
    <row r="492" spans="1:97" s="1" customFormat="1" ht="13.5" customHeight="1" x14ac:dyDescent="0.15">
      <c r="A492"/>
      <c r="B492"/>
      <c r="C492"/>
      <c r="D492"/>
      <c r="E492"/>
      <c r="F492"/>
      <c r="G492"/>
      <c r="H492"/>
      <c r="I492"/>
      <c r="J492"/>
      <c r="K492" s="3"/>
      <c r="L492"/>
      <c r="M492"/>
      <c r="N492"/>
      <c r="O492"/>
      <c r="P492"/>
      <c r="Q492"/>
      <c r="R492"/>
      <c r="S492"/>
      <c r="T492"/>
      <c r="U492"/>
      <c r="V492"/>
      <c r="W492"/>
      <c r="X492"/>
      <c r="Y492"/>
      <c r="Z492" s="260"/>
      <c r="AA492"/>
      <c r="AB492"/>
      <c r="AC492"/>
      <c r="AD492"/>
      <c r="AE492"/>
      <c r="AF492"/>
      <c r="AG492"/>
      <c r="AH492"/>
      <c r="AI492"/>
      <c r="AJ492"/>
      <c r="AK492"/>
      <c r="AL492"/>
      <c r="AM492"/>
      <c r="AN492"/>
      <c r="AO492"/>
      <c r="AP492"/>
      <c r="AQ492"/>
      <c r="AR492"/>
      <c r="AS492"/>
      <c r="AT492"/>
      <c r="AU492"/>
      <c r="AV492"/>
      <c r="AW492"/>
      <c r="AX492"/>
      <c r="AY492"/>
      <c r="AZ492"/>
      <c r="BA492"/>
      <c r="BB492"/>
      <c r="BC492" s="41"/>
      <c r="BI492" t="s">
        <v>147</v>
      </c>
      <c r="CS492" s="259"/>
    </row>
    <row r="493" spans="1:97" s="1" customFormat="1" ht="13.5" customHeight="1" x14ac:dyDescent="0.15">
      <c r="A493"/>
      <c r="B493"/>
      <c r="C493"/>
      <c r="D493"/>
      <c r="E493"/>
      <c r="F493"/>
      <c r="G493"/>
      <c r="H493"/>
      <c r="I493"/>
      <c r="J493"/>
      <c r="K493" s="3"/>
      <c r="L493"/>
      <c r="M493"/>
      <c r="N493"/>
      <c r="O493"/>
      <c r="P493"/>
      <c r="Q493"/>
      <c r="R493"/>
      <c r="S493"/>
      <c r="T493"/>
      <c r="U493"/>
      <c r="V493"/>
      <c r="W493"/>
      <c r="X493"/>
      <c r="Y493"/>
      <c r="Z493" s="260"/>
      <c r="AA493"/>
      <c r="AB493"/>
      <c r="AC493"/>
      <c r="AD493"/>
      <c r="AE493"/>
      <c r="AF493"/>
      <c r="AG493"/>
      <c r="AH493"/>
      <c r="AI493"/>
      <c r="AJ493"/>
      <c r="AK493"/>
      <c r="AL493"/>
      <c r="AM493"/>
      <c r="AN493"/>
      <c r="AO493"/>
      <c r="AP493"/>
      <c r="AQ493"/>
      <c r="AR493"/>
      <c r="AS493"/>
      <c r="AT493"/>
      <c r="AU493"/>
      <c r="AV493"/>
      <c r="AW493"/>
      <c r="AX493"/>
      <c r="AY493"/>
      <c r="AZ493"/>
      <c r="BA493"/>
      <c r="BB493"/>
      <c r="BC493" s="41"/>
      <c r="BI493" t="s">
        <v>148</v>
      </c>
      <c r="CS493" s="259"/>
    </row>
    <row r="494" spans="1:97" s="1" customFormat="1" ht="13.5" customHeight="1" x14ac:dyDescent="0.15">
      <c r="A494"/>
      <c r="B494"/>
      <c r="C494"/>
      <c r="D494"/>
      <c r="E494"/>
      <c r="F494"/>
      <c r="G494"/>
      <c r="H494"/>
      <c r="I494"/>
      <c r="J494"/>
      <c r="K494" s="3"/>
      <c r="L494"/>
      <c r="M494"/>
      <c r="N494"/>
      <c r="O494"/>
      <c r="P494"/>
      <c r="Q494"/>
      <c r="R494"/>
      <c r="S494"/>
      <c r="T494"/>
      <c r="U494"/>
      <c r="V494"/>
      <c r="W494"/>
      <c r="X494"/>
      <c r="Y494"/>
      <c r="Z494" s="260"/>
      <c r="AA494"/>
      <c r="AB494"/>
      <c r="AC494"/>
      <c r="AD494"/>
      <c r="AE494"/>
      <c r="AF494"/>
      <c r="AG494"/>
      <c r="AH494"/>
      <c r="AI494"/>
      <c r="AJ494"/>
      <c r="AK494"/>
      <c r="AL494"/>
      <c r="AM494"/>
      <c r="AN494"/>
      <c r="AO494"/>
      <c r="AP494"/>
      <c r="AQ494"/>
      <c r="AR494"/>
      <c r="AS494"/>
      <c r="AT494"/>
      <c r="AU494"/>
      <c r="AV494"/>
      <c r="AW494"/>
      <c r="AX494"/>
      <c r="AY494"/>
      <c r="AZ494"/>
      <c r="BA494"/>
      <c r="BB494"/>
      <c r="BC494" s="41"/>
      <c r="BI494" t="s">
        <v>149</v>
      </c>
      <c r="CS494" s="259"/>
    </row>
    <row r="495" spans="1:97" s="1" customFormat="1" ht="13.5" customHeight="1" x14ac:dyDescent="0.15">
      <c r="A495"/>
      <c r="B495"/>
      <c r="C495"/>
      <c r="D495"/>
      <c r="E495"/>
      <c r="F495"/>
      <c r="G495"/>
      <c r="H495"/>
      <c r="I495"/>
      <c r="J495"/>
      <c r="K495" s="3"/>
      <c r="L495"/>
      <c r="M495"/>
      <c r="N495"/>
      <c r="O495"/>
      <c r="P495"/>
      <c r="Q495"/>
      <c r="R495"/>
      <c r="S495"/>
      <c r="T495"/>
      <c r="U495"/>
      <c r="V495"/>
      <c r="W495"/>
      <c r="X495"/>
      <c r="Y495"/>
      <c r="Z495" s="260"/>
      <c r="AA495"/>
      <c r="AB495"/>
      <c r="AC495"/>
      <c r="AD495"/>
      <c r="AE495"/>
      <c r="AF495"/>
      <c r="AG495"/>
      <c r="AH495"/>
      <c r="AI495"/>
      <c r="AJ495"/>
      <c r="AK495"/>
      <c r="AL495"/>
      <c r="AM495"/>
      <c r="AN495"/>
      <c r="AO495"/>
      <c r="AP495"/>
      <c r="AQ495"/>
      <c r="AR495"/>
      <c r="AS495"/>
      <c r="AT495"/>
      <c r="AU495"/>
      <c r="AV495"/>
      <c r="AW495"/>
      <c r="AX495"/>
      <c r="AY495"/>
      <c r="AZ495"/>
      <c r="BA495"/>
      <c r="BB495"/>
      <c r="BC495" s="41"/>
      <c r="BI495" t="s">
        <v>150</v>
      </c>
      <c r="CS495" s="259"/>
    </row>
    <row r="496" spans="1:97" s="1" customFormat="1" ht="13.5" customHeight="1" x14ac:dyDescent="0.15">
      <c r="A496"/>
      <c r="B496"/>
      <c r="C496"/>
      <c r="D496"/>
      <c r="E496"/>
      <c r="F496"/>
      <c r="G496"/>
      <c r="H496"/>
      <c r="I496"/>
      <c r="J496"/>
      <c r="K496" s="3"/>
      <c r="L496"/>
      <c r="M496"/>
      <c r="N496"/>
      <c r="O496"/>
      <c r="P496"/>
      <c r="Q496"/>
      <c r="R496"/>
      <c r="S496"/>
      <c r="T496"/>
      <c r="U496"/>
      <c r="V496"/>
      <c r="W496"/>
      <c r="X496"/>
      <c r="Y496"/>
      <c r="Z496" s="260"/>
      <c r="AA496"/>
      <c r="AB496"/>
      <c r="AC496"/>
      <c r="AD496"/>
      <c r="AE496"/>
      <c r="AF496"/>
      <c r="AG496"/>
      <c r="AH496"/>
      <c r="AI496"/>
      <c r="AJ496"/>
      <c r="AK496"/>
      <c r="AL496"/>
      <c r="AM496"/>
      <c r="AN496"/>
      <c r="AO496"/>
      <c r="AP496"/>
      <c r="AQ496"/>
      <c r="AR496"/>
      <c r="AS496"/>
      <c r="AT496"/>
      <c r="AU496"/>
      <c r="AV496"/>
      <c r="AW496"/>
      <c r="AX496"/>
      <c r="AY496"/>
      <c r="AZ496"/>
      <c r="BA496"/>
      <c r="BB496"/>
      <c r="BC496" s="41"/>
      <c r="BI496" t="s">
        <v>151</v>
      </c>
      <c r="CS496" s="259"/>
    </row>
    <row r="497" spans="1:97" s="1" customFormat="1" ht="13.5" customHeight="1" x14ac:dyDescent="0.15">
      <c r="A497"/>
      <c r="B497"/>
      <c r="C497"/>
      <c r="D497"/>
      <c r="E497"/>
      <c r="F497"/>
      <c r="G497"/>
      <c r="H497"/>
      <c r="I497"/>
      <c r="J497"/>
      <c r="K497" s="3"/>
      <c r="L497"/>
      <c r="M497"/>
      <c r="N497"/>
      <c r="O497"/>
      <c r="P497"/>
      <c r="Q497"/>
      <c r="R497"/>
      <c r="S497"/>
      <c r="T497"/>
      <c r="U497"/>
      <c r="V497"/>
      <c r="W497"/>
      <c r="X497"/>
      <c r="Y497"/>
      <c r="Z497" s="260"/>
      <c r="AA497"/>
      <c r="AB497"/>
      <c r="AC497"/>
      <c r="AD497"/>
      <c r="AE497"/>
      <c r="AF497"/>
      <c r="AG497"/>
      <c r="AH497"/>
      <c r="AI497"/>
      <c r="AJ497"/>
      <c r="AK497"/>
      <c r="AL497"/>
      <c r="AM497"/>
      <c r="AN497"/>
      <c r="AO497"/>
      <c r="AP497"/>
      <c r="AQ497"/>
      <c r="AR497"/>
      <c r="AS497"/>
      <c r="AT497"/>
      <c r="AU497"/>
      <c r="AV497"/>
      <c r="AW497"/>
      <c r="AX497"/>
      <c r="AY497"/>
      <c r="AZ497"/>
      <c r="BA497"/>
      <c r="BB497"/>
      <c r="BC497" s="41"/>
      <c r="BI497" t="s">
        <v>562</v>
      </c>
      <c r="CS497" s="259"/>
    </row>
    <row r="498" spans="1:97" s="1" customFormat="1" ht="13.5" customHeight="1" x14ac:dyDescent="0.15">
      <c r="A498"/>
      <c r="B498"/>
      <c r="C498"/>
      <c r="D498"/>
      <c r="E498"/>
      <c r="F498"/>
      <c r="G498"/>
      <c r="H498"/>
      <c r="I498"/>
      <c r="J498"/>
      <c r="K498" s="3"/>
      <c r="L498"/>
      <c r="M498"/>
      <c r="N498"/>
      <c r="O498"/>
      <c r="P498"/>
      <c r="Q498"/>
      <c r="R498"/>
      <c r="S498"/>
      <c r="T498"/>
      <c r="U498"/>
      <c r="V498"/>
      <c r="W498"/>
      <c r="X498"/>
      <c r="Y498"/>
      <c r="Z498" s="260"/>
      <c r="AA498"/>
      <c r="AB498"/>
      <c r="AC498"/>
      <c r="AD498"/>
      <c r="AE498"/>
      <c r="AF498"/>
      <c r="AG498"/>
      <c r="AH498"/>
      <c r="AI498"/>
      <c r="AJ498"/>
      <c r="AK498"/>
      <c r="AL498"/>
      <c r="AM498"/>
      <c r="AN498"/>
      <c r="AO498"/>
      <c r="AP498"/>
      <c r="AQ498"/>
      <c r="AR498"/>
      <c r="AS498"/>
      <c r="AT498"/>
      <c r="AU498"/>
      <c r="AV498"/>
      <c r="AW498"/>
      <c r="AX498"/>
      <c r="AY498"/>
      <c r="AZ498"/>
      <c r="BA498"/>
      <c r="BB498"/>
      <c r="BC498" s="41"/>
      <c r="BI498" t="s">
        <v>1097</v>
      </c>
      <c r="CS498" s="259"/>
    </row>
    <row r="499" spans="1:97" s="1" customFormat="1" ht="13.5" customHeight="1" x14ac:dyDescent="0.15">
      <c r="A499"/>
      <c r="B499"/>
      <c r="C499"/>
      <c r="D499"/>
      <c r="E499"/>
      <c r="F499"/>
      <c r="G499"/>
      <c r="H499"/>
      <c r="I499"/>
      <c r="J499"/>
      <c r="K499" s="3"/>
      <c r="L499"/>
      <c r="M499"/>
      <c r="N499"/>
      <c r="O499"/>
      <c r="P499"/>
      <c r="Q499"/>
      <c r="R499"/>
      <c r="S499"/>
      <c r="T499"/>
      <c r="U499"/>
      <c r="V499"/>
      <c r="W499"/>
      <c r="X499"/>
      <c r="Y499"/>
      <c r="Z499" s="260"/>
      <c r="AA499"/>
      <c r="AB499"/>
      <c r="AC499"/>
      <c r="AD499"/>
      <c r="AE499"/>
      <c r="AF499"/>
      <c r="AG499"/>
      <c r="AH499"/>
      <c r="AI499"/>
      <c r="AJ499"/>
      <c r="AK499"/>
      <c r="AL499"/>
      <c r="AM499"/>
      <c r="AN499"/>
      <c r="AO499"/>
      <c r="AP499"/>
      <c r="AQ499"/>
      <c r="AR499"/>
      <c r="AS499"/>
      <c r="AT499"/>
      <c r="AU499"/>
      <c r="AV499"/>
      <c r="AW499"/>
      <c r="AX499"/>
      <c r="AY499"/>
      <c r="AZ499"/>
      <c r="BA499"/>
      <c r="BB499"/>
      <c r="BC499" s="41"/>
      <c r="BI499" t="s">
        <v>1121</v>
      </c>
      <c r="CS499" s="259"/>
    </row>
    <row r="500" spans="1:97" s="1" customFormat="1" ht="13.5" customHeight="1" x14ac:dyDescent="0.15">
      <c r="A500"/>
      <c r="B500"/>
      <c r="C500"/>
      <c r="D500"/>
      <c r="E500"/>
      <c r="F500"/>
      <c r="G500"/>
      <c r="H500"/>
      <c r="I500"/>
      <c r="J500"/>
      <c r="K500" s="3"/>
      <c r="L500"/>
      <c r="M500"/>
      <c r="N500"/>
      <c r="O500"/>
      <c r="P500"/>
      <c r="Q500"/>
      <c r="R500"/>
      <c r="S500"/>
      <c r="T500"/>
      <c r="U500"/>
      <c r="V500"/>
      <c r="W500"/>
      <c r="X500"/>
      <c r="Y500"/>
      <c r="Z500" s="260"/>
      <c r="AA500"/>
      <c r="AB500"/>
      <c r="AC500"/>
      <c r="AD500"/>
      <c r="AE500"/>
      <c r="AF500"/>
      <c r="AG500"/>
      <c r="AH500"/>
      <c r="AI500"/>
      <c r="AJ500"/>
      <c r="AK500"/>
      <c r="AL500"/>
      <c r="AM500"/>
      <c r="AN500"/>
      <c r="AO500"/>
      <c r="AP500"/>
      <c r="AQ500"/>
      <c r="AR500"/>
      <c r="AS500"/>
      <c r="AT500"/>
      <c r="AU500"/>
      <c r="AV500"/>
      <c r="AW500"/>
      <c r="AX500"/>
      <c r="AY500"/>
      <c r="AZ500"/>
      <c r="BA500"/>
      <c r="BB500"/>
      <c r="BC500" s="41"/>
      <c r="BI500" t="s">
        <v>563</v>
      </c>
      <c r="CS500" s="259"/>
    </row>
    <row r="501" spans="1:97" s="1" customFormat="1" ht="13.5" customHeight="1" x14ac:dyDescent="0.15">
      <c r="A501"/>
      <c r="B501"/>
      <c r="C501"/>
      <c r="D501"/>
      <c r="E501"/>
      <c r="F501"/>
      <c r="G501"/>
      <c r="H501"/>
      <c r="I501"/>
      <c r="J501"/>
      <c r="K501" s="3"/>
      <c r="L501"/>
      <c r="M501"/>
      <c r="N501"/>
      <c r="O501"/>
      <c r="P501"/>
      <c r="Q501"/>
      <c r="R501"/>
      <c r="S501"/>
      <c r="T501"/>
      <c r="U501"/>
      <c r="V501"/>
      <c r="W501"/>
      <c r="X501"/>
      <c r="Y501"/>
      <c r="Z501" s="260"/>
      <c r="AA501"/>
      <c r="AB501"/>
      <c r="AC501"/>
      <c r="AD501"/>
      <c r="AE501"/>
      <c r="AF501"/>
      <c r="AG501"/>
      <c r="AH501"/>
      <c r="AI501"/>
      <c r="AJ501"/>
      <c r="AK501"/>
      <c r="AL501"/>
      <c r="AM501"/>
      <c r="AN501"/>
      <c r="AO501"/>
      <c r="AP501"/>
      <c r="AQ501"/>
      <c r="AR501"/>
      <c r="AS501"/>
      <c r="AT501"/>
      <c r="AU501"/>
      <c r="AV501"/>
      <c r="AW501"/>
      <c r="AX501"/>
      <c r="AY501"/>
      <c r="AZ501"/>
      <c r="BA501"/>
      <c r="BB501"/>
      <c r="BC501" s="41"/>
      <c r="BI501" t="s">
        <v>564</v>
      </c>
      <c r="CS501" s="259"/>
    </row>
    <row r="502" spans="1:97" s="1" customFormat="1" ht="13.5" customHeight="1" x14ac:dyDescent="0.15">
      <c r="A502"/>
      <c r="B502"/>
      <c r="C502"/>
      <c r="D502"/>
      <c r="E502"/>
      <c r="F502"/>
      <c r="G502"/>
      <c r="H502"/>
      <c r="I502"/>
      <c r="J502"/>
      <c r="K502" s="3"/>
      <c r="L502"/>
      <c r="M502"/>
      <c r="N502"/>
      <c r="O502"/>
      <c r="P502"/>
      <c r="Q502"/>
      <c r="R502"/>
      <c r="S502"/>
      <c r="T502"/>
      <c r="U502"/>
      <c r="V502"/>
      <c r="W502"/>
      <c r="X502"/>
      <c r="Y502"/>
      <c r="Z502" s="260"/>
      <c r="AA502"/>
      <c r="AB502"/>
      <c r="AC502"/>
      <c r="AD502"/>
      <c r="AE502"/>
      <c r="AF502"/>
      <c r="AG502"/>
      <c r="AH502"/>
      <c r="AI502"/>
      <c r="AJ502"/>
      <c r="AK502"/>
      <c r="AL502"/>
      <c r="AM502"/>
      <c r="AN502"/>
      <c r="AO502"/>
      <c r="AP502"/>
      <c r="AQ502"/>
      <c r="AR502"/>
      <c r="AS502"/>
      <c r="AT502"/>
      <c r="AU502"/>
      <c r="AV502"/>
      <c r="AW502"/>
      <c r="AX502"/>
      <c r="AY502"/>
      <c r="AZ502"/>
      <c r="BA502"/>
      <c r="BB502"/>
      <c r="BC502" s="41"/>
      <c r="BI502" t="s">
        <v>1158</v>
      </c>
      <c r="CS502" s="259"/>
    </row>
    <row r="503" spans="1:97" s="1" customFormat="1" ht="13.5" customHeight="1" x14ac:dyDescent="0.15">
      <c r="A503"/>
      <c r="B503"/>
      <c r="C503"/>
      <c r="D503"/>
      <c r="E503"/>
      <c r="F503"/>
      <c r="G503"/>
      <c r="H503"/>
      <c r="I503"/>
      <c r="J503"/>
      <c r="K503" s="3"/>
      <c r="L503"/>
      <c r="M503"/>
      <c r="N503"/>
      <c r="O503"/>
      <c r="P503"/>
      <c r="Q503"/>
      <c r="R503"/>
      <c r="S503"/>
      <c r="T503"/>
      <c r="U503"/>
      <c r="V503"/>
      <c r="W503"/>
      <c r="X503"/>
      <c r="Y503"/>
      <c r="Z503" s="260"/>
      <c r="AA503"/>
      <c r="AB503"/>
      <c r="AC503"/>
      <c r="AD503"/>
      <c r="AE503"/>
      <c r="AF503"/>
      <c r="AG503"/>
      <c r="AH503"/>
      <c r="AI503"/>
      <c r="AJ503"/>
      <c r="AK503"/>
      <c r="AL503"/>
      <c r="AM503"/>
      <c r="AN503"/>
      <c r="AO503"/>
      <c r="AP503"/>
      <c r="AQ503"/>
      <c r="AR503"/>
      <c r="AS503"/>
      <c r="AT503"/>
      <c r="AU503"/>
      <c r="AV503"/>
      <c r="AW503"/>
      <c r="AX503"/>
      <c r="AY503"/>
      <c r="AZ503"/>
      <c r="BA503"/>
      <c r="BB503"/>
      <c r="BC503" s="41"/>
      <c r="BI503" t="s">
        <v>1180</v>
      </c>
      <c r="CS503" s="259"/>
    </row>
    <row r="504" spans="1:97" s="1" customFormat="1" ht="13.5" customHeight="1" x14ac:dyDescent="0.15">
      <c r="A504"/>
      <c r="B504"/>
      <c r="C504"/>
      <c r="D504"/>
      <c r="E504"/>
      <c r="F504"/>
      <c r="G504"/>
      <c r="H504"/>
      <c r="I504"/>
      <c r="J504"/>
      <c r="K504" s="3"/>
      <c r="L504"/>
      <c r="M504"/>
      <c r="N504"/>
      <c r="O504"/>
      <c r="P504"/>
      <c r="Q504"/>
      <c r="R504"/>
      <c r="S504"/>
      <c r="T504"/>
      <c r="U504"/>
      <c r="V504"/>
      <c r="W504"/>
      <c r="X504"/>
      <c r="Y504"/>
      <c r="Z504" s="260"/>
      <c r="AA504"/>
      <c r="AB504"/>
      <c r="AC504"/>
      <c r="AD504"/>
      <c r="AE504"/>
      <c r="AF504"/>
      <c r="AG504"/>
      <c r="AH504"/>
      <c r="AI504"/>
      <c r="AJ504"/>
      <c r="AK504"/>
      <c r="AL504"/>
      <c r="AM504"/>
      <c r="AN504"/>
      <c r="AO504"/>
      <c r="AP504"/>
      <c r="AQ504"/>
      <c r="AR504"/>
      <c r="AS504"/>
      <c r="AT504"/>
      <c r="AU504"/>
      <c r="AV504"/>
      <c r="AW504"/>
      <c r="AX504"/>
      <c r="AY504"/>
      <c r="AZ504"/>
      <c r="BA504"/>
      <c r="BB504"/>
      <c r="BC504" s="41"/>
      <c r="BI504" t="s">
        <v>287</v>
      </c>
      <c r="CS504" s="259"/>
    </row>
    <row r="505" spans="1:97" s="1" customFormat="1" ht="13.5" customHeight="1" x14ac:dyDescent="0.15">
      <c r="A505"/>
      <c r="B505"/>
      <c r="C505"/>
      <c r="D505"/>
      <c r="E505"/>
      <c r="F505"/>
      <c r="G505"/>
      <c r="H505"/>
      <c r="I505"/>
      <c r="J505"/>
      <c r="K505" s="3"/>
      <c r="L505"/>
      <c r="M505"/>
      <c r="N505"/>
      <c r="O505"/>
      <c r="P505"/>
      <c r="Q505"/>
      <c r="R505"/>
      <c r="S505"/>
      <c r="T505"/>
      <c r="U505"/>
      <c r="V505"/>
      <c r="W505"/>
      <c r="X505"/>
      <c r="Y505"/>
      <c r="Z505" s="260"/>
      <c r="AA505"/>
      <c r="AB505"/>
      <c r="AC505"/>
      <c r="AD505"/>
      <c r="AE505"/>
      <c r="AF505"/>
      <c r="AG505"/>
      <c r="AH505"/>
      <c r="AI505"/>
      <c r="AJ505"/>
      <c r="AK505"/>
      <c r="AL505"/>
      <c r="AM505"/>
      <c r="AN505"/>
      <c r="AO505"/>
      <c r="AP505"/>
      <c r="AQ505"/>
      <c r="AR505"/>
      <c r="AS505"/>
      <c r="AT505"/>
      <c r="AU505"/>
      <c r="AV505"/>
      <c r="AW505"/>
      <c r="AX505"/>
      <c r="AY505"/>
      <c r="AZ505"/>
      <c r="BA505"/>
      <c r="BB505"/>
      <c r="BC505" s="41"/>
      <c r="BI505" t="s">
        <v>288</v>
      </c>
      <c r="CS505" s="259"/>
    </row>
    <row r="506" spans="1:97" s="1" customFormat="1" ht="13.5" customHeight="1" x14ac:dyDescent="0.15">
      <c r="A506"/>
      <c r="B506"/>
      <c r="C506"/>
      <c r="D506"/>
      <c r="E506"/>
      <c r="F506"/>
      <c r="G506"/>
      <c r="H506"/>
      <c r="I506"/>
      <c r="J506"/>
      <c r="K506" s="3"/>
      <c r="L506"/>
      <c r="M506"/>
      <c r="N506"/>
      <c r="O506"/>
      <c r="P506"/>
      <c r="Q506"/>
      <c r="R506"/>
      <c r="S506"/>
      <c r="T506"/>
      <c r="U506"/>
      <c r="V506"/>
      <c r="W506"/>
      <c r="X506"/>
      <c r="Y506"/>
      <c r="Z506" s="260"/>
      <c r="AA506"/>
      <c r="AB506"/>
      <c r="AC506"/>
      <c r="AD506"/>
      <c r="AE506"/>
      <c r="AF506"/>
      <c r="AG506"/>
      <c r="AH506"/>
      <c r="AI506"/>
      <c r="AJ506"/>
      <c r="AK506"/>
      <c r="AL506"/>
      <c r="AM506"/>
      <c r="AN506"/>
      <c r="AO506"/>
      <c r="AP506"/>
      <c r="AQ506"/>
      <c r="AR506"/>
      <c r="AS506"/>
      <c r="AT506"/>
      <c r="AU506"/>
      <c r="AV506"/>
      <c r="AW506"/>
      <c r="AX506"/>
      <c r="AY506"/>
      <c r="AZ506"/>
      <c r="BA506"/>
      <c r="BB506"/>
      <c r="BC506" s="41"/>
      <c r="BI506" t="s">
        <v>289</v>
      </c>
      <c r="CS506" s="259"/>
    </row>
    <row r="507" spans="1:97" s="1" customFormat="1" ht="13.5" customHeight="1" x14ac:dyDescent="0.15">
      <c r="A507"/>
      <c r="B507"/>
      <c r="C507"/>
      <c r="D507"/>
      <c r="E507"/>
      <c r="F507"/>
      <c r="G507"/>
      <c r="H507"/>
      <c r="I507"/>
      <c r="J507"/>
      <c r="K507" s="3"/>
      <c r="L507"/>
      <c r="M507"/>
      <c r="N507"/>
      <c r="O507"/>
      <c r="P507"/>
      <c r="Q507"/>
      <c r="R507"/>
      <c r="S507"/>
      <c r="T507"/>
      <c r="U507"/>
      <c r="V507"/>
      <c r="W507"/>
      <c r="X507"/>
      <c r="Y507"/>
      <c r="Z507" s="260"/>
      <c r="AA507"/>
      <c r="AB507"/>
      <c r="AC507"/>
      <c r="AD507"/>
      <c r="AE507"/>
      <c r="AF507"/>
      <c r="AG507"/>
      <c r="AH507"/>
      <c r="AI507"/>
      <c r="AJ507"/>
      <c r="AK507"/>
      <c r="AL507"/>
      <c r="AM507"/>
      <c r="AN507"/>
      <c r="AO507"/>
      <c r="AP507"/>
      <c r="AQ507"/>
      <c r="AR507"/>
      <c r="AS507"/>
      <c r="AT507"/>
      <c r="AU507"/>
      <c r="AV507"/>
      <c r="AW507"/>
      <c r="AX507"/>
      <c r="AY507"/>
      <c r="AZ507"/>
      <c r="BA507"/>
      <c r="BB507"/>
      <c r="BC507" s="41"/>
      <c r="BI507" t="s">
        <v>569</v>
      </c>
      <c r="CS507" s="259"/>
    </row>
    <row r="508" spans="1:97" s="1" customFormat="1" ht="13.5" customHeight="1" x14ac:dyDescent="0.15">
      <c r="A508"/>
      <c r="B508"/>
      <c r="C508"/>
      <c r="D508"/>
      <c r="E508"/>
      <c r="F508"/>
      <c r="G508"/>
      <c r="H508"/>
      <c r="I508"/>
      <c r="J508"/>
      <c r="K508" s="3"/>
      <c r="L508"/>
      <c r="M508"/>
      <c r="N508"/>
      <c r="O508"/>
      <c r="P508"/>
      <c r="Q508"/>
      <c r="R508"/>
      <c r="S508"/>
      <c r="T508"/>
      <c r="U508"/>
      <c r="V508"/>
      <c r="W508"/>
      <c r="X508"/>
      <c r="Y508"/>
      <c r="Z508" s="260"/>
      <c r="AA508"/>
      <c r="AB508"/>
      <c r="AC508"/>
      <c r="AD508"/>
      <c r="AE508"/>
      <c r="AF508"/>
      <c r="AG508"/>
      <c r="AH508"/>
      <c r="AI508"/>
      <c r="AJ508"/>
      <c r="AK508"/>
      <c r="AL508"/>
      <c r="AM508"/>
      <c r="AN508"/>
      <c r="AO508"/>
      <c r="AP508"/>
      <c r="AQ508"/>
      <c r="AR508"/>
      <c r="AS508"/>
      <c r="AT508"/>
      <c r="AU508"/>
      <c r="AV508"/>
      <c r="AW508"/>
      <c r="AX508"/>
      <c r="AY508"/>
      <c r="AZ508"/>
      <c r="BA508"/>
      <c r="BB508"/>
      <c r="BC508" s="41"/>
      <c r="BI508" t="s">
        <v>570</v>
      </c>
      <c r="CS508" s="259"/>
    </row>
    <row r="509" spans="1:97" s="1" customFormat="1" ht="13.5" customHeight="1" x14ac:dyDescent="0.15">
      <c r="A509"/>
      <c r="B509"/>
      <c r="C509"/>
      <c r="D509"/>
      <c r="E509"/>
      <c r="F509"/>
      <c r="G509"/>
      <c r="H509"/>
      <c r="I509"/>
      <c r="J509"/>
      <c r="K509" s="3"/>
      <c r="L509"/>
      <c r="M509"/>
      <c r="N509"/>
      <c r="O509"/>
      <c r="P509"/>
      <c r="Q509"/>
      <c r="R509"/>
      <c r="S509"/>
      <c r="T509"/>
      <c r="U509"/>
      <c r="V509"/>
      <c r="W509"/>
      <c r="X509"/>
      <c r="Y509"/>
      <c r="Z509" s="260"/>
      <c r="AA509"/>
      <c r="AB509"/>
      <c r="AC509"/>
      <c r="AD509"/>
      <c r="AE509"/>
      <c r="AF509"/>
      <c r="AG509"/>
      <c r="AH509"/>
      <c r="AI509"/>
      <c r="AJ509"/>
      <c r="AK509"/>
      <c r="AL509"/>
      <c r="AM509"/>
      <c r="AN509"/>
      <c r="AO509"/>
      <c r="AP509"/>
      <c r="AQ509"/>
      <c r="AR509"/>
      <c r="AS509"/>
      <c r="AT509"/>
      <c r="AU509"/>
      <c r="AV509"/>
      <c r="AW509"/>
      <c r="AX509"/>
      <c r="AY509"/>
      <c r="AZ509"/>
      <c r="BA509"/>
      <c r="BB509"/>
      <c r="BC509" s="41"/>
      <c r="BI509" t="s">
        <v>571</v>
      </c>
      <c r="CS509" s="259"/>
    </row>
    <row r="510" spans="1:97" s="1" customFormat="1" ht="13.5" customHeight="1" x14ac:dyDescent="0.15">
      <c r="A510"/>
      <c r="B510"/>
      <c r="C510"/>
      <c r="D510"/>
      <c r="E510"/>
      <c r="F510"/>
      <c r="G510"/>
      <c r="H510"/>
      <c r="I510"/>
      <c r="J510"/>
      <c r="K510" s="3"/>
      <c r="L510"/>
      <c r="M510"/>
      <c r="N510"/>
      <c r="O510"/>
      <c r="P510"/>
      <c r="Q510"/>
      <c r="R510"/>
      <c r="S510"/>
      <c r="T510"/>
      <c r="U510"/>
      <c r="V510"/>
      <c r="W510"/>
      <c r="X510"/>
      <c r="Y510"/>
      <c r="Z510" s="260"/>
      <c r="AA510"/>
      <c r="AB510"/>
      <c r="AC510"/>
      <c r="AD510"/>
      <c r="AE510"/>
      <c r="AF510"/>
      <c r="AG510"/>
      <c r="AH510"/>
      <c r="AI510"/>
      <c r="AJ510"/>
      <c r="AK510"/>
      <c r="AL510"/>
      <c r="AM510"/>
      <c r="AN510"/>
      <c r="AO510"/>
      <c r="AP510"/>
      <c r="AQ510"/>
      <c r="AR510"/>
      <c r="AS510"/>
      <c r="AT510"/>
      <c r="AU510"/>
      <c r="AV510"/>
      <c r="AW510"/>
      <c r="AX510"/>
      <c r="AY510"/>
      <c r="AZ510"/>
      <c r="BA510"/>
      <c r="BB510"/>
      <c r="BC510" s="41"/>
      <c r="BI510" t="s">
        <v>572</v>
      </c>
      <c r="CS510" s="259"/>
    </row>
    <row r="511" spans="1:97" s="1" customFormat="1" ht="13.5" customHeight="1" x14ac:dyDescent="0.15">
      <c r="A511"/>
      <c r="B511"/>
      <c r="C511"/>
      <c r="D511"/>
      <c r="E511"/>
      <c r="F511"/>
      <c r="G511"/>
      <c r="H511"/>
      <c r="I511"/>
      <c r="J511"/>
      <c r="K511" s="3"/>
      <c r="L511"/>
      <c r="M511"/>
      <c r="N511"/>
      <c r="O511"/>
      <c r="P511"/>
      <c r="Q511"/>
      <c r="R511"/>
      <c r="S511"/>
      <c r="T511"/>
      <c r="U511"/>
      <c r="V511"/>
      <c r="W511"/>
      <c r="X511"/>
      <c r="Y511"/>
      <c r="Z511" s="260"/>
      <c r="AA511"/>
      <c r="AB511"/>
      <c r="AC511"/>
      <c r="AD511"/>
      <c r="AE511"/>
      <c r="AF511"/>
      <c r="AG511"/>
      <c r="AH511"/>
      <c r="AI511"/>
      <c r="AJ511"/>
      <c r="AK511"/>
      <c r="AL511"/>
      <c r="AM511"/>
      <c r="AN511"/>
      <c r="AO511"/>
      <c r="AP511"/>
      <c r="AQ511"/>
      <c r="AR511"/>
      <c r="AS511"/>
      <c r="AT511"/>
      <c r="AU511"/>
      <c r="AV511"/>
      <c r="AW511"/>
      <c r="AX511"/>
      <c r="AY511"/>
      <c r="AZ511"/>
      <c r="BA511"/>
      <c r="BB511"/>
      <c r="BC511" s="41"/>
      <c r="BI511" t="s">
        <v>573</v>
      </c>
      <c r="CS511" s="259"/>
    </row>
    <row r="512" spans="1:97" s="1" customFormat="1" ht="13.5" customHeight="1" x14ac:dyDescent="0.15">
      <c r="A512"/>
      <c r="B512"/>
      <c r="C512"/>
      <c r="D512"/>
      <c r="E512"/>
      <c r="F512"/>
      <c r="G512"/>
      <c r="H512"/>
      <c r="I512"/>
      <c r="J512"/>
      <c r="K512" s="3"/>
      <c r="L512"/>
      <c r="M512"/>
      <c r="N512"/>
      <c r="O512"/>
      <c r="P512"/>
      <c r="Q512"/>
      <c r="R512"/>
      <c r="S512"/>
      <c r="T512"/>
      <c r="U512"/>
      <c r="V512"/>
      <c r="W512"/>
      <c r="X512"/>
      <c r="Y512"/>
      <c r="Z512" s="260"/>
      <c r="AA512"/>
      <c r="AB512"/>
      <c r="AC512"/>
      <c r="AD512"/>
      <c r="AE512"/>
      <c r="AF512"/>
      <c r="AG512"/>
      <c r="AH512"/>
      <c r="AI512"/>
      <c r="AJ512"/>
      <c r="AK512"/>
      <c r="AL512"/>
      <c r="AM512"/>
      <c r="AN512"/>
      <c r="AO512"/>
      <c r="AP512"/>
      <c r="AQ512"/>
      <c r="AR512"/>
      <c r="AS512"/>
      <c r="AT512"/>
      <c r="AU512"/>
      <c r="AV512"/>
      <c r="AW512"/>
      <c r="AX512"/>
      <c r="AY512"/>
      <c r="AZ512"/>
      <c r="BA512"/>
      <c r="BB512"/>
      <c r="BC512" s="41"/>
      <c r="BI512" t="s">
        <v>574</v>
      </c>
      <c r="CS512" s="259"/>
    </row>
    <row r="513" spans="1:97" s="1" customFormat="1" ht="13.5" customHeight="1" x14ac:dyDescent="0.15">
      <c r="A513"/>
      <c r="B513"/>
      <c r="C513"/>
      <c r="D513"/>
      <c r="E513"/>
      <c r="F513"/>
      <c r="G513"/>
      <c r="H513"/>
      <c r="I513"/>
      <c r="J513"/>
      <c r="K513" s="3"/>
      <c r="L513"/>
      <c r="M513"/>
      <c r="N513"/>
      <c r="O513"/>
      <c r="P513"/>
      <c r="Q513"/>
      <c r="R513"/>
      <c r="S513"/>
      <c r="T513"/>
      <c r="U513"/>
      <c r="V513"/>
      <c r="W513"/>
      <c r="X513"/>
      <c r="Y513"/>
      <c r="Z513" s="260"/>
      <c r="AA513"/>
      <c r="AB513"/>
      <c r="AC513"/>
      <c r="AD513"/>
      <c r="AE513"/>
      <c r="AF513"/>
      <c r="AG513"/>
      <c r="AH513"/>
      <c r="AI513"/>
      <c r="AJ513"/>
      <c r="AK513"/>
      <c r="AL513"/>
      <c r="AM513"/>
      <c r="AN513"/>
      <c r="AO513"/>
      <c r="AP513"/>
      <c r="AQ513"/>
      <c r="AR513"/>
      <c r="AS513"/>
      <c r="AT513"/>
      <c r="AU513"/>
      <c r="AV513"/>
      <c r="AW513"/>
      <c r="AX513"/>
      <c r="AY513"/>
      <c r="AZ513"/>
      <c r="BA513"/>
      <c r="BB513"/>
      <c r="BC513" s="41"/>
      <c r="BI513" t="s">
        <v>575</v>
      </c>
      <c r="CS513" s="259"/>
    </row>
    <row r="514" spans="1:97" s="1" customFormat="1" ht="13.5" customHeight="1" x14ac:dyDescent="0.15">
      <c r="A514"/>
      <c r="B514"/>
      <c r="C514"/>
      <c r="D514"/>
      <c r="E514"/>
      <c r="F514"/>
      <c r="G514"/>
      <c r="H514"/>
      <c r="I514"/>
      <c r="J514"/>
      <c r="K514" s="3"/>
      <c r="L514"/>
      <c r="M514"/>
      <c r="N514"/>
      <c r="O514"/>
      <c r="P514"/>
      <c r="Q514"/>
      <c r="R514"/>
      <c r="S514"/>
      <c r="T514"/>
      <c r="U514"/>
      <c r="V514"/>
      <c r="W514"/>
      <c r="X514"/>
      <c r="Y514"/>
      <c r="Z514" s="260"/>
      <c r="AA514"/>
      <c r="AB514"/>
      <c r="AC514"/>
      <c r="AD514"/>
      <c r="AE514"/>
      <c r="AF514"/>
      <c r="AG514"/>
      <c r="AH514"/>
      <c r="AI514"/>
      <c r="AJ514"/>
      <c r="AK514"/>
      <c r="AL514"/>
      <c r="AM514"/>
      <c r="AN514"/>
      <c r="AO514"/>
      <c r="AP514"/>
      <c r="AQ514"/>
      <c r="AR514"/>
      <c r="AS514"/>
      <c r="AT514"/>
      <c r="AU514"/>
      <c r="AV514"/>
      <c r="AW514"/>
      <c r="AX514"/>
      <c r="AY514"/>
      <c r="AZ514"/>
      <c r="BA514"/>
      <c r="BB514"/>
      <c r="BC514" s="41"/>
      <c r="BI514" t="s">
        <v>576</v>
      </c>
      <c r="CS514" s="259"/>
    </row>
    <row r="515" spans="1:97" s="1" customFormat="1" ht="13.5" customHeight="1" x14ac:dyDescent="0.15">
      <c r="A515"/>
      <c r="B515"/>
      <c r="C515"/>
      <c r="D515"/>
      <c r="E515"/>
      <c r="F515"/>
      <c r="G515"/>
      <c r="H515"/>
      <c r="I515"/>
      <c r="J515"/>
      <c r="K515" s="3"/>
      <c r="L515"/>
      <c r="M515"/>
      <c r="N515"/>
      <c r="O515"/>
      <c r="P515"/>
      <c r="Q515"/>
      <c r="R515"/>
      <c r="S515"/>
      <c r="T515"/>
      <c r="U515"/>
      <c r="V515"/>
      <c r="W515"/>
      <c r="X515"/>
      <c r="Y515"/>
      <c r="Z515" s="260"/>
      <c r="AA515"/>
      <c r="AB515"/>
      <c r="AC515"/>
      <c r="AD515"/>
      <c r="AE515"/>
      <c r="AF515"/>
      <c r="AG515"/>
      <c r="AH515"/>
      <c r="AI515"/>
      <c r="AJ515"/>
      <c r="AK515"/>
      <c r="AL515"/>
      <c r="AM515"/>
      <c r="AN515"/>
      <c r="AO515"/>
      <c r="AP515"/>
      <c r="AQ515"/>
      <c r="AR515"/>
      <c r="AS515"/>
      <c r="AT515"/>
      <c r="AU515"/>
      <c r="AV515"/>
      <c r="AW515"/>
      <c r="AX515"/>
      <c r="AY515"/>
      <c r="AZ515"/>
      <c r="BA515"/>
      <c r="BB515"/>
      <c r="BC515" s="41"/>
      <c r="BI515" t="s">
        <v>577</v>
      </c>
      <c r="CS515" s="259"/>
    </row>
    <row r="516" spans="1:97" s="1" customFormat="1" ht="13.5" customHeight="1" x14ac:dyDescent="0.15">
      <c r="A516"/>
      <c r="B516"/>
      <c r="C516"/>
      <c r="D516"/>
      <c r="E516"/>
      <c r="F516"/>
      <c r="G516"/>
      <c r="H516"/>
      <c r="I516"/>
      <c r="J516"/>
      <c r="K516" s="3"/>
      <c r="L516"/>
      <c r="M516"/>
      <c r="N516"/>
      <c r="O516"/>
      <c r="P516"/>
      <c r="Q516"/>
      <c r="R516"/>
      <c r="S516"/>
      <c r="T516"/>
      <c r="U516"/>
      <c r="V516"/>
      <c r="W516"/>
      <c r="X516"/>
      <c r="Y516"/>
      <c r="Z516" s="260"/>
      <c r="AA516"/>
      <c r="AB516"/>
      <c r="AC516"/>
      <c r="AD516"/>
      <c r="AE516"/>
      <c r="AF516"/>
      <c r="AG516"/>
      <c r="AH516"/>
      <c r="AI516"/>
      <c r="AJ516"/>
      <c r="AK516"/>
      <c r="AL516"/>
      <c r="AM516"/>
      <c r="AN516"/>
      <c r="AO516"/>
      <c r="AP516"/>
      <c r="AQ516"/>
      <c r="AR516"/>
      <c r="AS516"/>
      <c r="AT516"/>
      <c r="AU516"/>
      <c r="AV516"/>
      <c r="AW516"/>
      <c r="AX516"/>
      <c r="AY516"/>
      <c r="AZ516"/>
      <c r="BA516"/>
      <c r="BB516"/>
      <c r="BC516" s="41"/>
      <c r="BI516" t="s">
        <v>578</v>
      </c>
      <c r="CS516" s="259"/>
    </row>
    <row r="517" spans="1:97" s="1" customFormat="1" ht="13.5" customHeight="1" x14ac:dyDescent="0.15">
      <c r="A517"/>
      <c r="B517"/>
      <c r="C517"/>
      <c r="D517"/>
      <c r="E517"/>
      <c r="F517"/>
      <c r="G517"/>
      <c r="H517"/>
      <c r="I517"/>
      <c r="J517"/>
      <c r="K517" s="3"/>
      <c r="L517"/>
      <c r="M517"/>
      <c r="N517"/>
      <c r="O517"/>
      <c r="P517"/>
      <c r="Q517"/>
      <c r="R517"/>
      <c r="S517"/>
      <c r="T517"/>
      <c r="U517"/>
      <c r="V517"/>
      <c r="W517"/>
      <c r="X517"/>
      <c r="Y517"/>
      <c r="Z517" s="260"/>
      <c r="AA517"/>
      <c r="AB517"/>
      <c r="AC517"/>
      <c r="AD517"/>
      <c r="AE517"/>
      <c r="AF517"/>
      <c r="AG517"/>
      <c r="AH517"/>
      <c r="AI517"/>
      <c r="AJ517"/>
      <c r="AK517"/>
      <c r="AL517"/>
      <c r="AM517"/>
      <c r="AN517"/>
      <c r="AO517"/>
      <c r="AP517"/>
      <c r="AQ517"/>
      <c r="AR517"/>
      <c r="AS517"/>
      <c r="AT517"/>
      <c r="AU517"/>
      <c r="AV517"/>
      <c r="AW517"/>
      <c r="AX517"/>
      <c r="AY517"/>
      <c r="AZ517"/>
      <c r="BA517"/>
      <c r="BB517"/>
      <c r="BC517" s="41"/>
      <c r="BI517" t="s">
        <v>579</v>
      </c>
      <c r="CS517" s="259"/>
    </row>
    <row r="518" spans="1:97" s="1" customFormat="1" ht="13.5" customHeight="1" x14ac:dyDescent="0.15">
      <c r="A518"/>
      <c r="B518"/>
      <c r="C518"/>
      <c r="D518"/>
      <c r="E518"/>
      <c r="F518"/>
      <c r="G518"/>
      <c r="H518"/>
      <c r="I518"/>
      <c r="J518"/>
      <c r="K518" s="3"/>
      <c r="L518"/>
      <c r="M518"/>
      <c r="N518"/>
      <c r="O518"/>
      <c r="P518"/>
      <c r="Q518"/>
      <c r="R518"/>
      <c r="S518"/>
      <c r="T518"/>
      <c r="U518"/>
      <c r="V518"/>
      <c r="W518"/>
      <c r="X518"/>
      <c r="Y518"/>
      <c r="Z518" s="260"/>
      <c r="AA518"/>
      <c r="AB518"/>
      <c r="AC518"/>
      <c r="AD518"/>
      <c r="AE518"/>
      <c r="AF518"/>
      <c r="AG518"/>
      <c r="AH518"/>
      <c r="AI518"/>
      <c r="AJ518"/>
      <c r="AK518"/>
      <c r="AL518"/>
      <c r="AM518"/>
      <c r="AN518"/>
      <c r="AO518"/>
      <c r="AP518"/>
      <c r="AQ518"/>
      <c r="AR518"/>
      <c r="AS518"/>
      <c r="AT518"/>
      <c r="AU518"/>
      <c r="AV518"/>
      <c r="AW518"/>
      <c r="AX518"/>
      <c r="AY518"/>
      <c r="AZ518"/>
      <c r="BA518"/>
      <c r="BB518"/>
      <c r="BC518" s="41"/>
      <c r="BI518" t="s">
        <v>580</v>
      </c>
      <c r="CS518" s="259"/>
    </row>
    <row r="519" spans="1:97" s="1" customFormat="1" ht="13.5" customHeight="1" x14ac:dyDescent="0.15">
      <c r="A519"/>
      <c r="B519"/>
      <c r="C519"/>
      <c r="D519"/>
      <c r="E519"/>
      <c r="F519"/>
      <c r="G519"/>
      <c r="H519"/>
      <c r="I519"/>
      <c r="J519"/>
      <c r="K519" s="3"/>
      <c r="L519"/>
      <c r="M519"/>
      <c r="N519"/>
      <c r="O519"/>
      <c r="P519"/>
      <c r="Q519"/>
      <c r="R519"/>
      <c r="S519"/>
      <c r="T519"/>
      <c r="U519"/>
      <c r="V519"/>
      <c r="W519"/>
      <c r="X519"/>
      <c r="Y519"/>
      <c r="Z519" s="260"/>
      <c r="AA519"/>
      <c r="AB519"/>
      <c r="AC519"/>
      <c r="AD519"/>
      <c r="AE519"/>
      <c r="AF519"/>
      <c r="AG519"/>
      <c r="AH519"/>
      <c r="AI519"/>
      <c r="AJ519"/>
      <c r="AK519"/>
      <c r="AL519"/>
      <c r="AM519"/>
      <c r="AN519"/>
      <c r="AO519"/>
      <c r="AP519"/>
      <c r="AQ519"/>
      <c r="AR519"/>
      <c r="AS519"/>
      <c r="AT519"/>
      <c r="AU519"/>
      <c r="AV519"/>
      <c r="AW519"/>
      <c r="AX519"/>
      <c r="AY519"/>
      <c r="AZ519"/>
      <c r="BA519"/>
      <c r="BB519"/>
      <c r="BC519" s="41"/>
      <c r="BI519" t="s">
        <v>581</v>
      </c>
      <c r="CS519" s="259"/>
    </row>
    <row r="520" spans="1:97" s="1" customFormat="1" ht="13.5" customHeight="1" x14ac:dyDescent="0.15">
      <c r="A520"/>
      <c r="B520"/>
      <c r="C520"/>
      <c r="D520"/>
      <c r="E520"/>
      <c r="F520"/>
      <c r="G520"/>
      <c r="H520"/>
      <c r="I520"/>
      <c r="J520"/>
      <c r="K520" s="3"/>
      <c r="L520"/>
      <c r="M520"/>
      <c r="N520"/>
      <c r="O520"/>
      <c r="P520"/>
      <c r="Q520"/>
      <c r="R520"/>
      <c r="S520"/>
      <c r="T520"/>
      <c r="U520"/>
      <c r="V520"/>
      <c r="W520"/>
      <c r="X520"/>
      <c r="Y520"/>
      <c r="Z520" s="260"/>
      <c r="AA520"/>
      <c r="AB520"/>
      <c r="AC520"/>
      <c r="AD520"/>
      <c r="AE520"/>
      <c r="AF520"/>
      <c r="AG520"/>
      <c r="AH520"/>
      <c r="AI520"/>
      <c r="AJ520"/>
      <c r="AK520"/>
      <c r="AL520"/>
      <c r="AM520"/>
      <c r="AN520"/>
      <c r="AO520"/>
      <c r="AP520"/>
      <c r="AQ520"/>
      <c r="AR520"/>
      <c r="AS520"/>
      <c r="AT520"/>
      <c r="AU520"/>
      <c r="AV520"/>
      <c r="AW520"/>
      <c r="AX520"/>
      <c r="AY520"/>
      <c r="AZ520"/>
      <c r="BA520"/>
      <c r="BB520"/>
      <c r="BC520" s="41"/>
      <c r="BI520" t="s">
        <v>582</v>
      </c>
      <c r="CS520" s="259"/>
    </row>
    <row r="521" spans="1:97" s="1" customFormat="1" ht="13.5" customHeight="1" x14ac:dyDescent="0.15">
      <c r="A521"/>
      <c r="B521"/>
      <c r="C521"/>
      <c r="D521"/>
      <c r="E521"/>
      <c r="F521"/>
      <c r="G521"/>
      <c r="H521"/>
      <c r="I521"/>
      <c r="J521"/>
      <c r="K521" s="3"/>
      <c r="L521"/>
      <c r="M521"/>
      <c r="N521"/>
      <c r="O521"/>
      <c r="P521"/>
      <c r="Q521"/>
      <c r="R521"/>
      <c r="S521"/>
      <c r="T521"/>
      <c r="U521"/>
      <c r="V521"/>
      <c r="W521"/>
      <c r="X521"/>
      <c r="Y521"/>
      <c r="Z521" s="260"/>
      <c r="AA521"/>
      <c r="AB521"/>
      <c r="AC521"/>
      <c r="AD521"/>
      <c r="AE521"/>
      <c r="AF521"/>
      <c r="AG521"/>
      <c r="AH521"/>
      <c r="AI521"/>
      <c r="AJ521"/>
      <c r="AK521"/>
      <c r="AL521"/>
      <c r="AM521"/>
      <c r="AN521"/>
      <c r="AO521"/>
      <c r="AP521"/>
      <c r="AQ521"/>
      <c r="AR521"/>
      <c r="AS521"/>
      <c r="AT521"/>
      <c r="AU521"/>
      <c r="AV521"/>
      <c r="AW521"/>
      <c r="AX521"/>
      <c r="AY521"/>
      <c r="AZ521"/>
      <c r="BA521"/>
      <c r="BB521"/>
      <c r="BC521" s="41"/>
      <c r="BI521" t="s">
        <v>583</v>
      </c>
      <c r="CS521" s="259"/>
    </row>
    <row r="522" spans="1:97" s="1" customFormat="1" ht="13.5" customHeight="1" x14ac:dyDescent="0.15">
      <c r="A522"/>
      <c r="B522"/>
      <c r="C522"/>
      <c r="D522"/>
      <c r="E522"/>
      <c r="F522"/>
      <c r="G522"/>
      <c r="H522"/>
      <c r="I522"/>
      <c r="J522"/>
      <c r="K522" s="3"/>
      <c r="L522"/>
      <c r="M522"/>
      <c r="N522"/>
      <c r="O522"/>
      <c r="P522"/>
      <c r="Q522"/>
      <c r="R522"/>
      <c r="S522"/>
      <c r="T522"/>
      <c r="U522"/>
      <c r="V522"/>
      <c r="W522"/>
      <c r="X522"/>
      <c r="Y522"/>
      <c r="Z522" s="260"/>
      <c r="AA522"/>
      <c r="AB522"/>
      <c r="AC522"/>
      <c r="AD522"/>
      <c r="AE522"/>
      <c r="AF522"/>
      <c r="AG522"/>
      <c r="AH522"/>
      <c r="AI522"/>
      <c r="AJ522"/>
      <c r="AK522"/>
      <c r="AL522"/>
      <c r="AM522"/>
      <c r="AN522"/>
      <c r="AO522"/>
      <c r="AP522"/>
      <c r="AQ522"/>
      <c r="AR522"/>
      <c r="AS522"/>
      <c r="AT522"/>
      <c r="AU522"/>
      <c r="AV522"/>
      <c r="AW522"/>
      <c r="AX522"/>
      <c r="AY522"/>
      <c r="AZ522"/>
      <c r="BA522"/>
      <c r="BB522"/>
      <c r="BC522" s="41"/>
      <c r="BI522" t="s">
        <v>584</v>
      </c>
      <c r="CS522" s="259"/>
    </row>
    <row r="523" spans="1:97" s="1" customFormat="1" ht="13.5" customHeight="1" x14ac:dyDescent="0.15">
      <c r="A523"/>
      <c r="B523"/>
      <c r="C523"/>
      <c r="D523"/>
      <c r="E523"/>
      <c r="F523"/>
      <c r="G523"/>
      <c r="H523"/>
      <c r="I523"/>
      <c r="J523"/>
      <c r="K523" s="3"/>
      <c r="L523"/>
      <c r="M523"/>
      <c r="N523"/>
      <c r="O523"/>
      <c r="P523"/>
      <c r="Q523"/>
      <c r="R523"/>
      <c r="S523"/>
      <c r="T523"/>
      <c r="U523"/>
      <c r="V523"/>
      <c r="W523"/>
      <c r="X523"/>
      <c r="Y523"/>
      <c r="Z523" s="260"/>
      <c r="AA523"/>
      <c r="AB523"/>
      <c r="AC523"/>
      <c r="AD523"/>
      <c r="AE523"/>
      <c r="AF523"/>
      <c r="AG523"/>
      <c r="AH523"/>
      <c r="AI523"/>
      <c r="AJ523"/>
      <c r="AK523"/>
      <c r="AL523"/>
      <c r="AM523"/>
      <c r="AN523"/>
      <c r="AO523"/>
      <c r="AP523"/>
      <c r="AQ523"/>
      <c r="AR523"/>
      <c r="AS523"/>
      <c r="AT523"/>
      <c r="AU523"/>
      <c r="AV523"/>
      <c r="AW523"/>
      <c r="AX523"/>
      <c r="AY523"/>
      <c r="AZ523"/>
      <c r="BA523"/>
      <c r="BB523"/>
      <c r="BC523" s="41"/>
      <c r="BI523" t="s">
        <v>585</v>
      </c>
      <c r="CS523" s="259"/>
    </row>
    <row r="524" spans="1:97" s="1" customFormat="1" ht="13.5" customHeight="1" x14ac:dyDescent="0.15">
      <c r="A524"/>
      <c r="B524"/>
      <c r="C524"/>
      <c r="D524"/>
      <c r="E524"/>
      <c r="F524"/>
      <c r="G524"/>
      <c r="H524"/>
      <c r="I524"/>
      <c r="J524"/>
      <c r="K524" s="3"/>
      <c r="L524"/>
      <c r="M524"/>
      <c r="N524"/>
      <c r="O524"/>
      <c r="P524"/>
      <c r="Q524"/>
      <c r="R524"/>
      <c r="S524"/>
      <c r="T524"/>
      <c r="U524"/>
      <c r="V524"/>
      <c r="W524"/>
      <c r="X524"/>
      <c r="Y524"/>
      <c r="Z524" s="260"/>
      <c r="AA524"/>
      <c r="AB524"/>
      <c r="AC524"/>
      <c r="AD524"/>
      <c r="AE524"/>
      <c r="AF524"/>
      <c r="AG524"/>
      <c r="AH524"/>
      <c r="AI524"/>
      <c r="AJ524"/>
      <c r="AK524"/>
      <c r="AL524"/>
      <c r="AM524"/>
      <c r="AN524"/>
      <c r="AO524"/>
      <c r="AP524"/>
      <c r="AQ524"/>
      <c r="AR524"/>
      <c r="AS524"/>
      <c r="AT524"/>
      <c r="AU524"/>
      <c r="AV524"/>
      <c r="AW524"/>
      <c r="AX524"/>
      <c r="AY524"/>
      <c r="AZ524"/>
      <c r="BA524"/>
      <c r="BB524"/>
      <c r="BC524" s="41"/>
      <c r="BI524" t="s">
        <v>586</v>
      </c>
      <c r="CS524" s="259"/>
    </row>
    <row r="525" spans="1:97" s="1" customFormat="1" ht="13.5" customHeight="1" x14ac:dyDescent="0.15">
      <c r="A525"/>
      <c r="B525"/>
      <c r="C525"/>
      <c r="D525"/>
      <c r="E525"/>
      <c r="F525"/>
      <c r="G525"/>
      <c r="H525"/>
      <c r="I525"/>
      <c r="J525"/>
      <c r="K525" s="3"/>
      <c r="L525"/>
      <c r="M525"/>
      <c r="N525"/>
      <c r="O525"/>
      <c r="P525"/>
      <c r="Q525"/>
      <c r="R525"/>
      <c r="S525"/>
      <c r="T525"/>
      <c r="U525"/>
      <c r="V525"/>
      <c r="W525"/>
      <c r="X525"/>
      <c r="Y525"/>
      <c r="Z525" s="260"/>
      <c r="AA525"/>
      <c r="AB525"/>
      <c r="AC525"/>
      <c r="AD525"/>
      <c r="AE525"/>
      <c r="AF525"/>
      <c r="AG525"/>
      <c r="AH525"/>
      <c r="AI525"/>
      <c r="AJ525"/>
      <c r="AK525"/>
      <c r="AL525"/>
      <c r="AM525"/>
      <c r="AN525"/>
      <c r="AO525"/>
      <c r="AP525"/>
      <c r="AQ525"/>
      <c r="AR525"/>
      <c r="AS525"/>
      <c r="AT525"/>
      <c r="AU525"/>
      <c r="AV525"/>
      <c r="AW525"/>
      <c r="AX525"/>
      <c r="AY525"/>
      <c r="AZ525"/>
      <c r="BA525"/>
      <c r="BB525"/>
      <c r="BC525" s="41"/>
      <c r="BI525" t="s">
        <v>587</v>
      </c>
      <c r="CS525" s="259"/>
    </row>
    <row r="526" spans="1:97" s="1" customFormat="1" ht="13.5" customHeight="1" x14ac:dyDescent="0.15">
      <c r="A526"/>
      <c r="B526"/>
      <c r="C526"/>
      <c r="D526"/>
      <c r="E526"/>
      <c r="F526"/>
      <c r="G526"/>
      <c r="H526"/>
      <c r="I526"/>
      <c r="J526"/>
      <c r="K526" s="3"/>
      <c r="L526"/>
      <c r="M526"/>
      <c r="N526"/>
      <c r="O526"/>
      <c r="P526"/>
      <c r="Q526"/>
      <c r="R526"/>
      <c r="S526"/>
      <c r="T526"/>
      <c r="U526"/>
      <c r="V526"/>
      <c r="W526"/>
      <c r="X526"/>
      <c r="Y526"/>
      <c r="Z526" s="260"/>
      <c r="AA526"/>
      <c r="AB526"/>
      <c r="AC526"/>
      <c r="AD526"/>
      <c r="AE526"/>
      <c r="AF526"/>
      <c r="AG526"/>
      <c r="AH526"/>
      <c r="AI526"/>
      <c r="AJ526"/>
      <c r="AK526"/>
      <c r="AL526"/>
      <c r="AM526"/>
      <c r="AN526"/>
      <c r="AO526"/>
      <c r="AP526"/>
      <c r="AQ526"/>
      <c r="AR526"/>
      <c r="AS526"/>
      <c r="AT526"/>
      <c r="AU526"/>
      <c r="AV526"/>
      <c r="AW526"/>
      <c r="AX526"/>
      <c r="AY526"/>
      <c r="AZ526"/>
      <c r="BA526"/>
      <c r="BB526"/>
      <c r="BC526" s="41"/>
      <c r="BI526" t="s">
        <v>588</v>
      </c>
      <c r="CS526" s="259"/>
    </row>
    <row r="527" spans="1:97" s="1" customFormat="1" ht="13.5" customHeight="1" x14ac:dyDescent="0.15">
      <c r="A527"/>
      <c r="B527"/>
      <c r="C527"/>
      <c r="D527"/>
      <c r="E527"/>
      <c r="F527"/>
      <c r="G527"/>
      <c r="H527"/>
      <c r="I527"/>
      <c r="J527"/>
      <c r="K527" s="3"/>
      <c r="L527"/>
      <c r="M527"/>
      <c r="N527"/>
      <c r="O527"/>
      <c r="P527"/>
      <c r="Q527"/>
      <c r="R527"/>
      <c r="S527"/>
      <c r="T527"/>
      <c r="U527"/>
      <c r="V527"/>
      <c r="W527"/>
      <c r="X527"/>
      <c r="Y527"/>
      <c r="Z527" s="260"/>
      <c r="AA527"/>
      <c r="AB527"/>
      <c r="AC527"/>
      <c r="AD527"/>
      <c r="AE527"/>
      <c r="AF527"/>
      <c r="AG527"/>
      <c r="AH527"/>
      <c r="AI527"/>
      <c r="AJ527"/>
      <c r="AK527"/>
      <c r="AL527"/>
      <c r="AM527"/>
      <c r="AN527"/>
      <c r="AO527"/>
      <c r="AP527"/>
      <c r="AQ527"/>
      <c r="AR527"/>
      <c r="AS527"/>
      <c r="AT527"/>
      <c r="AU527"/>
      <c r="AV527"/>
      <c r="AW527"/>
      <c r="AX527"/>
      <c r="AY527"/>
      <c r="AZ527"/>
      <c r="BA527"/>
      <c r="BB527"/>
      <c r="BC527" s="41"/>
      <c r="BI527" t="s">
        <v>589</v>
      </c>
      <c r="CS527" s="259"/>
    </row>
    <row r="528" spans="1:97" s="1" customFormat="1" ht="13.5" customHeight="1" x14ac:dyDescent="0.15">
      <c r="A528"/>
      <c r="B528"/>
      <c r="C528"/>
      <c r="D528"/>
      <c r="E528"/>
      <c r="F528"/>
      <c r="G528"/>
      <c r="H528"/>
      <c r="I528"/>
      <c r="J528"/>
      <c r="K528" s="3"/>
      <c r="L528"/>
      <c r="M528"/>
      <c r="N528"/>
      <c r="O528"/>
      <c r="P528"/>
      <c r="Q528"/>
      <c r="R528"/>
      <c r="S528"/>
      <c r="T528"/>
      <c r="U528"/>
      <c r="V528"/>
      <c r="W528"/>
      <c r="X528"/>
      <c r="Y528"/>
      <c r="Z528" s="260"/>
      <c r="AA528"/>
      <c r="AB528"/>
      <c r="AC528"/>
      <c r="AD528"/>
      <c r="AE528"/>
      <c r="AF528"/>
      <c r="AG528"/>
      <c r="AH528"/>
      <c r="AI528"/>
      <c r="AJ528"/>
      <c r="AK528"/>
      <c r="AL528"/>
      <c r="AM528"/>
      <c r="AN528"/>
      <c r="AO528"/>
      <c r="AP528"/>
      <c r="AQ528"/>
      <c r="AR528"/>
      <c r="AS528"/>
      <c r="AT528"/>
      <c r="AU528"/>
      <c r="AV528"/>
      <c r="AW528"/>
      <c r="AX528"/>
      <c r="AY528"/>
      <c r="AZ528"/>
      <c r="BA528"/>
      <c r="BB528"/>
      <c r="BC528" s="41"/>
      <c r="BI528" t="s">
        <v>590</v>
      </c>
      <c r="CS528" s="259"/>
    </row>
    <row r="529" spans="1:97" s="1" customFormat="1" ht="13.5" customHeight="1" x14ac:dyDescent="0.15">
      <c r="A529"/>
      <c r="B529"/>
      <c r="C529"/>
      <c r="D529"/>
      <c r="E529"/>
      <c r="F529"/>
      <c r="G529"/>
      <c r="H529"/>
      <c r="I529"/>
      <c r="J529"/>
      <c r="K529" s="3"/>
      <c r="L529"/>
      <c r="M529"/>
      <c r="N529"/>
      <c r="O529"/>
      <c r="P529"/>
      <c r="Q529"/>
      <c r="R529"/>
      <c r="S529"/>
      <c r="T529"/>
      <c r="U529"/>
      <c r="V529"/>
      <c r="W529"/>
      <c r="X529"/>
      <c r="Y529"/>
      <c r="Z529" s="260"/>
      <c r="AA529"/>
      <c r="AB529"/>
      <c r="AC529"/>
      <c r="AD529"/>
      <c r="AE529"/>
      <c r="AF529"/>
      <c r="AG529"/>
      <c r="AH529"/>
      <c r="AI529"/>
      <c r="AJ529"/>
      <c r="AK529"/>
      <c r="AL529"/>
      <c r="AM529"/>
      <c r="AN529"/>
      <c r="AO529"/>
      <c r="AP529"/>
      <c r="AQ529"/>
      <c r="AR529"/>
      <c r="AS529"/>
      <c r="AT529"/>
      <c r="AU529"/>
      <c r="AV529"/>
      <c r="AW529"/>
      <c r="AX529"/>
      <c r="AY529"/>
      <c r="AZ529"/>
      <c r="BA529"/>
      <c r="BB529"/>
      <c r="BC529" s="41"/>
      <c r="BI529" t="s">
        <v>591</v>
      </c>
      <c r="CS529" s="259"/>
    </row>
    <row r="530" spans="1:97" s="1" customFormat="1" ht="13.5" customHeight="1" x14ac:dyDescent="0.15">
      <c r="A530"/>
      <c r="B530"/>
      <c r="C530"/>
      <c r="D530"/>
      <c r="E530"/>
      <c r="F530"/>
      <c r="G530"/>
      <c r="H530"/>
      <c r="I530"/>
      <c r="J530"/>
      <c r="K530" s="3"/>
      <c r="L530"/>
      <c r="M530"/>
      <c r="N530"/>
      <c r="O530"/>
      <c r="P530"/>
      <c r="Q530"/>
      <c r="R530"/>
      <c r="S530"/>
      <c r="T530"/>
      <c r="U530"/>
      <c r="V530"/>
      <c r="W530"/>
      <c r="X530"/>
      <c r="Y530"/>
      <c r="Z530" s="260"/>
      <c r="AA530"/>
      <c r="AB530"/>
      <c r="AC530"/>
      <c r="AD530"/>
      <c r="AE530"/>
      <c r="AF530"/>
      <c r="AG530"/>
      <c r="AH530"/>
      <c r="AI530"/>
      <c r="AJ530"/>
      <c r="AK530"/>
      <c r="AL530"/>
      <c r="AM530"/>
      <c r="AN530"/>
      <c r="AO530"/>
      <c r="AP530"/>
      <c r="AQ530"/>
      <c r="AR530"/>
      <c r="AS530"/>
      <c r="AT530"/>
      <c r="AU530"/>
      <c r="AV530"/>
      <c r="AW530"/>
      <c r="AX530"/>
      <c r="AY530"/>
      <c r="AZ530"/>
      <c r="BA530"/>
      <c r="BB530"/>
      <c r="BC530" s="41"/>
      <c r="BI530" t="s">
        <v>592</v>
      </c>
      <c r="CS530" s="259"/>
    </row>
    <row r="531" spans="1:97" s="1" customFormat="1" ht="13.5" customHeight="1" x14ac:dyDescent="0.15">
      <c r="A531"/>
      <c r="B531"/>
      <c r="C531"/>
      <c r="D531"/>
      <c r="E531"/>
      <c r="F531"/>
      <c r="G531"/>
      <c r="H531"/>
      <c r="I531"/>
      <c r="J531"/>
      <c r="K531" s="3"/>
      <c r="L531"/>
      <c r="M531"/>
      <c r="N531"/>
      <c r="O531"/>
      <c r="P531"/>
      <c r="Q531"/>
      <c r="R531"/>
      <c r="S531"/>
      <c r="T531"/>
      <c r="U531"/>
      <c r="V531"/>
      <c r="W531"/>
      <c r="X531"/>
      <c r="Y531"/>
      <c r="Z531" s="260"/>
      <c r="AA531"/>
      <c r="AB531"/>
      <c r="AC531"/>
      <c r="AD531"/>
      <c r="AE531"/>
      <c r="AF531"/>
      <c r="AG531"/>
      <c r="AH531"/>
      <c r="AI531"/>
      <c r="AJ531"/>
      <c r="AK531"/>
      <c r="AL531"/>
      <c r="AM531"/>
      <c r="AN531"/>
      <c r="AO531"/>
      <c r="AP531"/>
      <c r="AQ531"/>
      <c r="AR531"/>
      <c r="AS531"/>
      <c r="AT531"/>
      <c r="AU531"/>
      <c r="AV531"/>
      <c r="AW531"/>
      <c r="AX531"/>
      <c r="AY531"/>
      <c r="AZ531"/>
      <c r="BA531"/>
      <c r="BB531"/>
      <c r="BC531" s="41"/>
      <c r="BI531" t="s">
        <v>593</v>
      </c>
      <c r="CS531" s="259"/>
    </row>
    <row r="532" spans="1:97" s="1" customFormat="1" ht="13.5" customHeight="1" x14ac:dyDescent="0.15">
      <c r="A532"/>
      <c r="B532"/>
      <c r="C532"/>
      <c r="D532"/>
      <c r="E532"/>
      <c r="F532"/>
      <c r="G532"/>
      <c r="H532"/>
      <c r="I532"/>
      <c r="J532"/>
      <c r="K532" s="3"/>
      <c r="L532"/>
      <c r="M532"/>
      <c r="N532"/>
      <c r="O532"/>
      <c r="P532"/>
      <c r="Q532"/>
      <c r="R532"/>
      <c r="S532"/>
      <c r="T532"/>
      <c r="U532"/>
      <c r="V532"/>
      <c r="W532"/>
      <c r="X532"/>
      <c r="Y532"/>
      <c r="Z532" s="260"/>
      <c r="AA532"/>
      <c r="AB532"/>
      <c r="AC532"/>
      <c r="AD532"/>
      <c r="AE532"/>
      <c r="AF532"/>
      <c r="AG532"/>
      <c r="AH532"/>
      <c r="AI532"/>
      <c r="AJ532"/>
      <c r="AK532"/>
      <c r="AL532"/>
      <c r="AM532"/>
      <c r="AN532"/>
      <c r="AO532"/>
      <c r="AP532"/>
      <c r="AQ532"/>
      <c r="AR532"/>
      <c r="AS532"/>
      <c r="AT532"/>
      <c r="AU532"/>
      <c r="AV532"/>
      <c r="AW532"/>
      <c r="AX532"/>
      <c r="AY532"/>
      <c r="AZ532"/>
      <c r="BA532"/>
      <c r="BB532"/>
      <c r="BC532" s="41"/>
      <c r="BI532" t="s">
        <v>594</v>
      </c>
      <c r="CS532" s="259"/>
    </row>
    <row r="533" spans="1:97" s="1" customFormat="1" ht="13.5" customHeight="1" x14ac:dyDescent="0.15">
      <c r="A533"/>
      <c r="B533"/>
      <c r="C533"/>
      <c r="D533"/>
      <c r="E533"/>
      <c r="F533"/>
      <c r="G533"/>
      <c r="H533"/>
      <c r="I533"/>
      <c r="J533"/>
      <c r="K533" s="3"/>
      <c r="L533"/>
      <c r="M533"/>
      <c r="N533"/>
      <c r="O533"/>
      <c r="P533"/>
      <c r="Q533"/>
      <c r="R533"/>
      <c r="S533"/>
      <c r="T533"/>
      <c r="U533"/>
      <c r="V533"/>
      <c r="W533"/>
      <c r="X533"/>
      <c r="Y533"/>
      <c r="Z533" s="260"/>
      <c r="AA533"/>
      <c r="AB533"/>
      <c r="AC533"/>
      <c r="AD533"/>
      <c r="AE533"/>
      <c r="AF533"/>
      <c r="AG533"/>
      <c r="AH533"/>
      <c r="AI533"/>
      <c r="AJ533"/>
      <c r="AK533"/>
      <c r="AL533"/>
      <c r="AM533"/>
      <c r="AN533"/>
      <c r="AO533"/>
      <c r="AP533"/>
      <c r="AQ533"/>
      <c r="AR533"/>
      <c r="AS533"/>
      <c r="AT533"/>
      <c r="AU533"/>
      <c r="AV533"/>
      <c r="AW533"/>
      <c r="AX533"/>
      <c r="AY533"/>
      <c r="AZ533"/>
      <c r="BA533"/>
      <c r="BB533"/>
      <c r="BC533" s="41"/>
      <c r="BI533" t="s">
        <v>595</v>
      </c>
      <c r="CS533" s="259"/>
    </row>
    <row r="534" spans="1:97" s="1" customFormat="1" ht="13.5" customHeight="1" x14ac:dyDescent="0.15">
      <c r="A534"/>
      <c r="B534"/>
      <c r="C534"/>
      <c r="D534"/>
      <c r="E534"/>
      <c r="F534"/>
      <c r="G534"/>
      <c r="H534"/>
      <c r="I534"/>
      <c r="J534"/>
      <c r="K534" s="3"/>
      <c r="L534"/>
      <c r="M534"/>
      <c r="N534"/>
      <c r="O534"/>
      <c r="P534"/>
      <c r="Q534"/>
      <c r="R534"/>
      <c r="S534"/>
      <c r="T534"/>
      <c r="U534"/>
      <c r="V534"/>
      <c r="W534"/>
      <c r="X534"/>
      <c r="Y534"/>
      <c r="Z534" s="260"/>
      <c r="AA534"/>
      <c r="AB534"/>
      <c r="AC534"/>
      <c r="AD534"/>
      <c r="AE534"/>
      <c r="AF534"/>
      <c r="AG534"/>
      <c r="AH534"/>
      <c r="AI534"/>
      <c r="AJ534"/>
      <c r="AK534"/>
      <c r="AL534"/>
      <c r="AM534"/>
      <c r="AN534"/>
      <c r="AO534"/>
      <c r="AP534"/>
      <c r="AQ534"/>
      <c r="AR534"/>
      <c r="AS534"/>
      <c r="AT534"/>
      <c r="AU534"/>
      <c r="AV534"/>
      <c r="AW534"/>
      <c r="AX534"/>
      <c r="AY534"/>
      <c r="AZ534"/>
      <c r="BA534"/>
      <c r="BB534"/>
      <c r="BC534" s="41"/>
      <c r="BI534" t="s">
        <v>596</v>
      </c>
      <c r="CS534" s="259"/>
    </row>
    <row r="535" spans="1:97" s="1" customFormat="1" ht="13.5" customHeight="1" x14ac:dyDescent="0.15">
      <c r="A535"/>
      <c r="B535"/>
      <c r="C535"/>
      <c r="D535"/>
      <c r="E535"/>
      <c r="F535"/>
      <c r="G535"/>
      <c r="H535"/>
      <c r="I535"/>
      <c r="J535"/>
      <c r="K535" s="3"/>
      <c r="L535"/>
      <c r="M535"/>
      <c r="N535"/>
      <c r="O535"/>
      <c r="P535"/>
      <c r="Q535"/>
      <c r="R535"/>
      <c r="S535"/>
      <c r="T535"/>
      <c r="U535"/>
      <c r="V535"/>
      <c r="W535"/>
      <c r="X535"/>
      <c r="Y535"/>
      <c r="Z535" s="260"/>
      <c r="AA535"/>
      <c r="AB535"/>
      <c r="AC535"/>
      <c r="AD535"/>
      <c r="AE535"/>
      <c r="AF535"/>
      <c r="AG535"/>
      <c r="AH535"/>
      <c r="AI535"/>
      <c r="AJ535"/>
      <c r="AK535"/>
      <c r="AL535"/>
      <c r="AM535"/>
      <c r="AN535"/>
      <c r="AO535"/>
      <c r="AP535"/>
      <c r="AQ535"/>
      <c r="AR535"/>
      <c r="AS535"/>
      <c r="AT535"/>
      <c r="AU535"/>
      <c r="AV535"/>
      <c r="AW535"/>
      <c r="AX535"/>
      <c r="AY535"/>
      <c r="AZ535"/>
      <c r="BA535"/>
      <c r="BB535"/>
      <c r="BC535" s="41"/>
      <c r="BI535" t="s">
        <v>597</v>
      </c>
      <c r="CS535" s="259"/>
    </row>
    <row r="536" spans="1:97" s="1" customFormat="1" ht="13.5" customHeight="1" x14ac:dyDescent="0.15">
      <c r="A536"/>
      <c r="B536"/>
      <c r="C536"/>
      <c r="D536"/>
      <c r="E536"/>
      <c r="F536"/>
      <c r="G536"/>
      <c r="H536"/>
      <c r="I536"/>
      <c r="J536"/>
      <c r="K536" s="3"/>
      <c r="L536"/>
      <c r="M536"/>
      <c r="N536"/>
      <c r="O536"/>
      <c r="P536"/>
      <c r="Q536"/>
      <c r="R536"/>
      <c r="S536"/>
      <c r="T536"/>
      <c r="U536"/>
      <c r="V536"/>
      <c r="W536"/>
      <c r="X536"/>
      <c r="Y536"/>
      <c r="Z536" s="260"/>
      <c r="AA536"/>
      <c r="AB536"/>
      <c r="AC536"/>
      <c r="AD536"/>
      <c r="AE536"/>
      <c r="AF536"/>
      <c r="AG536"/>
      <c r="AH536"/>
      <c r="AI536"/>
      <c r="AJ536"/>
      <c r="AK536"/>
      <c r="AL536"/>
      <c r="AM536"/>
      <c r="AN536"/>
      <c r="AO536"/>
      <c r="AP536"/>
      <c r="AQ536"/>
      <c r="AR536"/>
      <c r="AS536"/>
      <c r="AT536"/>
      <c r="AU536"/>
      <c r="AV536"/>
      <c r="AW536"/>
      <c r="AX536"/>
      <c r="AY536"/>
      <c r="AZ536"/>
      <c r="BA536"/>
      <c r="BB536"/>
      <c r="BC536" s="41"/>
      <c r="BI536" t="s">
        <v>598</v>
      </c>
      <c r="CS536" s="259"/>
    </row>
    <row r="537" spans="1:97" s="1" customFormat="1" ht="13.5" customHeight="1" x14ac:dyDescent="0.15">
      <c r="A537"/>
      <c r="B537"/>
      <c r="C537"/>
      <c r="D537"/>
      <c r="E537"/>
      <c r="F537"/>
      <c r="G537"/>
      <c r="H537"/>
      <c r="I537"/>
      <c r="J537"/>
      <c r="K537" s="3"/>
      <c r="L537"/>
      <c r="M537"/>
      <c r="N537"/>
      <c r="O537"/>
      <c r="P537"/>
      <c r="Q537"/>
      <c r="R537"/>
      <c r="S537"/>
      <c r="T537"/>
      <c r="U537"/>
      <c r="V537"/>
      <c r="W537"/>
      <c r="X537"/>
      <c r="Y537"/>
      <c r="Z537" s="260"/>
      <c r="AA537"/>
      <c r="AB537"/>
      <c r="AC537"/>
      <c r="AD537"/>
      <c r="AE537"/>
      <c r="AF537"/>
      <c r="AG537"/>
      <c r="AH537"/>
      <c r="AI537"/>
      <c r="AJ537"/>
      <c r="AK537"/>
      <c r="AL537"/>
      <c r="AM537"/>
      <c r="AN537"/>
      <c r="AO537"/>
      <c r="AP537"/>
      <c r="AQ537"/>
      <c r="AR537"/>
      <c r="AS537"/>
      <c r="AT537"/>
      <c r="AU537"/>
      <c r="AV537"/>
      <c r="AW537"/>
      <c r="AX537"/>
      <c r="AY537"/>
      <c r="AZ537"/>
      <c r="BA537"/>
      <c r="BB537"/>
      <c r="BC537" s="41"/>
      <c r="BI537" t="s">
        <v>599</v>
      </c>
      <c r="CS537" s="259"/>
    </row>
    <row r="538" spans="1:97" s="1" customFormat="1" ht="13.5" customHeight="1" x14ac:dyDescent="0.15">
      <c r="A538"/>
      <c r="B538"/>
      <c r="C538"/>
      <c r="D538"/>
      <c r="E538"/>
      <c r="F538"/>
      <c r="G538"/>
      <c r="H538"/>
      <c r="I538"/>
      <c r="J538"/>
      <c r="K538" s="3"/>
      <c r="L538"/>
      <c r="M538"/>
      <c r="N538"/>
      <c r="O538"/>
      <c r="P538"/>
      <c r="Q538"/>
      <c r="R538"/>
      <c r="S538"/>
      <c r="T538"/>
      <c r="U538"/>
      <c r="V538"/>
      <c r="W538"/>
      <c r="X538"/>
      <c r="Y538"/>
      <c r="Z538" s="260"/>
      <c r="AA538"/>
      <c r="AB538"/>
      <c r="AC538"/>
      <c r="AD538"/>
      <c r="AE538"/>
      <c r="AF538"/>
      <c r="AG538"/>
      <c r="AH538"/>
      <c r="AI538"/>
      <c r="AJ538"/>
      <c r="AK538"/>
      <c r="AL538"/>
      <c r="AM538"/>
      <c r="AN538"/>
      <c r="AO538"/>
      <c r="AP538"/>
      <c r="AQ538"/>
      <c r="AR538"/>
      <c r="AS538"/>
      <c r="AT538"/>
      <c r="AU538"/>
      <c r="AV538"/>
      <c r="AW538"/>
      <c r="AX538"/>
      <c r="AY538"/>
      <c r="AZ538"/>
      <c r="BA538"/>
      <c r="BB538"/>
      <c r="BC538" s="41"/>
      <c r="BI538" t="s">
        <v>600</v>
      </c>
      <c r="CS538" s="259"/>
    </row>
    <row r="539" spans="1:97" s="1" customFormat="1" ht="13.5" customHeight="1" x14ac:dyDescent="0.15">
      <c r="A539"/>
      <c r="B539"/>
      <c r="C539"/>
      <c r="D539"/>
      <c r="E539"/>
      <c r="F539"/>
      <c r="G539"/>
      <c r="H539"/>
      <c r="I539"/>
      <c r="J539"/>
      <c r="K539" s="3"/>
      <c r="L539"/>
      <c r="M539"/>
      <c r="N539"/>
      <c r="O539"/>
      <c r="P539"/>
      <c r="Q539"/>
      <c r="R539"/>
      <c r="S539"/>
      <c r="T539"/>
      <c r="U539"/>
      <c r="V539"/>
      <c r="W539"/>
      <c r="X539"/>
      <c r="Y539"/>
      <c r="Z539" s="260"/>
      <c r="AA539"/>
      <c r="AB539"/>
      <c r="AC539"/>
      <c r="AD539"/>
      <c r="AE539"/>
      <c r="AF539"/>
      <c r="AG539"/>
      <c r="AH539"/>
      <c r="AI539"/>
      <c r="AJ539"/>
      <c r="AK539"/>
      <c r="AL539"/>
      <c r="AM539"/>
      <c r="AN539"/>
      <c r="AO539"/>
      <c r="AP539"/>
      <c r="AQ539"/>
      <c r="AR539"/>
      <c r="AS539"/>
      <c r="AT539"/>
      <c r="AU539"/>
      <c r="AV539"/>
      <c r="AW539"/>
      <c r="AX539"/>
      <c r="AY539"/>
      <c r="AZ539"/>
      <c r="BA539"/>
      <c r="BB539"/>
      <c r="BC539" s="41"/>
      <c r="BI539" t="s">
        <v>601</v>
      </c>
      <c r="CS539" s="259"/>
    </row>
    <row r="540" spans="1:97" s="1" customFormat="1" ht="13.5" customHeight="1" x14ac:dyDescent="0.15">
      <c r="A540"/>
      <c r="B540"/>
      <c r="C540"/>
      <c r="D540"/>
      <c r="E540"/>
      <c r="F540"/>
      <c r="G540"/>
      <c r="H540"/>
      <c r="I540"/>
      <c r="J540"/>
      <c r="K540" s="3"/>
      <c r="L540"/>
      <c r="M540"/>
      <c r="N540"/>
      <c r="O540"/>
      <c r="P540"/>
      <c r="Q540"/>
      <c r="R540"/>
      <c r="S540"/>
      <c r="T540"/>
      <c r="U540"/>
      <c r="V540"/>
      <c r="W540"/>
      <c r="X540"/>
      <c r="Y540"/>
      <c r="Z540" s="260"/>
      <c r="AA540"/>
      <c r="AB540"/>
      <c r="AC540"/>
      <c r="AD540"/>
      <c r="AE540"/>
      <c r="AF540"/>
      <c r="AG540"/>
      <c r="AH540"/>
      <c r="AI540"/>
      <c r="AJ540"/>
      <c r="AK540"/>
      <c r="AL540"/>
      <c r="AM540"/>
      <c r="AN540"/>
      <c r="AO540"/>
      <c r="AP540"/>
      <c r="AQ540"/>
      <c r="AR540"/>
      <c r="AS540"/>
      <c r="AT540"/>
      <c r="AU540"/>
      <c r="AV540"/>
      <c r="AW540"/>
      <c r="AX540"/>
      <c r="AY540"/>
      <c r="AZ540"/>
      <c r="BA540"/>
      <c r="BB540"/>
      <c r="BC540" s="41"/>
      <c r="BI540" t="s">
        <v>602</v>
      </c>
      <c r="CS540" s="259"/>
    </row>
    <row r="541" spans="1:97" s="1" customFormat="1" ht="13.5" customHeight="1" x14ac:dyDescent="0.15">
      <c r="A541"/>
      <c r="B541"/>
      <c r="C541"/>
      <c r="D541"/>
      <c r="E541"/>
      <c r="F541"/>
      <c r="G541"/>
      <c r="H541"/>
      <c r="I541"/>
      <c r="J541"/>
      <c r="K541" s="3"/>
      <c r="L541"/>
      <c r="M541"/>
      <c r="N541"/>
      <c r="O541"/>
      <c r="P541"/>
      <c r="Q541"/>
      <c r="R541"/>
      <c r="S541"/>
      <c r="T541"/>
      <c r="U541"/>
      <c r="V541"/>
      <c r="W541"/>
      <c r="X541"/>
      <c r="Y541"/>
      <c r="Z541" s="260"/>
      <c r="AA541"/>
      <c r="AB541"/>
      <c r="AC541"/>
      <c r="AD541"/>
      <c r="AE541"/>
      <c r="AF541"/>
      <c r="AG541"/>
      <c r="AH541"/>
      <c r="AI541"/>
      <c r="AJ541"/>
      <c r="AK541"/>
      <c r="AL541"/>
      <c r="AM541"/>
      <c r="AN541"/>
      <c r="AO541"/>
      <c r="AP541"/>
      <c r="AQ541"/>
      <c r="AR541"/>
      <c r="AS541"/>
      <c r="AT541"/>
      <c r="AU541"/>
      <c r="AV541"/>
      <c r="AW541"/>
      <c r="AX541"/>
      <c r="AY541"/>
      <c r="AZ541"/>
      <c r="BA541"/>
      <c r="BB541"/>
      <c r="BC541" s="41"/>
      <c r="BI541" t="s">
        <v>603</v>
      </c>
      <c r="CS541" s="259"/>
    </row>
    <row r="542" spans="1:97" s="1" customFormat="1" ht="13.5" customHeight="1" x14ac:dyDescent="0.15">
      <c r="A542"/>
      <c r="B542"/>
      <c r="C542"/>
      <c r="D542"/>
      <c r="E542"/>
      <c r="F542"/>
      <c r="G542"/>
      <c r="H542"/>
      <c r="I542"/>
      <c r="J542"/>
      <c r="K542" s="3"/>
      <c r="L542"/>
      <c r="M542"/>
      <c r="N542"/>
      <c r="O542"/>
      <c r="P542"/>
      <c r="Q542"/>
      <c r="R542"/>
      <c r="S542"/>
      <c r="T542"/>
      <c r="U542"/>
      <c r="V542"/>
      <c r="W542"/>
      <c r="X542"/>
      <c r="Y542"/>
      <c r="Z542" s="260"/>
      <c r="AA542"/>
      <c r="AB542"/>
      <c r="AC542"/>
      <c r="AD542"/>
      <c r="AE542"/>
      <c r="AF542"/>
      <c r="AG542"/>
      <c r="AH542"/>
      <c r="AI542"/>
      <c r="AJ542"/>
      <c r="AK542"/>
      <c r="AL542"/>
      <c r="AM542"/>
      <c r="AN542"/>
      <c r="AO542"/>
      <c r="AP542"/>
      <c r="AQ542"/>
      <c r="AR542"/>
      <c r="AS542"/>
      <c r="AT542"/>
      <c r="AU542"/>
      <c r="AV542"/>
      <c r="AW542"/>
      <c r="AX542"/>
      <c r="AY542"/>
      <c r="AZ542"/>
      <c r="BA542"/>
      <c r="BB542"/>
      <c r="BC542" s="41"/>
      <c r="BI542" t="s">
        <v>1098</v>
      </c>
      <c r="CS542" s="259"/>
    </row>
    <row r="543" spans="1:97" s="1" customFormat="1" ht="13.5" customHeight="1" x14ac:dyDescent="0.15">
      <c r="A543"/>
      <c r="B543"/>
      <c r="C543"/>
      <c r="D543"/>
      <c r="E543"/>
      <c r="F543"/>
      <c r="G543"/>
      <c r="H543"/>
      <c r="I543"/>
      <c r="J543"/>
      <c r="K543" s="3"/>
      <c r="L543"/>
      <c r="M543"/>
      <c r="N543"/>
      <c r="O543"/>
      <c r="P543"/>
      <c r="Q543"/>
      <c r="R543"/>
      <c r="S543"/>
      <c r="T543"/>
      <c r="U543"/>
      <c r="V543"/>
      <c r="W543"/>
      <c r="X543"/>
      <c r="Y543"/>
      <c r="Z543" s="260"/>
      <c r="AA543"/>
      <c r="AB543"/>
      <c r="AC543"/>
      <c r="AD543"/>
      <c r="AE543"/>
      <c r="AF543"/>
      <c r="AG543"/>
      <c r="AH543"/>
      <c r="AI543"/>
      <c r="AJ543"/>
      <c r="AK543"/>
      <c r="AL543"/>
      <c r="AM543"/>
      <c r="AN543"/>
      <c r="AO543"/>
      <c r="AP543"/>
      <c r="AQ543"/>
      <c r="AR543"/>
      <c r="AS543"/>
      <c r="AT543"/>
      <c r="AU543"/>
      <c r="AV543"/>
      <c r="AW543"/>
      <c r="AX543"/>
      <c r="AY543"/>
      <c r="AZ543"/>
      <c r="BA543"/>
      <c r="BB543"/>
      <c r="BC543" s="41"/>
      <c r="BI543" t="s">
        <v>1122</v>
      </c>
      <c r="CS543" s="259"/>
    </row>
    <row r="544" spans="1:97" s="1" customFormat="1" ht="13.5" customHeight="1" x14ac:dyDescent="0.15">
      <c r="A544"/>
      <c r="B544"/>
      <c r="C544"/>
      <c r="D544"/>
      <c r="E544"/>
      <c r="F544"/>
      <c r="G544"/>
      <c r="H544"/>
      <c r="I544"/>
      <c r="J544"/>
      <c r="K544" s="3"/>
      <c r="L544"/>
      <c r="M544"/>
      <c r="N544"/>
      <c r="O544"/>
      <c r="P544"/>
      <c r="Q544"/>
      <c r="R544"/>
      <c r="S544"/>
      <c r="T544"/>
      <c r="U544"/>
      <c r="V544"/>
      <c r="W544"/>
      <c r="X544"/>
      <c r="Y544"/>
      <c r="Z544" s="260"/>
      <c r="AA544"/>
      <c r="AB544"/>
      <c r="AC544"/>
      <c r="AD544"/>
      <c r="AE544"/>
      <c r="AF544"/>
      <c r="AG544"/>
      <c r="AH544"/>
      <c r="AI544"/>
      <c r="AJ544"/>
      <c r="AK544"/>
      <c r="AL544"/>
      <c r="AM544"/>
      <c r="AN544"/>
      <c r="AO544"/>
      <c r="AP544"/>
      <c r="AQ544"/>
      <c r="AR544"/>
      <c r="AS544"/>
      <c r="AT544"/>
      <c r="AU544"/>
      <c r="AV544"/>
      <c r="AW544"/>
      <c r="AX544"/>
      <c r="AY544"/>
      <c r="AZ544"/>
      <c r="BA544"/>
      <c r="BB544"/>
      <c r="BC544" s="41"/>
      <c r="BI544" t="s">
        <v>1149</v>
      </c>
      <c r="CS544" s="259"/>
    </row>
    <row r="545" spans="1:97" s="1" customFormat="1" ht="13.5" customHeight="1" x14ac:dyDescent="0.15">
      <c r="A545"/>
      <c r="B545"/>
      <c r="C545"/>
      <c r="D545"/>
      <c r="E545"/>
      <c r="F545"/>
      <c r="G545"/>
      <c r="H545"/>
      <c r="I545"/>
      <c r="J545"/>
      <c r="K545" s="3"/>
      <c r="L545"/>
      <c r="M545"/>
      <c r="N545"/>
      <c r="O545"/>
      <c r="P545"/>
      <c r="Q545"/>
      <c r="R545"/>
      <c r="S545"/>
      <c r="T545"/>
      <c r="U545"/>
      <c r="V545"/>
      <c r="W545"/>
      <c r="X545"/>
      <c r="Y545"/>
      <c r="Z545" s="260"/>
      <c r="AA545"/>
      <c r="AB545"/>
      <c r="AC545"/>
      <c r="AD545"/>
      <c r="AE545"/>
      <c r="AF545"/>
      <c r="AG545"/>
      <c r="AH545"/>
      <c r="AI545"/>
      <c r="AJ545"/>
      <c r="AK545"/>
      <c r="AL545"/>
      <c r="AM545"/>
      <c r="AN545"/>
      <c r="AO545"/>
      <c r="AP545"/>
      <c r="AQ545"/>
      <c r="AR545"/>
      <c r="AS545"/>
      <c r="AT545"/>
      <c r="AU545"/>
      <c r="AV545"/>
      <c r="AW545"/>
      <c r="AX545"/>
      <c r="AY545"/>
      <c r="AZ545"/>
      <c r="BA545"/>
      <c r="BB545"/>
      <c r="BC545" s="41"/>
      <c r="BI545" t="s">
        <v>604</v>
      </c>
      <c r="CS545" s="259"/>
    </row>
    <row r="546" spans="1:97" s="1" customFormat="1" ht="13.5" customHeight="1" x14ac:dyDescent="0.15">
      <c r="A546"/>
      <c r="B546"/>
      <c r="C546"/>
      <c r="D546"/>
      <c r="E546"/>
      <c r="F546"/>
      <c r="G546"/>
      <c r="H546"/>
      <c r="I546"/>
      <c r="J546"/>
      <c r="K546" s="3"/>
      <c r="L546"/>
      <c r="M546"/>
      <c r="N546"/>
      <c r="O546"/>
      <c r="P546"/>
      <c r="Q546"/>
      <c r="R546"/>
      <c r="S546"/>
      <c r="T546"/>
      <c r="U546"/>
      <c r="V546"/>
      <c r="W546"/>
      <c r="X546"/>
      <c r="Y546"/>
      <c r="Z546" s="260"/>
      <c r="AA546"/>
      <c r="AB546"/>
      <c r="AC546"/>
      <c r="AD546"/>
      <c r="AE546"/>
      <c r="AF546"/>
      <c r="AG546"/>
      <c r="AH546"/>
      <c r="AI546"/>
      <c r="AJ546"/>
      <c r="AK546"/>
      <c r="AL546"/>
      <c r="AM546"/>
      <c r="AN546"/>
      <c r="AO546"/>
      <c r="AP546"/>
      <c r="AQ546"/>
      <c r="AR546"/>
      <c r="AS546"/>
      <c r="AT546"/>
      <c r="AU546"/>
      <c r="AV546"/>
      <c r="AW546"/>
      <c r="AX546"/>
      <c r="AY546"/>
      <c r="AZ546"/>
      <c r="BA546"/>
      <c r="BB546"/>
      <c r="BC546" s="41"/>
      <c r="BI546" t="s">
        <v>1159</v>
      </c>
      <c r="CS546" s="259"/>
    </row>
    <row r="547" spans="1:97" s="1" customFormat="1" ht="13.5" customHeight="1" x14ac:dyDescent="0.15">
      <c r="A547"/>
      <c r="B547"/>
      <c r="C547"/>
      <c r="D547"/>
      <c r="E547"/>
      <c r="F547"/>
      <c r="G547"/>
      <c r="H547"/>
      <c r="I547"/>
      <c r="J547"/>
      <c r="K547" s="3"/>
      <c r="L547"/>
      <c r="M547"/>
      <c r="N547"/>
      <c r="O547"/>
      <c r="P547"/>
      <c r="Q547"/>
      <c r="R547"/>
      <c r="S547"/>
      <c r="T547"/>
      <c r="U547"/>
      <c r="V547"/>
      <c r="W547"/>
      <c r="X547"/>
      <c r="Y547"/>
      <c r="Z547" s="260"/>
      <c r="AA547"/>
      <c r="AB547"/>
      <c r="AC547"/>
      <c r="AD547"/>
      <c r="AE547"/>
      <c r="AF547"/>
      <c r="AG547"/>
      <c r="AH547"/>
      <c r="AI547"/>
      <c r="AJ547"/>
      <c r="AK547"/>
      <c r="AL547"/>
      <c r="AM547"/>
      <c r="AN547"/>
      <c r="AO547"/>
      <c r="AP547"/>
      <c r="AQ547"/>
      <c r="AR547"/>
      <c r="AS547"/>
      <c r="AT547"/>
      <c r="AU547"/>
      <c r="AV547"/>
      <c r="AW547"/>
      <c r="AX547"/>
      <c r="AY547"/>
      <c r="AZ547"/>
      <c r="BA547"/>
      <c r="BB547"/>
      <c r="BC547" s="41"/>
      <c r="BI547" t="s">
        <v>1195</v>
      </c>
      <c r="CS547" s="259"/>
    </row>
    <row r="548" spans="1:97" s="1" customFormat="1" ht="13.5" customHeight="1" x14ac:dyDescent="0.15">
      <c r="A548"/>
      <c r="B548"/>
      <c r="C548"/>
      <c r="D548"/>
      <c r="E548"/>
      <c r="F548"/>
      <c r="G548"/>
      <c r="H548"/>
      <c r="I548"/>
      <c r="J548"/>
      <c r="K548" s="3"/>
      <c r="L548"/>
      <c r="M548"/>
      <c r="N548"/>
      <c r="O548"/>
      <c r="P548"/>
      <c r="Q548"/>
      <c r="R548"/>
      <c r="S548"/>
      <c r="T548"/>
      <c r="U548"/>
      <c r="V548"/>
      <c r="W548"/>
      <c r="X548"/>
      <c r="Y548"/>
      <c r="Z548" s="260"/>
      <c r="AA548"/>
      <c r="AB548"/>
      <c r="AC548"/>
      <c r="AD548"/>
      <c r="AE548"/>
      <c r="AF548"/>
      <c r="AG548"/>
      <c r="AH548"/>
      <c r="AI548"/>
      <c r="AJ548"/>
      <c r="AK548"/>
      <c r="AL548"/>
      <c r="AM548"/>
      <c r="AN548"/>
      <c r="AO548"/>
      <c r="AP548"/>
      <c r="AQ548"/>
      <c r="AR548"/>
      <c r="AS548"/>
      <c r="AT548"/>
      <c r="AU548"/>
      <c r="AV548"/>
      <c r="AW548"/>
      <c r="AX548"/>
      <c r="AY548"/>
      <c r="AZ548"/>
      <c r="BA548"/>
      <c r="BB548"/>
      <c r="BC548" s="41"/>
      <c r="BI548" t="s">
        <v>1228</v>
      </c>
      <c r="CS548" s="259"/>
    </row>
    <row r="549" spans="1:97" s="1" customFormat="1" ht="13.5" customHeight="1" x14ac:dyDescent="0.15">
      <c r="A549"/>
      <c r="B549"/>
      <c r="C549"/>
      <c r="D549"/>
      <c r="E549"/>
      <c r="F549"/>
      <c r="G549"/>
      <c r="H549"/>
      <c r="I549"/>
      <c r="J549"/>
      <c r="K549" s="3"/>
      <c r="L549"/>
      <c r="M549"/>
      <c r="N549"/>
      <c r="O549"/>
      <c r="P549"/>
      <c r="Q549"/>
      <c r="R549"/>
      <c r="S549"/>
      <c r="T549"/>
      <c r="U549"/>
      <c r="V549"/>
      <c r="W549"/>
      <c r="X549"/>
      <c r="Y549"/>
      <c r="Z549" s="260"/>
      <c r="AA549"/>
      <c r="AB549"/>
      <c r="AC549"/>
      <c r="AD549"/>
      <c r="AE549"/>
      <c r="AF549"/>
      <c r="AG549"/>
      <c r="AH549"/>
      <c r="AI549"/>
      <c r="AJ549"/>
      <c r="AK549"/>
      <c r="AL549"/>
      <c r="AM549"/>
      <c r="AN549"/>
      <c r="AO549"/>
      <c r="AP549"/>
      <c r="AQ549"/>
      <c r="AR549"/>
      <c r="AS549"/>
      <c r="AT549"/>
      <c r="AU549"/>
      <c r="AV549"/>
      <c r="AW549"/>
      <c r="AX549"/>
      <c r="AY549"/>
      <c r="AZ549"/>
      <c r="BA549"/>
      <c r="BB549"/>
      <c r="BC549" s="41"/>
      <c r="BI549" t="s">
        <v>290</v>
      </c>
      <c r="CS549" s="259"/>
    </row>
    <row r="550" spans="1:97" s="1" customFormat="1" ht="13.5" customHeight="1" x14ac:dyDescent="0.15">
      <c r="A550"/>
      <c r="B550"/>
      <c r="C550"/>
      <c r="D550"/>
      <c r="E550"/>
      <c r="F550"/>
      <c r="G550"/>
      <c r="H550"/>
      <c r="I550"/>
      <c r="J550"/>
      <c r="K550" s="3"/>
      <c r="L550"/>
      <c r="M550"/>
      <c r="N550"/>
      <c r="O550"/>
      <c r="P550"/>
      <c r="Q550"/>
      <c r="R550"/>
      <c r="S550"/>
      <c r="T550"/>
      <c r="U550"/>
      <c r="V550"/>
      <c r="W550"/>
      <c r="X550"/>
      <c r="Y550"/>
      <c r="Z550" s="260"/>
      <c r="AA550"/>
      <c r="AB550"/>
      <c r="AC550"/>
      <c r="AD550"/>
      <c r="AE550"/>
      <c r="AF550"/>
      <c r="AG550"/>
      <c r="AH550"/>
      <c r="AI550"/>
      <c r="AJ550"/>
      <c r="AK550"/>
      <c r="AL550"/>
      <c r="AM550"/>
      <c r="AN550"/>
      <c r="AO550"/>
      <c r="AP550"/>
      <c r="AQ550"/>
      <c r="AR550"/>
      <c r="AS550"/>
      <c r="AT550"/>
      <c r="AU550"/>
      <c r="AV550"/>
      <c r="AW550"/>
      <c r="AX550"/>
      <c r="AY550"/>
      <c r="AZ550"/>
      <c r="BA550"/>
      <c r="BB550"/>
      <c r="BC550" s="41"/>
      <c r="BI550" t="s">
        <v>291</v>
      </c>
      <c r="CS550" s="259"/>
    </row>
    <row r="551" spans="1:97" s="1" customFormat="1" ht="13.5" customHeight="1" x14ac:dyDescent="0.15">
      <c r="A551"/>
      <c r="B551"/>
      <c r="C551"/>
      <c r="D551"/>
      <c r="E551"/>
      <c r="F551"/>
      <c r="G551"/>
      <c r="H551"/>
      <c r="I551"/>
      <c r="J551"/>
      <c r="K551" s="3"/>
      <c r="L551"/>
      <c r="M551"/>
      <c r="N551"/>
      <c r="O551"/>
      <c r="P551"/>
      <c r="Q551"/>
      <c r="R551"/>
      <c r="S551"/>
      <c r="T551"/>
      <c r="U551"/>
      <c r="V551"/>
      <c r="W551"/>
      <c r="X551"/>
      <c r="Y551"/>
      <c r="Z551" s="260"/>
      <c r="AA551"/>
      <c r="AB551"/>
      <c r="AC551"/>
      <c r="AD551"/>
      <c r="AE551"/>
      <c r="AF551"/>
      <c r="AG551"/>
      <c r="AH551"/>
      <c r="AI551"/>
      <c r="AJ551"/>
      <c r="AK551"/>
      <c r="AL551"/>
      <c r="AM551"/>
      <c r="AN551"/>
      <c r="AO551"/>
      <c r="AP551"/>
      <c r="AQ551"/>
      <c r="AR551"/>
      <c r="AS551"/>
      <c r="AT551"/>
      <c r="AU551"/>
      <c r="AV551"/>
      <c r="AW551"/>
      <c r="AX551"/>
      <c r="AY551"/>
      <c r="AZ551"/>
      <c r="BA551"/>
      <c r="BB551"/>
      <c r="BC551" s="41"/>
      <c r="BI551" t="s">
        <v>292</v>
      </c>
      <c r="CS551" s="259"/>
    </row>
    <row r="552" spans="1:97" s="1" customFormat="1" ht="13.5" customHeight="1" x14ac:dyDescent="0.15">
      <c r="A552"/>
      <c r="B552"/>
      <c r="C552"/>
      <c r="D552"/>
      <c r="E552"/>
      <c r="F552"/>
      <c r="G552"/>
      <c r="H552"/>
      <c r="I552"/>
      <c r="J552"/>
      <c r="K552" s="3"/>
      <c r="L552"/>
      <c r="M552"/>
      <c r="N552"/>
      <c r="O552"/>
      <c r="P552"/>
      <c r="Q552"/>
      <c r="R552"/>
      <c r="S552"/>
      <c r="T552"/>
      <c r="U552"/>
      <c r="V552"/>
      <c r="W552"/>
      <c r="X552"/>
      <c r="Y552"/>
      <c r="Z552" s="260"/>
      <c r="AA552"/>
      <c r="AB552"/>
      <c r="AC552"/>
      <c r="AD552"/>
      <c r="AE552"/>
      <c r="AF552"/>
      <c r="AG552"/>
      <c r="AH552"/>
      <c r="AI552"/>
      <c r="AJ552"/>
      <c r="AK552"/>
      <c r="AL552"/>
      <c r="AM552"/>
      <c r="AN552"/>
      <c r="AO552"/>
      <c r="AP552"/>
      <c r="AQ552"/>
      <c r="AR552"/>
      <c r="AS552"/>
      <c r="AT552"/>
      <c r="AU552"/>
      <c r="AV552"/>
      <c r="AW552"/>
      <c r="AX552"/>
      <c r="AY552"/>
      <c r="AZ552"/>
      <c r="BA552"/>
      <c r="BB552"/>
      <c r="BC552" s="41"/>
      <c r="BI552" t="s">
        <v>293</v>
      </c>
      <c r="CS552" s="259"/>
    </row>
    <row r="553" spans="1:97" s="1" customFormat="1" ht="13.5" customHeight="1" x14ac:dyDescent="0.15">
      <c r="A553"/>
      <c r="B553"/>
      <c r="C553"/>
      <c r="D553"/>
      <c r="E553"/>
      <c r="F553"/>
      <c r="G553"/>
      <c r="H553"/>
      <c r="I553"/>
      <c r="J553"/>
      <c r="K553" s="3"/>
      <c r="L553"/>
      <c r="M553"/>
      <c r="N553"/>
      <c r="O553"/>
      <c r="P553"/>
      <c r="Q553"/>
      <c r="R553"/>
      <c r="S553"/>
      <c r="T553"/>
      <c r="U553"/>
      <c r="V553"/>
      <c r="W553"/>
      <c r="X553"/>
      <c r="Y553"/>
      <c r="Z553" s="260"/>
      <c r="AA553"/>
      <c r="AB553"/>
      <c r="AC553"/>
      <c r="AD553"/>
      <c r="AE553"/>
      <c r="AF553"/>
      <c r="AG553"/>
      <c r="AH553"/>
      <c r="AI553"/>
      <c r="AJ553"/>
      <c r="AK553"/>
      <c r="AL553"/>
      <c r="AM553"/>
      <c r="AN553"/>
      <c r="AO553"/>
      <c r="AP553"/>
      <c r="AQ553"/>
      <c r="AR553"/>
      <c r="AS553"/>
      <c r="AT553"/>
      <c r="AU553"/>
      <c r="AV553"/>
      <c r="AW553"/>
      <c r="AX553"/>
      <c r="AY553"/>
      <c r="AZ553"/>
      <c r="BA553"/>
      <c r="BB553"/>
      <c r="BC553" s="41"/>
      <c r="BI553" t="s">
        <v>1227</v>
      </c>
      <c r="CS553" s="259"/>
    </row>
    <row r="554" spans="1:97" s="1" customFormat="1" ht="13.5" customHeight="1" x14ac:dyDescent="0.15">
      <c r="A554"/>
      <c r="B554"/>
      <c r="C554"/>
      <c r="D554"/>
      <c r="E554"/>
      <c r="F554"/>
      <c r="G554"/>
      <c r="H554"/>
      <c r="I554"/>
      <c r="J554"/>
      <c r="K554" s="3"/>
      <c r="L554"/>
      <c r="M554"/>
      <c r="N554"/>
      <c r="O554"/>
      <c r="P554"/>
      <c r="Q554"/>
      <c r="R554"/>
      <c r="S554"/>
      <c r="T554"/>
      <c r="U554"/>
      <c r="V554"/>
      <c r="W554"/>
      <c r="X554"/>
      <c r="Y554"/>
      <c r="Z554" s="260"/>
      <c r="AA554"/>
      <c r="AB554"/>
      <c r="AC554"/>
      <c r="AD554"/>
      <c r="AE554"/>
      <c r="AF554"/>
      <c r="AG554"/>
      <c r="AH554"/>
      <c r="AI554"/>
      <c r="AJ554"/>
      <c r="AK554"/>
      <c r="AL554"/>
      <c r="AM554"/>
      <c r="AN554"/>
      <c r="AO554"/>
      <c r="AP554"/>
      <c r="AQ554"/>
      <c r="AR554"/>
      <c r="AS554"/>
      <c r="AT554"/>
      <c r="AU554"/>
      <c r="AV554"/>
      <c r="AW554"/>
      <c r="AX554"/>
      <c r="AY554"/>
      <c r="AZ554"/>
      <c r="BA554"/>
      <c r="BB554"/>
      <c r="BC554" s="41"/>
      <c r="BI554" t="s">
        <v>1226</v>
      </c>
      <c r="CS554" s="259"/>
    </row>
    <row r="555" spans="1:97" s="1" customFormat="1" ht="13.5" customHeight="1" x14ac:dyDescent="0.15">
      <c r="A555"/>
      <c r="B555"/>
      <c r="C555"/>
      <c r="D555"/>
      <c r="E555"/>
      <c r="F555"/>
      <c r="G555"/>
      <c r="H555"/>
      <c r="I555"/>
      <c r="J555"/>
      <c r="K555" s="3"/>
      <c r="L555"/>
      <c r="M555"/>
      <c r="N555"/>
      <c r="O555"/>
      <c r="P555"/>
      <c r="Q555"/>
      <c r="R555"/>
      <c r="S555"/>
      <c r="T555"/>
      <c r="U555"/>
      <c r="V555"/>
      <c r="W555"/>
      <c r="X555"/>
      <c r="Y555"/>
      <c r="Z555" s="260"/>
      <c r="AA555"/>
      <c r="AB555"/>
      <c r="AC555"/>
      <c r="AD555"/>
      <c r="AE555"/>
      <c r="AF555"/>
      <c r="AG555"/>
      <c r="AH555"/>
      <c r="AI555"/>
      <c r="AJ555"/>
      <c r="AK555"/>
      <c r="AL555"/>
      <c r="AM555"/>
      <c r="AN555"/>
      <c r="AO555"/>
      <c r="AP555"/>
      <c r="AQ555"/>
      <c r="AR555"/>
      <c r="AS555"/>
      <c r="AT555"/>
      <c r="AU555"/>
      <c r="AV555"/>
      <c r="AW555"/>
      <c r="AX555"/>
      <c r="AY555"/>
      <c r="AZ555"/>
      <c r="BA555"/>
      <c r="BB555"/>
      <c r="BC555" s="41"/>
      <c r="BI555" t="s">
        <v>605</v>
      </c>
      <c r="CS555" s="259"/>
    </row>
    <row r="556" spans="1:97" s="1" customFormat="1" ht="13.5" customHeight="1" x14ac:dyDescent="0.15">
      <c r="A556"/>
      <c r="B556"/>
      <c r="C556"/>
      <c r="D556"/>
      <c r="E556"/>
      <c r="F556"/>
      <c r="G556"/>
      <c r="H556"/>
      <c r="I556"/>
      <c r="J556"/>
      <c r="K556" s="3"/>
      <c r="L556"/>
      <c r="M556"/>
      <c r="N556"/>
      <c r="O556"/>
      <c r="P556"/>
      <c r="Q556"/>
      <c r="R556"/>
      <c r="S556"/>
      <c r="T556"/>
      <c r="U556"/>
      <c r="V556"/>
      <c r="W556"/>
      <c r="X556"/>
      <c r="Y556"/>
      <c r="Z556" s="260"/>
      <c r="AA556"/>
      <c r="AB556"/>
      <c r="AC556"/>
      <c r="AD556"/>
      <c r="AE556"/>
      <c r="AF556"/>
      <c r="AG556"/>
      <c r="AH556"/>
      <c r="AI556"/>
      <c r="AJ556"/>
      <c r="AK556"/>
      <c r="AL556"/>
      <c r="AM556"/>
      <c r="AN556"/>
      <c r="AO556"/>
      <c r="AP556"/>
      <c r="AQ556"/>
      <c r="AR556"/>
      <c r="AS556"/>
      <c r="AT556"/>
      <c r="AU556"/>
      <c r="AV556"/>
      <c r="AW556"/>
      <c r="AX556"/>
      <c r="AY556"/>
      <c r="AZ556"/>
      <c r="BA556"/>
      <c r="BB556"/>
      <c r="BC556" s="41"/>
      <c r="BI556" t="s">
        <v>606</v>
      </c>
      <c r="CS556" s="259"/>
    </row>
    <row r="557" spans="1:97" s="1" customFormat="1" ht="13.5" customHeight="1" x14ac:dyDescent="0.15">
      <c r="A557"/>
      <c r="B557"/>
      <c r="C557"/>
      <c r="D557"/>
      <c r="E557"/>
      <c r="F557"/>
      <c r="G557"/>
      <c r="H557"/>
      <c r="I557"/>
      <c r="J557"/>
      <c r="K557" s="3"/>
      <c r="L557"/>
      <c r="M557"/>
      <c r="N557"/>
      <c r="O557"/>
      <c r="P557"/>
      <c r="Q557"/>
      <c r="R557"/>
      <c r="S557"/>
      <c r="T557"/>
      <c r="U557"/>
      <c r="V557"/>
      <c r="W557"/>
      <c r="X557"/>
      <c r="Y557"/>
      <c r="Z557" s="260"/>
      <c r="AA557"/>
      <c r="AB557"/>
      <c r="AC557"/>
      <c r="AD557"/>
      <c r="AE557"/>
      <c r="AF557"/>
      <c r="AG557"/>
      <c r="AH557"/>
      <c r="AI557"/>
      <c r="AJ557"/>
      <c r="AK557"/>
      <c r="AL557"/>
      <c r="AM557"/>
      <c r="AN557"/>
      <c r="AO557"/>
      <c r="AP557"/>
      <c r="AQ557"/>
      <c r="AR557"/>
      <c r="AS557"/>
      <c r="AT557"/>
      <c r="AU557"/>
      <c r="AV557"/>
      <c r="AW557"/>
      <c r="AX557"/>
      <c r="AY557"/>
      <c r="AZ557"/>
      <c r="BA557"/>
      <c r="BB557"/>
      <c r="BC557" s="41"/>
      <c r="BI557" t="s">
        <v>607</v>
      </c>
      <c r="CS557" s="259"/>
    </row>
    <row r="558" spans="1:97" s="1" customFormat="1" ht="13.5" customHeight="1" x14ac:dyDescent="0.15">
      <c r="A558"/>
      <c r="B558"/>
      <c r="C558"/>
      <c r="D558"/>
      <c r="E558"/>
      <c r="F558"/>
      <c r="G558"/>
      <c r="H558"/>
      <c r="I558"/>
      <c r="J558"/>
      <c r="K558" s="3"/>
      <c r="L558"/>
      <c r="M558"/>
      <c r="N558"/>
      <c r="O558"/>
      <c r="P558"/>
      <c r="Q558"/>
      <c r="R558"/>
      <c r="S558"/>
      <c r="T558"/>
      <c r="U558"/>
      <c r="V558"/>
      <c r="W558"/>
      <c r="X558"/>
      <c r="Y558"/>
      <c r="Z558" s="260"/>
      <c r="AA558"/>
      <c r="AB558"/>
      <c r="AC558"/>
      <c r="AD558"/>
      <c r="AE558"/>
      <c r="AF558"/>
      <c r="AG558"/>
      <c r="AH558"/>
      <c r="AI558"/>
      <c r="AJ558"/>
      <c r="AK558"/>
      <c r="AL558"/>
      <c r="AM558"/>
      <c r="AN558"/>
      <c r="AO558"/>
      <c r="AP558"/>
      <c r="AQ558"/>
      <c r="AR558"/>
      <c r="AS558"/>
      <c r="AT558"/>
      <c r="AU558"/>
      <c r="AV558"/>
      <c r="AW558"/>
      <c r="AX558"/>
      <c r="AY558"/>
      <c r="AZ558"/>
      <c r="BA558"/>
      <c r="BB558"/>
      <c r="BC558" s="41"/>
      <c r="BI558" t="s">
        <v>608</v>
      </c>
      <c r="CS558" s="259"/>
    </row>
    <row r="559" spans="1:97" s="1" customFormat="1" ht="13.5" customHeight="1" x14ac:dyDescent="0.15">
      <c r="A559"/>
      <c r="B559"/>
      <c r="C559"/>
      <c r="D559"/>
      <c r="E559"/>
      <c r="F559"/>
      <c r="G559"/>
      <c r="H559"/>
      <c r="I559"/>
      <c r="J559"/>
      <c r="K559" s="3"/>
      <c r="L559"/>
      <c r="M559"/>
      <c r="N559"/>
      <c r="O559"/>
      <c r="P559"/>
      <c r="Q559"/>
      <c r="R559"/>
      <c r="S559"/>
      <c r="T559"/>
      <c r="U559"/>
      <c r="V559"/>
      <c r="W559"/>
      <c r="X559"/>
      <c r="Y559"/>
      <c r="Z559" s="260"/>
      <c r="AA559"/>
      <c r="AB559"/>
      <c r="AC559"/>
      <c r="AD559"/>
      <c r="AE559"/>
      <c r="AF559"/>
      <c r="AG559"/>
      <c r="AH559"/>
      <c r="AI559"/>
      <c r="AJ559"/>
      <c r="AK559"/>
      <c r="AL559"/>
      <c r="AM559"/>
      <c r="AN559"/>
      <c r="AO559"/>
      <c r="AP559"/>
      <c r="AQ559"/>
      <c r="AR559"/>
      <c r="AS559"/>
      <c r="AT559"/>
      <c r="AU559"/>
      <c r="AV559"/>
      <c r="AW559"/>
      <c r="AX559"/>
      <c r="AY559"/>
      <c r="AZ559"/>
      <c r="BA559"/>
      <c r="BB559"/>
      <c r="BC559" s="41"/>
      <c r="BI559" t="s">
        <v>609</v>
      </c>
      <c r="CS559" s="259"/>
    </row>
    <row r="560" spans="1:97" s="1" customFormat="1" ht="13.5" customHeight="1" x14ac:dyDescent="0.15">
      <c r="A560"/>
      <c r="B560"/>
      <c r="C560"/>
      <c r="D560"/>
      <c r="E560"/>
      <c r="F560"/>
      <c r="G560"/>
      <c r="H560"/>
      <c r="I560"/>
      <c r="J560"/>
      <c r="K560" s="3"/>
      <c r="L560"/>
      <c r="M560"/>
      <c r="N560"/>
      <c r="O560"/>
      <c r="P560"/>
      <c r="Q560"/>
      <c r="R560"/>
      <c r="S560"/>
      <c r="T560"/>
      <c r="U560"/>
      <c r="V560"/>
      <c r="W560"/>
      <c r="X560"/>
      <c r="Y560"/>
      <c r="Z560" s="260"/>
      <c r="AA560"/>
      <c r="AB560"/>
      <c r="AC560"/>
      <c r="AD560"/>
      <c r="AE560"/>
      <c r="AF560"/>
      <c r="AG560"/>
      <c r="AH560"/>
      <c r="AI560"/>
      <c r="AJ560"/>
      <c r="AK560"/>
      <c r="AL560"/>
      <c r="AM560"/>
      <c r="AN560"/>
      <c r="AO560"/>
      <c r="AP560"/>
      <c r="AQ560"/>
      <c r="AR560"/>
      <c r="AS560"/>
      <c r="AT560"/>
      <c r="AU560"/>
      <c r="AV560"/>
      <c r="AW560"/>
      <c r="AX560"/>
      <c r="AY560"/>
      <c r="AZ560"/>
      <c r="BA560"/>
      <c r="BB560"/>
      <c r="BC560" s="41"/>
      <c r="BI560" t="s">
        <v>610</v>
      </c>
      <c r="CS560" s="259"/>
    </row>
    <row r="561" spans="1:97" s="1" customFormat="1" ht="13.5" customHeight="1" x14ac:dyDescent="0.15">
      <c r="A561"/>
      <c r="B561"/>
      <c r="C561"/>
      <c r="D561"/>
      <c r="E561"/>
      <c r="F561"/>
      <c r="G561"/>
      <c r="H561"/>
      <c r="I561"/>
      <c r="J561"/>
      <c r="K561" s="3"/>
      <c r="L561"/>
      <c r="M561"/>
      <c r="N561"/>
      <c r="O561"/>
      <c r="P561"/>
      <c r="Q561"/>
      <c r="R561"/>
      <c r="S561"/>
      <c r="T561"/>
      <c r="U561"/>
      <c r="V561"/>
      <c r="W561"/>
      <c r="X561"/>
      <c r="Y561"/>
      <c r="Z561" s="260"/>
      <c r="AA561"/>
      <c r="AB561"/>
      <c r="AC561"/>
      <c r="AD561"/>
      <c r="AE561"/>
      <c r="AF561"/>
      <c r="AG561"/>
      <c r="AH561"/>
      <c r="AI561"/>
      <c r="AJ561"/>
      <c r="AK561"/>
      <c r="AL561"/>
      <c r="AM561"/>
      <c r="AN561"/>
      <c r="AO561"/>
      <c r="AP561"/>
      <c r="AQ561"/>
      <c r="AR561"/>
      <c r="AS561"/>
      <c r="AT561"/>
      <c r="AU561"/>
      <c r="AV561"/>
      <c r="AW561"/>
      <c r="AX561"/>
      <c r="AY561"/>
      <c r="AZ561"/>
      <c r="BA561"/>
      <c r="BB561"/>
      <c r="BC561" s="41"/>
      <c r="BI561" t="s">
        <v>611</v>
      </c>
      <c r="CS561" s="259"/>
    </row>
    <row r="562" spans="1:97" s="1" customFormat="1" ht="13.5" customHeight="1" x14ac:dyDescent="0.15">
      <c r="A562"/>
      <c r="B562"/>
      <c r="C562"/>
      <c r="D562"/>
      <c r="E562"/>
      <c r="F562"/>
      <c r="G562"/>
      <c r="H562"/>
      <c r="I562"/>
      <c r="J562"/>
      <c r="K562" s="3"/>
      <c r="L562"/>
      <c r="M562"/>
      <c r="N562"/>
      <c r="O562"/>
      <c r="P562"/>
      <c r="Q562"/>
      <c r="R562"/>
      <c r="S562"/>
      <c r="T562"/>
      <c r="U562"/>
      <c r="V562"/>
      <c r="W562"/>
      <c r="X562"/>
      <c r="Y562"/>
      <c r="Z562" s="260"/>
      <c r="AA562"/>
      <c r="AB562"/>
      <c r="AC562"/>
      <c r="AD562"/>
      <c r="AE562"/>
      <c r="AF562"/>
      <c r="AG562"/>
      <c r="AH562"/>
      <c r="AI562"/>
      <c r="AJ562"/>
      <c r="AK562"/>
      <c r="AL562"/>
      <c r="AM562"/>
      <c r="AN562"/>
      <c r="AO562"/>
      <c r="AP562"/>
      <c r="AQ562"/>
      <c r="AR562"/>
      <c r="AS562"/>
      <c r="AT562"/>
      <c r="AU562"/>
      <c r="AV562"/>
      <c r="AW562"/>
      <c r="AX562"/>
      <c r="AY562"/>
      <c r="AZ562"/>
      <c r="BA562"/>
      <c r="BB562"/>
      <c r="BC562" s="41"/>
      <c r="BI562" t="s">
        <v>612</v>
      </c>
      <c r="CS562" s="259"/>
    </row>
    <row r="563" spans="1:97" s="1" customFormat="1" ht="13.5" customHeight="1" x14ac:dyDescent="0.15">
      <c r="A563"/>
      <c r="B563"/>
      <c r="C563"/>
      <c r="D563"/>
      <c r="E563"/>
      <c r="F563"/>
      <c r="G563"/>
      <c r="H563"/>
      <c r="I563"/>
      <c r="J563"/>
      <c r="K563" s="3"/>
      <c r="L563"/>
      <c r="M563"/>
      <c r="N563"/>
      <c r="O563"/>
      <c r="P563"/>
      <c r="Q563"/>
      <c r="R563"/>
      <c r="S563"/>
      <c r="T563"/>
      <c r="U563"/>
      <c r="V563"/>
      <c r="W563"/>
      <c r="X563"/>
      <c r="Y563"/>
      <c r="Z563" s="260"/>
      <c r="AA563"/>
      <c r="AB563"/>
      <c r="AC563"/>
      <c r="AD563"/>
      <c r="AE563"/>
      <c r="AF563"/>
      <c r="AG563"/>
      <c r="AH563"/>
      <c r="AI563"/>
      <c r="AJ563"/>
      <c r="AK563"/>
      <c r="AL563"/>
      <c r="AM563"/>
      <c r="AN563"/>
      <c r="AO563"/>
      <c r="AP563"/>
      <c r="AQ563"/>
      <c r="AR563"/>
      <c r="AS563"/>
      <c r="AT563"/>
      <c r="AU563"/>
      <c r="AV563"/>
      <c r="AW563"/>
      <c r="AX563"/>
      <c r="AY563"/>
      <c r="AZ563"/>
      <c r="BA563"/>
      <c r="BB563"/>
      <c r="BC563" s="41"/>
      <c r="BI563" t="s">
        <v>613</v>
      </c>
      <c r="CS563" s="259"/>
    </row>
    <row r="564" spans="1:97" s="1" customFormat="1" ht="13.5" customHeight="1" x14ac:dyDescent="0.15">
      <c r="A564"/>
      <c r="B564"/>
      <c r="C564"/>
      <c r="D564"/>
      <c r="E564"/>
      <c r="F564"/>
      <c r="G564"/>
      <c r="H564"/>
      <c r="I564"/>
      <c r="J564"/>
      <c r="K564" s="3"/>
      <c r="L564"/>
      <c r="M564"/>
      <c r="N564"/>
      <c r="O564"/>
      <c r="P564"/>
      <c r="Q564"/>
      <c r="R564"/>
      <c r="S564"/>
      <c r="T564"/>
      <c r="U564"/>
      <c r="V564"/>
      <c r="W564"/>
      <c r="X564"/>
      <c r="Y564"/>
      <c r="Z564" s="260"/>
      <c r="AA564"/>
      <c r="AB564"/>
      <c r="AC564"/>
      <c r="AD564"/>
      <c r="AE564"/>
      <c r="AF564"/>
      <c r="AG564"/>
      <c r="AH564"/>
      <c r="AI564"/>
      <c r="AJ564"/>
      <c r="AK564"/>
      <c r="AL564"/>
      <c r="AM564"/>
      <c r="AN564"/>
      <c r="AO564"/>
      <c r="AP564"/>
      <c r="AQ564"/>
      <c r="AR564"/>
      <c r="AS564"/>
      <c r="AT564"/>
      <c r="AU564"/>
      <c r="AV564"/>
      <c r="AW564"/>
      <c r="AX564"/>
      <c r="AY564"/>
      <c r="AZ564"/>
      <c r="BA564"/>
      <c r="BB564"/>
      <c r="BC564" s="41"/>
      <c r="BI564" t="s">
        <v>614</v>
      </c>
      <c r="CS564" s="259"/>
    </row>
    <row r="565" spans="1:97" s="1" customFormat="1" ht="13.5" customHeight="1" x14ac:dyDescent="0.15">
      <c r="A565"/>
      <c r="B565"/>
      <c r="C565"/>
      <c r="D565"/>
      <c r="E565"/>
      <c r="F565"/>
      <c r="G565"/>
      <c r="H565"/>
      <c r="I565"/>
      <c r="J565"/>
      <c r="K565" s="3"/>
      <c r="L565"/>
      <c r="M565"/>
      <c r="N565"/>
      <c r="O565"/>
      <c r="P565"/>
      <c r="Q565"/>
      <c r="R565"/>
      <c r="S565"/>
      <c r="T565"/>
      <c r="U565"/>
      <c r="V565"/>
      <c r="W565"/>
      <c r="X565"/>
      <c r="Y565"/>
      <c r="Z565" s="260"/>
      <c r="AA565"/>
      <c r="AB565"/>
      <c r="AC565"/>
      <c r="AD565"/>
      <c r="AE565"/>
      <c r="AF565"/>
      <c r="AG565"/>
      <c r="AH565"/>
      <c r="AI565"/>
      <c r="AJ565"/>
      <c r="AK565"/>
      <c r="AL565"/>
      <c r="AM565"/>
      <c r="AN565"/>
      <c r="AO565"/>
      <c r="AP565"/>
      <c r="AQ565"/>
      <c r="AR565"/>
      <c r="AS565"/>
      <c r="AT565"/>
      <c r="AU565"/>
      <c r="AV565"/>
      <c r="AW565"/>
      <c r="AX565"/>
      <c r="AY565"/>
      <c r="AZ565"/>
      <c r="BA565"/>
      <c r="BB565"/>
      <c r="BC565" s="41"/>
      <c r="BI565" t="s">
        <v>615</v>
      </c>
      <c r="CS565" s="259"/>
    </row>
    <row r="566" spans="1:97" s="1" customFormat="1" ht="13.5" customHeight="1" x14ac:dyDescent="0.15">
      <c r="A566"/>
      <c r="B566"/>
      <c r="C566"/>
      <c r="D566"/>
      <c r="E566"/>
      <c r="F566"/>
      <c r="G566"/>
      <c r="H566"/>
      <c r="I566"/>
      <c r="J566"/>
      <c r="K566" s="3"/>
      <c r="L566"/>
      <c r="M566"/>
      <c r="N566"/>
      <c r="O566"/>
      <c r="P566"/>
      <c r="Q566"/>
      <c r="R566"/>
      <c r="S566"/>
      <c r="T566"/>
      <c r="U566"/>
      <c r="V566"/>
      <c r="W566"/>
      <c r="X566"/>
      <c r="Y566"/>
      <c r="Z566" s="260"/>
      <c r="AA566"/>
      <c r="AB566"/>
      <c r="AC566"/>
      <c r="AD566"/>
      <c r="AE566"/>
      <c r="AF566"/>
      <c r="AG566"/>
      <c r="AH566"/>
      <c r="AI566"/>
      <c r="AJ566"/>
      <c r="AK566"/>
      <c r="AL566"/>
      <c r="AM566"/>
      <c r="AN566"/>
      <c r="AO566"/>
      <c r="AP566"/>
      <c r="AQ566"/>
      <c r="AR566"/>
      <c r="AS566"/>
      <c r="AT566"/>
      <c r="AU566"/>
      <c r="AV566"/>
      <c r="AW566"/>
      <c r="AX566"/>
      <c r="AY566"/>
      <c r="AZ566"/>
      <c r="BA566"/>
      <c r="BB566"/>
      <c r="BC566" s="41"/>
      <c r="BI566" t="s">
        <v>616</v>
      </c>
      <c r="CS566" s="259"/>
    </row>
    <row r="567" spans="1:97" s="1" customFormat="1" ht="13.5" customHeight="1" x14ac:dyDescent="0.15">
      <c r="A567"/>
      <c r="B567"/>
      <c r="C567"/>
      <c r="D567"/>
      <c r="E567"/>
      <c r="F567"/>
      <c r="G567"/>
      <c r="H567"/>
      <c r="I567"/>
      <c r="J567"/>
      <c r="K567" s="3"/>
      <c r="L567"/>
      <c r="M567"/>
      <c r="N567"/>
      <c r="O567"/>
      <c r="P567"/>
      <c r="Q567"/>
      <c r="R567"/>
      <c r="S567"/>
      <c r="T567"/>
      <c r="U567"/>
      <c r="V567"/>
      <c r="W567"/>
      <c r="X567"/>
      <c r="Y567"/>
      <c r="Z567" s="260"/>
      <c r="AA567"/>
      <c r="AB567"/>
      <c r="AC567"/>
      <c r="AD567"/>
      <c r="AE567"/>
      <c r="AF567"/>
      <c r="AG567"/>
      <c r="AH567"/>
      <c r="AI567"/>
      <c r="AJ567"/>
      <c r="AK567"/>
      <c r="AL567"/>
      <c r="AM567"/>
      <c r="AN567"/>
      <c r="AO567"/>
      <c r="AP567"/>
      <c r="AQ567"/>
      <c r="AR567"/>
      <c r="AS567"/>
      <c r="AT567"/>
      <c r="AU567"/>
      <c r="AV567"/>
      <c r="AW567"/>
      <c r="AX567"/>
      <c r="AY567"/>
      <c r="AZ567"/>
      <c r="BA567"/>
      <c r="BB567"/>
      <c r="BC567" s="41"/>
      <c r="BI567" t="s">
        <v>617</v>
      </c>
      <c r="CS567" s="259"/>
    </row>
    <row r="568" spans="1:97" s="1" customFormat="1" ht="13.5" customHeight="1" x14ac:dyDescent="0.15">
      <c r="A568"/>
      <c r="B568"/>
      <c r="C568"/>
      <c r="D568"/>
      <c r="E568"/>
      <c r="F568"/>
      <c r="G568"/>
      <c r="H568"/>
      <c r="I568"/>
      <c r="J568"/>
      <c r="K568" s="3"/>
      <c r="L568"/>
      <c r="M568"/>
      <c r="N568"/>
      <c r="O568"/>
      <c r="P568"/>
      <c r="Q568"/>
      <c r="R568"/>
      <c r="S568"/>
      <c r="T568"/>
      <c r="U568"/>
      <c r="V568"/>
      <c r="W568"/>
      <c r="X568"/>
      <c r="Y568"/>
      <c r="Z568" s="260"/>
      <c r="AA568"/>
      <c r="AB568"/>
      <c r="AC568"/>
      <c r="AD568"/>
      <c r="AE568"/>
      <c r="AF568"/>
      <c r="AG568"/>
      <c r="AH568"/>
      <c r="AI568"/>
      <c r="AJ568"/>
      <c r="AK568"/>
      <c r="AL568"/>
      <c r="AM568"/>
      <c r="AN568"/>
      <c r="AO568"/>
      <c r="AP568"/>
      <c r="AQ568"/>
      <c r="AR568"/>
      <c r="AS568"/>
      <c r="AT568"/>
      <c r="AU568"/>
      <c r="AV568"/>
      <c r="AW568"/>
      <c r="AX568"/>
      <c r="AY568"/>
      <c r="AZ568"/>
      <c r="BA568"/>
      <c r="BB568"/>
      <c r="BC568" s="41"/>
      <c r="BI568" t="s">
        <v>618</v>
      </c>
      <c r="CS568" s="259"/>
    </row>
    <row r="569" spans="1:97" s="1" customFormat="1" ht="13.5" customHeight="1" x14ac:dyDescent="0.15">
      <c r="A569"/>
      <c r="B569"/>
      <c r="C569"/>
      <c r="D569"/>
      <c r="E569"/>
      <c r="F569"/>
      <c r="G569"/>
      <c r="H569"/>
      <c r="I569"/>
      <c r="J569"/>
      <c r="K569" s="3"/>
      <c r="L569"/>
      <c r="M569"/>
      <c r="N569"/>
      <c r="O569"/>
      <c r="P569"/>
      <c r="Q569"/>
      <c r="R569"/>
      <c r="S569"/>
      <c r="T569"/>
      <c r="U569"/>
      <c r="V569"/>
      <c r="W569"/>
      <c r="X569"/>
      <c r="Y569"/>
      <c r="Z569" s="260"/>
      <c r="AA569"/>
      <c r="AB569"/>
      <c r="AC569"/>
      <c r="AD569"/>
      <c r="AE569"/>
      <c r="AF569"/>
      <c r="AG569"/>
      <c r="AH569"/>
      <c r="AI569"/>
      <c r="AJ569"/>
      <c r="AK569"/>
      <c r="AL569"/>
      <c r="AM569"/>
      <c r="AN569"/>
      <c r="AO569"/>
      <c r="AP569"/>
      <c r="AQ569"/>
      <c r="AR569"/>
      <c r="AS569"/>
      <c r="AT569"/>
      <c r="AU569"/>
      <c r="AV569"/>
      <c r="AW569"/>
      <c r="AX569"/>
      <c r="AY569"/>
      <c r="AZ569"/>
      <c r="BA569"/>
      <c r="BB569"/>
      <c r="BC569" s="41"/>
      <c r="BI569" t="s">
        <v>619</v>
      </c>
      <c r="CS569" s="259"/>
    </row>
    <row r="570" spans="1:97" s="1" customFormat="1" ht="13.5" customHeight="1" x14ac:dyDescent="0.15">
      <c r="A570"/>
      <c r="B570"/>
      <c r="C570"/>
      <c r="D570"/>
      <c r="E570"/>
      <c r="F570"/>
      <c r="G570"/>
      <c r="H570"/>
      <c r="I570"/>
      <c r="J570"/>
      <c r="K570" s="3"/>
      <c r="L570"/>
      <c r="M570"/>
      <c r="N570"/>
      <c r="O570"/>
      <c r="P570"/>
      <c r="Q570"/>
      <c r="R570"/>
      <c r="S570"/>
      <c r="T570"/>
      <c r="U570"/>
      <c r="V570"/>
      <c r="W570"/>
      <c r="X570"/>
      <c r="Y570"/>
      <c r="Z570" s="260"/>
      <c r="AA570"/>
      <c r="AB570"/>
      <c r="AC570"/>
      <c r="AD570"/>
      <c r="AE570"/>
      <c r="AF570"/>
      <c r="AG570"/>
      <c r="AH570"/>
      <c r="AI570"/>
      <c r="AJ570"/>
      <c r="AK570"/>
      <c r="AL570"/>
      <c r="AM570"/>
      <c r="AN570"/>
      <c r="AO570"/>
      <c r="AP570"/>
      <c r="AQ570"/>
      <c r="AR570"/>
      <c r="AS570"/>
      <c r="AT570"/>
      <c r="AU570"/>
      <c r="AV570"/>
      <c r="AW570"/>
      <c r="AX570"/>
      <c r="AY570"/>
      <c r="AZ570"/>
      <c r="BA570"/>
      <c r="BB570"/>
      <c r="BC570" s="41"/>
      <c r="BI570" t="s">
        <v>620</v>
      </c>
      <c r="CS570" s="259"/>
    </row>
    <row r="571" spans="1:97" s="1" customFormat="1" ht="13.5" customHeight="1" x14ac:dyDescent="0.15">
      <c r="A571"/>
      <c r="B571"/>
      <c r="C571"/>
      <c r="D571"/>
      <c r="E571"/>
      <c r="F571"/>
      <c r="G571"/>
      <c r="H571"/>
      <c r="I571"/>
      <c r="J571"/>
      <c r="K571" s="3"/>
      <c r="L571"/>
      <c r="M571"/>
      <c r="N571"/>
      <c r="O571"/>
      <c r="P571"/>
      <c r="Q571"/>
      <c r="R571"/>
      <c r="S571"/>
      <c r="T571"/>
      <c r="U571"/>
      <c r="V571"/>
      <c r="W571"/>
      <c r="X571"/>
      <c r="Y571"/>
      <c r="Z571" s="260"/>
      <c r="AA571"/>
      <c r="AB571"/>
      <c r="AC571"/>
      <c r="AD571"/>
      <c r="AE571"/>
      <c r="AF571"/>
      <c r="AG571"/>
      <c r="AH571"/>
      <c r="AI571"/>
      <c r="AJ571"/>
      <c r="AK571"/>
      <c r="AL571"/>
      <c r="AM571"/>
      <c r="AN571"/>
      <c r="AO571"/>
      <c r="AP571"/>
      <c r="AQ571"/>
      <c r="AR571"/>
      <c r="AS571"/>
      <c r="AT571"/>
      <c r="AU571"/>
      <c r="AV571"/>
      <c r="AW571"/>
      <c r="AX571"/>
      <c r="AY571"/>
      <c r="AZ571"/>
      <c r="BA571"/>
      <c r="BB571"/>
      <c r="BC571" s="41"/>
      <c r="BI571" t="s">
        <v>621</v>
      </c>
      <c r="CS571" s="259"/>
    </row>
    <row r="572" spans="1:97" s="1" customFormat="1" ht="13.5" customHeight="1" x14ac:dyDescent="0.15">
      <c r="A572"/>
      <c r="B572"/>
      <c r="C572"/>
      <c r="D572"/>
      <c r="E572"/>
      <c r="F572"/>
      <c r="G572"/>
      <c r="H572"/>
      <c r="I572"/>
      <c r="J572"/>
      <c r="K572" s="3"/>
      <c r="L572"/>
      <c r="M572"/>
      <c r="N572"/>
      <c r="O572"/>
      <c r="P572"/>
      <c r="Q572"/>
      <c r="R572"/>
      <c r="S572"/>
      <c r="T572"/>
      <c r="U572"/>
      <c r="V572"/>
      <c r="W572"/>
      <c r="X572"/>
      <c r="Y572"/>
      <c r="Z572" s="260"/>
      <c r="AA572"/>
      <c r="AB572"/>
      <c r="AC572"/>
      <c r="AD572"/>
      <c r="AE572"/>
      <c r="AF572"/>
      <c r="AG572"/>
      <c r="AH572"/>
      <c r="AI572"/>
      <c r="AJ572"/>
      <c r="AK572"/>
      <c r="AL572"/>
      <c r="AM572"/>
      <c r="AN572"/>
      <c r="AO572"/>
      <c r="AP572"/>
      <c r="AQ572"/>
      <c r="AR572"/>
      <c r="AS572"/>
      <c r="AT572"/>
      <c r="AU572"/>
      <c r="AV572"/>
      <c r="AW572"/>
      <c r="AX572"/>
      <c r="AY572"/>
      <c r="AZ572"/>
      <c r="BA572"/>
      <c r="BB572"/>
      <c r="BC572" s="41"/>
      <c r="BI572" t="s">
        <v>622</v>
      </c>
      <c r="CS572" s="259"/>
    </row>
    <row r="573" spans="1:97" s="1" customFormat="1" ht="13.5" customHeight="1" x14ac:dyDescent="0.15">
      <c r="A573"/>
      <c r="B573"/>
      <c r="C573"/>
      <c r="D573"/>
      <c r="E573"/>
      <c r="F573"/>
      <c r="G573"/>
      <c r="H573"/>
      <c r="I573"/>
      <c r="J573"/>
      <c r="K573" s="3"/>
      <c r="L573"/>
      <c r="M573"/>
      <c r="N573"/>
      <c r="O573"/>
      <c r="P573"/>
      <c r="Q573"/>
      <c r="R573"/>
      <c r="S573"/>
      <c r="T573"/>
      <c r="U573"/>
      <c r="V573"/>
      <c r="W573"/>
      <c r="X573"/>
      <c r="Y573"/>
      <c r="Z573" s="260"/>
      <c r="AA573"/>
      <c r="AB573"/>
      <c r="AC573"/>
      <c r="AD573"/>
      <c r="AE573"/>
      <c r="AF573"/>
      <c r="AG573"/>
      <c r="AH573"/>
      <c r="AI573"/>
      <c r="AJ573"/>
      <c r="AK573"/>
      <c r="AL573"/>
      <c r="AM573"/>
      <c r="AN573"/>
      <c r="AO573"/>
      <c r="AP573"/>
      <c r="AQ573"/>
      <c r="AR573"/>
      <c r="AS573"/>
      <c r="AT573"/>
      <c r="AU573"/>
      <c r="AV573"/>
      <c r="AW573"/>
      <c r="AX573"/>
      <c r="AY573"/>
      <c r="AZ573"/>
      <c r="BA573"/>
      <c r="BB573"/>
      <c r="BC573" s="41"/>
      <c r="BI573" t="s">
        <v>623</v>
      </c>
      <c r="CS573" s="259"/>
    </row>
    <row r="574" spans="1:97" s="1" customFormat="1" ht="13.5" customHeight="1" x14ac:dyDescent="0.15">
      <c r="A574"/>
      <c r="B574"/>
      <c r="C574"/>
      <c r="D574"/>
      <c r="E574"/>
      <c r="F574"/>
      <c r="G574"/>
      <c r="H574"/>
      <c r="I574"/>
      <c r="J574"/>
      <c r="K574" s="3"/>
      <c r="L574"/>
      <c r="M574"/>
      <c r="N574"/>
      <c r="O574"/>
      <c r="P574"/>
      <c r="Q574"/>
      <c r="R574"/>
      <c r="S574"/>
      <c r="T574"/>
      <c r="U574"/>
      <c r="V574"/>
      <c r="W574"/>
      <c r="X574"/>
      <c r="Y574"/>
      <c r="Z574" s="260"/>
      <c r="AA574"/>
      <c r="AB574"/>
      <c r="AC574"/>
      <c r="AD574"/>
      <c r="AE574"/>
      <c r="AF574"/>
      <c r="AG574"/>
      <c r="AH574"/>
      <c r="AI574"/>
      <c r="AJ574"/>
      <c r="AK574"/>
      <c r="AL574"/>
      <c r="AM574"/>
      <c r="AN574"/>
      <c r="AO574"/>
      <c r="AP574"/>
      <c r="AQ574"/>
      <c r="AR574"/>
      <c r="AS574"/>
      <c r="AT574"/>
      <c r="AU574"/>
      <c r="AV574"/>
      <c r="AW574"/>
      <c r="AX574"/>
      <c r="AY574"/>
      <c r="AZ574"/>
      <c r="BA574"/>
      <c r="BB574"/>
      <c r="BC574" s="41"/>
      <c r="BI574" t="s">
        <v>624</v>
      </c>
      <c r="CS574" s="259"/>
    </row>
    <row r="575" spans="1:97" s="1" customFormat="1" ht="13.5" customHeight="1" x14ac:dyDescent="0.15">
      <c r="A575"/>
      <c r="B575"/>
      <c r="C575"/>
      <c r="D575"/>
      <c r="E575"/>
      <c r="F575"/>
      <c r="G575"/>
      <c r="H575"/>
      <c r="I575"/>
      <c r="J575"/>
      <c r="K575" s="3"/>
      <c r="L575"/>
      <c r="M575"/>
      <c r="N575"/>
      <c r="O575"/>
      <c r="P575"/>
      <c r="Q575"/>
      <c r="R575"/>
      <c r="S575"/>
      <c r="T575"/>
      <c r="U575"/>
      <c r="V575"/>
      <c r="W575"/>
      <c r="X575"/>
      <c r="Y575"/>
      <c r="Z575" s="260"/>
      <c r="AA575"/>
      <c r="AB575"/>
      <c r="AC575"/>
      <c r="AD575"/>
      <c r="AE575"/>
      <c r="AF575"/>
      <c r="AG575"/>
      <c r="AH575"/>
      <c r="AI575"/>
      <c r="AJ575"/>
      <c r="AK575"/>
      <c r="AL575"/>
      <c r="AM575"/>
      <c r="AN575"/>
      <c r="AO575"/>
      <c r="AP575"/>
      <c r="AQ575"/>
      <c r="AR575"/>
      <c r="AS575"/>
      <c r="AT575"/>
      <c r="AU575"/>
      <c r="AV575"/>
      <c r="AW575"/>
      <c r="AX575"/>
      <c r="AY575"/>
      <c r="AZ575"/>
      <c r="BA575"/>
      <c r="BB575"/>
      <c r="BC575" s="41"/>
      <c r="BI575" t="s">
        <v>625</v>
      </c>
      <c r="CS575" s="259"/>
    </row>
    <row r="576" spans="1:97" s="1" customFormat="1" ht="13.5" customHeight="1" x14ac:dyDescent="0.15">
      <c r="A576"/>
      <c r="B576"/>
      <c r="C576"/>
      <c r="D576"/>
      <c r="E576"/>
      <c r="F576"/>
      <c r="G576"/>
      <c r="H576"/>
      <c r="I576"/>
      <c r="J576"/>
      <c r="K576" s="3"/>
      <c r="L576"/>
      <c r="M576"/>
      <c r="N576"/>
      <c r="O576"/>
      <c r="P576"/>
      <c r="Q576"/>
      <c r="R576"/>
      <c r="S576"/>
      <c r="T576"/>
      <c r="U576"/>
      <c r="V576"/>
      <c r="W576"/>
      <c r="X576"/>
      <c r="Y576"/>
      <c r="Z576" s="260"/>
      <c r="AA576"/>
      <c r="AB576"/>
      <c r="AC576"/>
      <c r="AD576"/>
      <c r="AE576"/>
      <c r="AF576"/>
      <c r="AG576"/>
      <c r="AH576"/>
      <c r="AI576"/>
      <c r="AJ576"/>
      <c r="AK576"/>
      <c r="AL576"/>
      <c r="AM576"/>
      <c r="AN576"/>
      <c r="AO576"/>
      <c r="AP576"/>
      <c r="AQ576"/>
      <c r="AR576"/>
      <c r="AS576"/>
      <c r="AT576"/>
      <c r="AU576"/>
      <c r="AV576"/>
      <c r="AW576"/>
      <c r="AX576"/>
      <c r="AY576"/>
      <c r="AZ576"/>
      <c r="BA576"/>
      <c r="BB576"/>
      <c r="BC576" s="41"/>
      <c r="BI576" t="s">
        <v>626</v>
      </c>
      <c r="CS576" s="259"/>
    </row>
    <row r="577" spans="1:97" s="1" customFormat="1" ht="13.5" customHeight="1" x14ac:dyDescent="0.15">
      <c r="A577"/>
      <c r="B577"/>
      <c r="C577"/>
      <c r="D577"/>
      <c r="E577"/>
      <c r="F577"/>
      <c r="G577"/>
      <c r="H577"/>
      <c r="I577"/>
      <c r="J577"/>
      <c r="K577" s="3"/>
      <c r="L577"/>
      <c r="M577"/>
      <c r="N577"/>
      <c r="O577"/>
      <c r="P577"/>
      <c r="Q577"/>
      <c r="R577"/>
      <c r="S577"/>
      <c r="T577"/>
      <c r="U577"/>
      <c r="V577"/>
      <c r="W577"/>
      <c r="X577"/>
      <c r="Y577"/>
      <c r="Z577" s="260"/>
      <c r="AA577"/>
      <c r="AB577"/>
      <c r="AC577"/>
      <c r="AD577"/>
      <c r="AE577"/>
      <c r="AF577"/>
      <c r="AG577"/>
      <c r="AH577"/>
      <c r="AI577"/>
      <c r="AJ577"/>
      <c r="AK577"/>
      <c r="AL577"/>
      <c r="AM577"/>
      <c r="AN577"/>
      <c r="AO577"/>
      <c r="AP577"/>
      <c r="AQ577"/>
      <c r="AR577"/>
      <c r="AS577"/>
      <c r="AT577"/>
      <c r="AU577"/>
      <c r="AV577"/>
      <c r="AW577"/>
      <c r="AX577"/>
      <c r="AY577"/>
      <c r="AZ577"/>
      <c r="BA577"/>
      <c r="BB577"/>
      <c r="BC577" s="41"/>
      <c r="BI577" t="s">
        <v>627</v>
      </c>
      <c r="CS577" s="259"/>
    </row>
    <row r="578" spans="1:97" s="1" customFormat="1" ht="13.5" customHeight="1" x14ac:dyDescent="0.15">
      <c r="A578"/>
      <c r="B578"/>
      <c r="C578"/>
      <c r="D578"/>
      <c r="E578"/>
      <c r="F578"/>
      <c r="G578"/>
      <c r="H578"/>
      <c r="I578"/>
      <c r="J578"/>
      <c r="K578" s="3"/>
      <c r="L578"/>
      <c r="M578"/>
      <c r="N578"/>
      <c r="O578"/>
      <c r="P578"/>
      <c r="Q578"/>
      <c r="R578"/>
      <c r="S578"/>
      <c r="T578"/>
      <c r="U578"/>
      <c r="V578"/>
      <c r="W578"/>
      <c r="X578"/>
      <c r="Y578"/>
      <c r="Z578" s="260"/>
      <c r="AA578"/>
      <c r="AB578"/>
      <c r="AC578"/>
      <c r="AD578"/>
      <c r="AE578"/>
      <c r="AF578"/>
      <c r="AG578"/>
      <c r="AH578"/>
      <c r="AI578"/>
      <c r="AJ578"/>
      <c r="AK578"/>
      <c r="AL578"/>
      <c r="AM578"/>
      <c r="AN578"/>
      <c r="AO578"/>
      <c r="AP578"/>
      <c r="AQ578"/>
      <c r="AR578"/>
      <c r="AS578"/>
      <c r="AT578"/>
      <c r="AU578"/>
      <c r="AV578"/>
      <c r="AW578"/>
      <c r="AX578"/>
      <c r="AY578"/>
      <c r="AZ578"/>
      <c r="BA578"/>
      <c r="BB578"/>
      <c r="BC578" s="41"/>
      <c r="BI578" t="s">
        <v>628</v>
      </c>
      <c r="CS578" s="259"/>
    </row>
    <row r="579" spans="1:97" s="1" customFormat="1" ht="13.5" customHeight="1" x14ac:dyDescent="0.15">
      <c r="A579"/>
      <c r="B579"/>
      <c r="C579"/>
      <c r="D579"/>
      <c r="E579"/>
      <c r="F579"/>
      <c r="G579"/>
      <c r="H579"/>
      <c r="I579"/>
      <c r="J579"/>
      <c r="K579" s="3"/>
      <c r="L579"/>
      <c r="M579"/>
      <c r="N579"/>
      <c r="O579"/>
      <c r="P579"/>
      <c r="Q579"/>
      <c r="R579"/>
      <c r="S579"/>
      <c r="T579"/>
      <c r="U579"/>
      <c r="V579"/>
      <c r="W579"/>
      <c r="X579"/>
      <c r="Y579"/>
      <c r="Z579" s="260"/>
      <c r="AA579"/>
      <c r="AB579"/>
      <c r="AC579"/>
      <c r="AD579"/>
      <c r="AE579"/>
      <c r="AF579"/>
      <c r="AG579"/>
      <c r="AH579"/>
      <c r="AI579"/>
      <c r="AJ579"/>
      <c r="AK579"/>
      <c r="AL579"/>
      <c r="AM579"/>
      <c r="AN579"/>
      <c r="AO579"/>
      <c r="AP579"/>
      <c r="AQ579"/>
      <c r="AR579"/>
      <c r="AS579"/>
      <c r="AT579"/>
      <c r="AU579"/>
      <c r="AV579"/>
      <c r="AW579"/>
      <c r="AX579"/>
      <c r="AY579"/>
      <c r="AZ579"/>
      <c r="BA579"/>
      <c r="BB579"/>
      <c r="BC579" s="41"/>
      <c r="BI579" t="s">
        <v>629</v>
      </c>
      <c r="CS579" s="259"/>
    </row>
    <row r="580" spans="1:97" s="1" customFormat="1" ht="13.5" customHeight="1" x14ac:dyDescent="0.15">
      <c r="A580"/>
      <c r="B580"/>
      <c r="C580"/>
      <c r="D580"/>
      <c r="E580"/>
      <c r="F580"/>
      <c r="G580"/>
      <c r="H580"/>
      <c r="I580"/>
      <c r="J580"/>
      <c r="K580" s="3"/>
      <c r="L580"/>
      <c r="M580"/>
      <c r="N580"/>
      <c r="O580"/>
      <c r="P580"/>
      <c r="Q580"/>
      <c r="R580"/>
      <c r="S580"/>
      <c r="T580"/>
      <c r="U580"/>
      <c r="V580"/>
      <c r="W580"/>
      <c r="X580"/>
      <c r="Y580"/>
      <c r="Z580" s="260"/>
      <c r="AA580"/>
      <c r="AB580"/>
      <c r="AC580"/>
      <c r="AD580"/>
      <c r="AE580"/>
      <c r="AF580"/>
      <c r="AG580"/>
      <c r="AH580"/>
      <c r="AI580"/>
      <c r="AJ580"/>
      <c r="AK580"/>
      <c r="AL580"/>
      <c r="AM580"/>
      <c r="AN580"/>
      <c r="AO580"/>
      <c r="AP580"/>
      <c r="AQ580"/>
      <c r="AR580"/>
      <c r="AS580"/>
      <c r="AT580"/>
      <c r="AU580"/>
      <c r="AV580"/>
      <c r="AW580"/>
      <c r="AX580"/>
      <c r="AY580"/>
      <c r="AZ580"/>
      <c r="BA580"/>
      <c r="BB580"/>
      <c r="BC580" s="41"/>
      <c r="BI580" t="s">
        <v>630</v>
      </c>
      <c r="CS580" s="259"/>
    </row>
    <row r="581" spans="1:97" s="1" customFormat="1" ht="13.5" customHeight="1" x14ac:dyDescent="0.15">
      <c r="A581"/>
      <c r="B581"/>
      <c r="C581"/>
      <c r="D581"/>
      <c r="E581"/>
      <c r="F581"/>
      <c r="G581"/>
      <c r="H581"/>
      <c r="I581"/>
      <c r="J581"/>
      <c r="K581" s="3"/>
      <c r="L581"/>
      <c r="M581"/>
      <c r="N581"/>
      <c r="O581"/>
      <c r="P581"/>
      <c r="Q581"/>
      <c r="R581"/>
      <c r="S581"/>
      <c r="T581"/>
      <c r="U581"/>
      <c r="V581"/>
      <c r="W581"/>
      <c r="X581"/>
      <c r="Y581"/>
      <c r="Z581" s="260"/>
      <c r="AA581"/>
      <c r="AB581"/>
      <c r="AC581"/>
      <c r="AD581"/>
      <c r="AE581"/>
      <c r="AF581"/>
      <c r="AG581"/>
      <c r="AH581"/>
      <c r="AI581"/>
      <c r="AJ581"/>
      <c r="AK581"/>
      <c r="AL581"/>
      <c r="AM581"/>
      <c r="AN581"/>
      <c r="AO581"/>
      <c r="AP581"/>
      <c r="AQ581"/>
      <c r="AR581"/>
      <c r="AS581"/>
      <c r="AT581"/>
      <c r="AU581"/>
      <c r="AV581"/>
      <c r="AW581"/>
      <c r="AX581"/>
      <c r="AY581"/>
      <c r="AZ581"/>
      <c r="BA581"/>
      <c r="BB581"/>
      <c r="BC581" s="41"/>
      <c r="BI581" t="s">
        <v>631</v>
      </c>
      <c r="CS581" s="259"/>
    </row>
    <row r="582" spans="1:97" s="1" customFormat="1" ht="13.5" customHeight="1" x14ac:dyDescent="0.15">
      <c r="A582"/>
      <c r="B582"/>
      <c r="C582"/>
      <c r="D582"/>
      <c r="E582"/>
      <c r="F582"/>
      <c r="G582"/>
      <c r="H582"/>
      <c r="I582"/>
      <c r="J582"/>
      <c r="K582" s="3"/>
      <c r="L582"/>
      <c r="M582"/>
      <c r="N582"/>
      <c r="O582"/>
      <c r="P582"/>
      <c r="Q582"/>
      <c r="R582"/>
      <c r="S582"/>
      <c r="T582"/>
      <c r="U582"/>
      <c r="V582"/>
      <c r="W582"/>
      <c r="X582"/>
      <c r="Y582"/>
      <c r="Z582" s="260"/>
      <c r="AA582"/>
      <c r="AB582"/>
      <c r="AC582"/>
      <c r="AD582"/>
      <c r="AE582"/>
      <c r="AF582"/>
      <c r="AG582"/>
      <c r="AH582"/>
      <c r="AI582"/>
      <c r="AJ582"/>
      <c r="AK582"/>
      <c r="AL582"/>
      <c r="AM582"/>
      <c r="AN582"/>
      <c r="AO582"/>
      <c r="AP582"/>
      <c r="AQ582"/>
      <c r="AR582"/>
      <c r="AS582"/>
      <c r="AT582"/>
      <c r="AU582"/>
      <c r="AV582"/>
      <c r="AW582"/>
      <c r="AX582"/>
      <c r="AY582"/>
      <c r="AZ582"/>
      <c r="BA582"/>
      <c r="BB582"/>
      <c r="BC582" s="41"/>
      <c r="BI582" t="s">
        <v>632</v>
      </c>
      <c r="CS582" s="259"/>
    </row>
    <row r="583" spans="1:97" s="1" customFormat="1" ht="13.5" customHeight="1" x14ac:dyDescent="0.15">
      <c r="A583"/>
      <c r="B583"/>
      <c r="C583"/>
      <c r="D583"/>
      <c r="E583"/>
      <c r="F583"/>
      <c r="G583"/>
      <c r="H583"/>
      <c r="I583"/>
      <c r="J583"/>
      <c r="K583" s="3"/>
      <c r="L583"/>
      <c r="M583"/>
      <c r="N583"/>
      <c r="O583"/>
      <c r="P583"/>
      <c r="Q583"/>
      <c r="R583"/>
      <c r="S583"/>
      <c r="T583"/>
      <c r="U583"/>
      <c r="V583"/>
      <c r="W583"/>
      <c r="X583"/>
      <c r="Y583"/>
      <c r="Z583" s="260"/>
      <c r="AA583"/>
      <c r="AB583"/>
      <c r="AC583"/>
      <c r="AD583"/>
      <c r="AE583"/>
      <c r="AF583"/>
      <c r="AG583"/>
      <c r="AH583"/>
      <c r="AI583"/>
      <c r="AJ583"/>
      <c r="AK583"/>
      <c r="AL583"/>
      <c r="AM583"/>
      <c r="AN583"/>
      <c r="AO583"/>
      <c r="AP583"/>
      <c r="AQ583"/>
      <c r="AR583"/>
      <c r="AS583"/>
      <c r="AT583"/>
      <c r="AU583"/>
      <c r="AV583"/>
      <c r="AW583"/>
      <c r="AX583"/>
      <c r="AY583"/>
      <c r="AZ583"/>
      <c r="BA583"/>
      <c r="BB583"/>
      <c r="BC583" s="41"/>
      <c r="BI583" t="s">
        <v>633</v>
      </c>
      <c r="CS583" s="259"/>
    </row>
    <row r="584" spans="1:97" s="1" customFormat="1" ht="13.5" customHeight="1" x14ac:dyDescent="0.15">
      <c r="A584"/>
      <c r="B584"/>
      <c r="C584"/>
      <c r="D584"/>
      <c r="E584"/>
      <c r="F584"/>
      <c r="G584"/>
      <c r="H584"/>
      <c r="I584"/>
      <c r="J584"/>
      <c r="K584" s="3"/>
      <c r="L584"/>
      <c r="M584"/>
      <c r="N584"/>
      <c r="O584"/>
      <c r="P584"/>
      <c r="Q584"/>
      <c r="R584"/>
      <c r="S584"/>
      <c r="T584"/>
      <c r="U584"/>
      <c r="V584"/>
      <c r="W584"/>
      <c r="X584"/>
      <c r="Y584"/>
      <c r="Z584" s="260"/>
      <c r="AA584"/>
      <c r="AB584"/>
      <c r="AC584"/>
      <c r="AD584"/>
      <c r="AE584"/>
      <c r="AF584"/>
      <c r="AG584"/>
      <c r="AH584"/>
      <c r="AI584"/>
      <c r="AJ584"/>
      <c r="AK584"/>
      <c r="AL584"/>
      <c r="AM584"/>
      <c r="AN584"/>
      <c r="AO584"/>
      <c r="AP584"/>
      <c r="AQ584"/>
      <c r="AR584"/>
      <c r="AS584"/>
      <c r="AT584"/>
      <c r="AU584"/>
      <c r="AV584"/>
      <c r="AW584"/>
      <c r="AX584"/>
      <c r="AY584"/>
      <c r="AZ584"/>
      <c r="BA584"/>
      <c r="BB584"/>
      <c r="BC584" s="41"/>
      <c r="BI584" t="s">
        <v>634</v>
      </c>
      <c r="CS584" s="259"/>
    </row>
    <row r="585" spans="1:97" s="1" customFormat="1" ht="13.5" customHeight="1" x14ac:dyDescent="0.15">
      <c r="A585"/>
      <c r="B585"/>
      <c r="C585"/>
      <c r="D585"/>
      <c r="E585"/>
      <c r="F585"/>
      <c r="G585"/>
      <c r="H585"/>
      <c r="I585"/>
      <c r="J585"/>
      <c r="K585" s="3"/>
      <c r="L585"/>
      <c r="M585"/>
      <c r="N585"/>
      <c r="O585"/>
      <c r="P585"/>
      <c r="Q585"/>
      <c r="R585"/>
      <c r="S585"/>
      <c r="T585"/>
      <c r="U585"/>
      <c r="V585"/>
      <c r="W585"/>
      <c r="X585"/>
      <c r="Y585"/>
      <c r="Z585" s="260"/>
      <c r="AA585"/>
      <c r="AB585"/>
      <c r="AC585"/>
      <c r="AD585"/>
      <c r="AE585"/>
      <c r="AF585"/>
      <c r="AG585"/>
      <c r="AH585"/>
      <c r="AI585"/>
      <c r="AJ585"/>
      <c r="AK585"/>
      <c r="AL585"/>
      <c r="AM585"/>
      <c r="AN585"/>
      <c r="AO585"/>
      <c r="AP585"/>
      <c r="AQ585"/>
      <c r="AR585"/>
      <c r="AS585"/>
      <c r="AT585"/>
      <c r="AU585"/>
      <c r="AV585"/>
      <c r="AW585"/>
      <c r="AX585"/>
      <c r="AY585"/>
      <c r="AZ585"/>
      <c r="BA585"/>
      <c r="BB585"/>
      <c r="BC585" s="41"/>
      <c r="BI585" t="s">
        <v>635</v>
      </c>
      <c r="CS585" s="259"/>
    </row>
    <row r="586" spans="1:97" s="1" customFormat="1" ht="13.5" customHeight="1" x14ac:dyDescent="0.15">
      <c r="A586"/>
      <c r="B586"/>
      <c r="C586"/>
      <c r="D586"/>
      <c r="E586"/>
      <c r="F586"/>
      <c r="G586"/>
      <c r="H586"/>
      <c r="I586"/>
      <c r="J586"/>
      <c r="K586" s="3"/>
      <c r="L586"/>
      <c r="M586"/>
      <c r="N586"/>
      <c r="O586"/>
      <c r="P586"/>
      <c r="Q586"/>
      <c r="R586"/>
      <c r="S586"/>
      <c r="T586"/>
      <c r="U586"/>
      <c r="V586"/>
      <c r="W586"/>
      <c r="X586"/>
      <c r="Y586"/>
      <c r="Z586" s="260"/>
      <c r="AA586"/>
      <c r="AB586"/>
      <c r="AC586"/>
      <c r="AD586"/>
      <c r="AE586"/>
      <c r="AF586"/>
      <c r="AG586"/>
      <c r="AH586"/>
      <c r="AI586"/>
      <c r="AJ586"/>
      <c r="AK586"/>
      <c r="AL586"/>
      <c r="AM586"/>
      <c r="AN586"/>
      <c r="AO586"/>
      <c r="AP586"/>
      <c r="AQ586"/>
      <c r="AR586"/>
      <c r="AS586"/>
      <c r="AT586"/>
      <c r="AU586"/>
      <c r="AV586"/>
      <c r="AW586"/>
      <c r="AX586"/>
      <c r="AY586"/>
      <c r="AZ586"/>
      <c r="BA586"/>
      <c r="BB586"/>
      <c r="BC586" s="41"/>
      <c r="BI586" t="s">
        <v>636</v>
      </c>
      <c r="CS586" s="259"/>
    </row>
    <row r="587" spans="1:97" s="1" customFormat="1" ht="13.5" customHeight="1" x14ac:dyDescent="0.15">
      <c r="A587"/>
      <c r="B587"/>
      <c r="C587"/>
      <c r="D587"/>
      <c r="E587"/>
      <c r="F587"/>
      <c r="G587"/>
      <c r="H587"/>
      <c r="I587"/>
      <c r="J587"/>
      <c r="K587" s="3"/>
      <c r="L587"/>
      <c r="M587"/>
      <c r="N587"/>
      <c r="O587"/>
      <c r="P587"/>
      <c r="Q587"/>
      <c r="R587"/>
      <c r="S587"/>
      <c r="T587"/>
      <c r="U587"/>
      <c r="V587"/>
      <c r="W587"/>
      <c r="X587"/>
      <c r="Y587"/>
      <c r="Z587" s="260"/>
      <c r="AA587"/>
      <c r="AB587"/>
      <c r="AC587"/>
      <c r="AD587"/>
      <c r="AE587"/>
      <c r="AF587"/>
      <c r="AG587"/>
      <c r="AH587"/>
      <c r="AI587"/>
      <c r="AJ587"/>
      <c r="AK587"/>
      <c r="AL587"/>
      <c r="AM587"/>
      <c r="AN587"/>
      <c r="AO587"/>
      <c r="AP587"/>
      <c r="AQ587"/>
      <c r="AR587"/>
      <c r="AS587"/>
      <c r="AT587"/>
      <c r="AU587"/>
      <c r="AV587"/>
      <c r="AW587"/>
      <c r="AX587"/>
      <c r="AY587"/>
      <c r="AZ587"/>
      <c r="BA587"/>
      <c r="BB587"/>
      <c r="BC587" s="41"/>
      <c r="BI587" t="s">
        <v>637</v>
      </c>
      <c r="CS587" s="259"/>
    </row>
    <row r="588" spans="1:97" s="1" customFormat="1" ht="13.5" customHeight="1" x14ac:dyDescent="0.15">
      <c r="A588"/>
      <c r="B588"/>
      <c r="C588"/>
      <c r="D588"/>
      <c r="E588"/>
      <c r="F588"/>
      <c r="G588"/>
      <c r="H588"/>
      <c r="I588"/>
      <c r="J588"/>
      <c r="K588" s="3"/>
      <c r="L588"/>
      <c r="M588"/>
      <c r="N588"/>
      <c r="O588"/>
      <c r="P588"/>
      <c r="Q588"/>
      <c r="R588"/>
      <c r="S588"/>
      <c r="T588"/>
      <c r="U588"/>
      <c r="V588"/>
      <c r="W588"/>
      <c r="X588"/>
      <c r="Y588"/>
      <c r="Z588" s="260"/>
      <c r="AA588"/>
      <c r="AB588"/>
      <c r="AC588"/>
      <c r="AD588"/>
      <c r="AE588"/>
      <c r="AF588"/>
      <c r="AG588"/>
      <c r="AH588"/>
      <c r="AI588"/>
      <c r="AJ588"/>
      <c r="AK588"/>
      <c r="AL588"/>
      <c r="AM588"/>
      <c r="AN588"/>
      <c r="AO588"/>
      <c r="AP588"/>
      <c r="AQ588"/>
      <c r="AR588"/>
      <c r="AS588"/>
      <c r="AT588"/>
      <c r="AU588"/>
      <c r="AV588"/>
      <c r="AW588"/>
      <c r="AX588"/>
      <c r="AY588"/>
      <c r="AZ588"/>
      <c r="BA588"/>
      <c r="BB588"/>
      <c r="BC588" s="41"/>
      <c r="BI588" t="s">
        <v>638</v>
      </c>
      <c r="CS588" s="259"/>
    </row>
    <row r="589" spans="1:97" s="1" customFormat="1" ht="13.5" customHeight="1" x14ac:dyDescent="0.15">
      <c r="A589"/>
      <c r="B589"/>
      <c r="C589"/>
      <c r="D589"/>
      <c r="E589"/>
      <c r="F589"/>
      <c r="G589"/>
      <c r="H589"/>
      <c r="I589"/>
      <c r="J589"/>
      <c r="K589" s="3"/>
      <c r="L589"/>
      <c r="M589"/>
      <c r="N589"/>
      <c r="O589"/>
      <c r="P589"/>
      <c r="Q589"/>
      <c r="R589"/>
      <c r="S589"/>
      <c r="T589"/>
      <c r="U589"/>
      <c r="V589"/>
      <c r="W589"/>
      <c r="X589"/>
      <c r="Y589"/>
      <c r="Z589" s="260"/>
      <c r="AA589"/>
      <c r="AB589"/>
      <c r="AC589"/>
      <c r="AD589"/>
      <c r="AE589"/>
      <c r="AF589"/>
      <c r="AG589"/>
      <c r="AH589"/>
      <c r="AI589"/>
      <c r="AJ589"/>
      <c r="AK589"/>
      <c r="AL589"/>
      <c r="AM589"/>
      <c r="AN589"/>
      <c r="AO589"/>
      <c r="AP589"/>
      <c r="AQ589"/>
      <c r="AR589"/>
      <c r="AS589"/>
      <c r="AT589"/>
      <c r="AU589"/>
      <c r="AV589"/>
      <c r="AW589"/>
      <c r="AX589"/>
      <c r="AY589"/>
      <c r="AZ589"/>
      <c r="BA589"/>
      <c r="BB589"/>
      <c r="BC589" s="41"/>
      <c r="BI589" t="s">
        <v>639</v>
      </c>
      <c r="CS589" s="259"/>
    </row>
    <row r="590" spans="1:97" s="1" customFormat="1" ht="13.5" customHeight="1" x14ac:dyDescent="0.15">
      <c r="A590"/>
      <c r="B590"/>
      <c r="C590"/>
      <c r="D590"/>
      <c r="E590"/>
      <c r="F590"/>
      <c r="G590"/>
      <c r="H590"/>
      <c r="I590"/>
      <c r="J590"/>
      <c r="K590" s="3"/>
      <c r="L590"/>
      <c r="M590"/>
      <c r="N590"/>
      <c r="O590"/>
      <c r="P590"/>
      <c r="Q590"/>
      <c r="R590"/>
      <c r="S590"/>
      <c r="T590"/>
      <c r="U590"/>
      <c r="V590"/>
      <c r="W590"/>
      <c r="X590"/>
      <c r="Y590"/>
      <c r="Z590" s="260"/>
      <c r="AA590"/>
      <c r="AB590"/>
      <c r="AC590"/>
      <c r="AD590"/>
      <c r="AE590"/>
      <c r="AF590"/>
      <c r="AG590"/>
      <c r="AH590"/>
      <c r="AI590"/>
      <c r="AJ590"/>
      <c r="AK590"/>
      <c r="AL590"/>
      <c r="AM590"/>
      <c r="AN590"/>
      <c r="AO590"/>
      <c r="AP590"/>
      <c r="AQ590"/>
      <c r="AR590"/>
      <c r="AS590"/>
      <c r="AT590"/>
      <c r="AU590"/>
      <c r="AV590"/>
      <c r="AW590"/>
      <c r="AX590"/>
      <c r="AY590"/>
      <c r="AZ590"/>
      <c r="BA590"/>
      <c r="BB590"/>
      <c r="BC590" s="41"/>
      <c r="BI590" t="s">
        <v>1099</v>
      </c>
      <c r="CS590" s="259"/>
    </row>
    <row r="591" spans="1:97" s="1" customFormat="1" ht="13.5" customHeight="1" x14ac:dyDescent="0.15">
      <c r="A591"/>
      <c r="B591"/>
      <c r="C591"/>
      <c r="D591"/>
      <c r="E591"/>
      <c r="F591"/>
      <c r="G591"/>
      <c r="H591"/>
      <c r="I591"/>
      <c r="J591"/>
      <c r="K591" s="3"/>
      <c r="L591"/>
      <c r="M591"/>
      <c r="N591"/>
      <c r="O591"/>
      <c r="P591"/>
      <c r="Q591"/>
      <c r="R591"/>
      <c r="S591"/>
      <c r="T591"/>
      <c r="U591"/>
      <c r="V591"/>
      <c r="W591"/>
      <c r="X591"/>
      <c r="Y591"/>
      <c r="Z591" s="260"/>
      <c r="AA591"/>
      <c r="AB591"/>
      <c r="AC591"/>
      <c r="AD591"/>
      <c r="AE591"/>
      <c r="AF591"/>
      <c r="AG591"/>
      <c r="AH591"/>
      <c r="AI591"/>
      <c r="AJ591"/>
      <c r="AK591"/>
      <c r="AL591"/>
      <c r="AM591"/>
      <c r="AN591"/>
      <c r="AO591"/>
      <c r="AP591"/>
      <c r="AQ591"/>
      <c r="AR591"/>
      <c r="AS591"/>
      <c r="AT591"/>
      <c r="AU591"/>
      <c r="AV591"/>
      <c r="AW591"/>
      <c r="AX591"/>
      <c r="AY591"/>
      <c r="AZ591"/>
      <c r="BA591"/>
      <c r="BB591"/>
      <c r="BC591" s="41"/>
      <c r="BI591" t="s">
        <v>1123</v>
      </c>
      <c r="CS591" s="259"/>
    </row>
    <row r="592" spans="1:97" s="1" customFormat="1" ht="13.5" customHeight="1" x14ac:dyDescent="0.15">
      <c r="A592"/>
      <c r="B592"/>
      <c r="C592"/>
      <c r="D592"/>
      <c r="E592"/>
      <c r="F592"/>
      <c r="G592"/>
      <c r="H592"/>
      <c r="I592"/>
      <c r="J592"/>
      <c r="K592" s="3"/>
      <c r="L592"/>
      <c r="M592"/>
      <c r="N592"/>
      <c r="O592"/>
      <c r="P592"/>
      <c r="Q592"/>
      <c r="R592"/>
      <c r="S592"/>
      <c r="T592"/>
      <c r="U592"/>
      <c r="V592"/>
      <c r="W592"/>
      <c r="X592"/>
      <c r="Y592"/>
      <c r="Z592" s="260"/>
      <c r="AA592"/>
      <c r="AB592"/>
      <c r="AC592"/>
      <c r="AD592"/>
      <c r="AE592"/>
      <c r="AF592"/>
      <c r="AG592"/>
      <c r="AH592"/>
      <c r="AI592"/>
      <c r="AJ592"/>
      <c r="AK592"/>
      <c r="AL592"/>
      <c r="AM592"/>
      <c r="AN592"/>
      <c r="AO592"/>
      <c r="AP592"/>
      <c r="AQ592"/>
      <c r="AR592"/>
      <c r="AS592"/>
      <c r="AT592"/>
      <c r="AU592"/>
      <c r="AV592"/>
      <c r="AW592"/>
      <c r="AX592"/>
      <c r="AY592"/>
      <c r="AZ592"/>
      <c r="BA592"/>
      <c r="BB592"/>
      <c r="BC592" s="41"/>
      <c r="BI592" t="s">
        <v>1150</v>
      </c>
      <c r="CS592" s="259"/>
    </row>
    <row r="593" spans="1:97" s="1" customFormat="1" ht="13.5" customHeight="1" x14ac:dyDescent="0.15">
      <c r="A593"/>
      <c r="B593"/>
      <c r="C593"/>
      <c r="D593"/>
      <c r="E593"/>
      <c r="F593"/>
      <c r="G593"/>
      <c r="H593"/>
      <c r="I593"/>
      <c r="J593"/>
      <c r="K593" s="3"/>
      <c r="L593"/>
      <c r="M593"/>
      <c r="N593"/>
      <c r="O593"/>
      <c r="P593"/>
      <c r="Q593"/>
      <c r="R593"/>
      <c r="S593"/>
      <c r="T593"/>
      <c r="U593"/>
      <c r="V593"/>
      <c r="W593"/>
      <c r="X593"/>
      <c r="Y593"/>
      <c r="Z593" s="260"/>
      <c r="AA593"/>
      <c r="AB593"/>
      <c r="AC593"/>
      <c r="AD593"/>
      <c r="AE593"/>
      <c r="AF593"/>
      <c r="AG593"/>
      <c r="AH593"/>
      <c r="AI593"/>
      <c r="AJ593"/>
      <c r="AK593"/>
      <c r="AL593"/>
      <c r="AM593"/>
      <c r="AN593"/>
      <c r="AO593"/>
      <c r="AP593"/>
      <c r="AQ593"/>
      <c r="AR593"/>
      <c r="AS593"/>
      <c r="AT593"/>
      <c r="AU593"/>
      <c r="AV593"/>
      <c r="AW593"/>
      <c r="AX593"/>
      <c r="AY593"/>
      <c r="AZ593"/>
      <c r="BA593"/>
      <c r="BB593"/>
      <c r="BC593" s="41"/>
      <c r="BI593" t="s">
        <v>640</v>
      </c>
      <c r="CS593" s="259"/>
    </row>
    <row r="594" spans="1:97" s="1" customFormat="1" ht="13.5" customHeight="1" x14ac:dyDescent="0.15">
      <c r="A594"/>
      <c r="B594"/>
      <c r="C594"/>
      <c r="D594"/>
      <c r="E594"/>
      <c r="F594"/>
      <c r="G594"/>
      <c r="H594"/>
      <c r="I594"/>
      <c r="J594"/>
      <c r="K594" s="3"/>
      <c r="L594"/>
      <c r="M594"/>
      <c r="N594"/>
      <c r="O594"/>
      <c r="P594"/>
      <c r="Q594"/>
      <c r="R594"/>
      <c r="S594"/>
      <c r="T594"/>
      <c r="U594"/>
      <c r="V594"/>
      <c r="W594"/>
      <c r="X594"/>
      <c r="Y594"/>
      <c r="Z594" s="260"/>
      <c r="AA594"/>
      <c r="AB594"/>
      <c r="AC594"/>
      <c r="AD594"/>
      <c r="AE594"/>
      <c r="AF594"/>
      <c r="AG594"/>
      <c r="AH594"/>
      <c r="AI594"/>
      <c r="AJ594"/>
      <c r="AK594"/>
      <c r="AL594"/>
      <c r="AM594"/>
      <c r="AN594"/>
      <c r="AO594"/>
      <c r="AP594"/>
      <c r="AQ594"/>
      <c r="AR594"/>
      <c r="AS594"/>
      <c r="AT594"/>
      <c r="AU594"/>
      <c r="AV594"/>
      <c r="AW594"/>
      <c r="AX594"/>
      <c r="AY594"/>
      <c r="AZ594"/>
      <c r="BA594"/>
      <c r="BB594"/>
      <c r="BC594" s="41"/>
      <c r="BI594" t="s">
        <v>1160</v>
      </c>
      <c r="CS594" s="259"/>
    </row>
    <row r="595" spans="1:97" s="1" customFormat="1" ht="13.5" customHeight="1" x14ac:dyDescent="0.15">
      <c r="A595"/>
      <c r="B595"/>
      <c r="C595"/>
      <c r="D595"/>
      <c r="E595"/>
      <c r="F595"/>
      <c r="G595"/>
      <c r="H595"/>
      <c r="I595"/>
      <c r="J595"/>
      <c r="K595" s="3"/>
      <c r="L595"/>
      <c r="M595"/>
      <c r="N595"/>
      <c r="O595"/>
      <c r="P595"/>
      <c r="Q595"/>
      <c r="R595"/>
      <c r="S595"/>
      <c r="T595"/>
      <c r="U595"/>
      <c r="V595"/>
      <c r="W595"/>
      <c r="X595"/>
      <c r="Y595"/>
      <c r="Z595" s="260"/>
      <c r="AA595"/>
      <c r="AB595"/>
      <c r="AC595"/>
      <c r="AD595"/>
      <c r="AE595"/>
      <c r="AF595"/>
      <c r="AG595"/>
      <c r="AH595"/>
      <c r="AI595"/>
      <c r="AJ595"/>
      <c r="AK595"/>
      <c r="AL595"/>
      <c r="AM595"/>
      <c r="AN595"/>
      <c r="AO595"/>
      <c r="AP595"/>
      <c r="AQ595"/>
      <c r="AR595"/>
      <c r="AS595"/>
      <c r="AT595"/>
      <c r="AU595"/>
      <c r="AV595"/>
      <c r="AW595"/>
      <c r="AX595"/>
      <c r="AY595"/>
      <c r="AZ595"/>
      <c r="BA595"/>
      <c r="BB595"/>
      <c r="BC595" s="41"/>
      <c r="BI595" t="s">
        <v>1196</v>
      </c>
      <c r="CS595" s="259"/>
    </row>
    <row r="596" spans="1:97" s="1" customFormat="1" ht="13.5" customHeight="1" x14ac:dyDescent="0.15">
      <c r="A596"/>
      <c r="B596"/>
      <c r="C596"/>
      <c r="D596"/>
      <c r="E596"/>
      <c r="F596"/>
      <c r="G596"/>
      <c r="H596"/>
      <c r="I596"/>
      <c r="J596"/>
      <c r="K596" s="3"/>
      <c r="L596"/>
      <c r="M596"/>
      <c r="N596"/>
      <c r="O596"/>
      <c r="P596"/>
      <c r="Q596"/>
      <c r="R596"/>
      <c r="S596"/>
      <c r="T596"/>
      <c r="U596"/>
      <c r="V596"/>
      <c r="W596"/>
      <c r="X596"/>
      <c r="Y596"/>
      <c r="Z596" s="260"/>
      <c r="AA596"/>
      <c r="AB596"/>
      <c r="AC596"/>
      <c r="AD596"/>
      <c r="AE596"/>
      <c r="AF596"/>
      <c r="AG596"/>
      <c r="AH596"/>
      <c r="AI596"/>
      <c r="AJ596"/>
      <c r="AK596"/>
      <c r="AL596"/>
      <c r="AM596"/>
      <c r="AN596"/>
      <c r="AO596"/>
      <c r="AP596"/>
      <c r="AQ596"/>
      <c r="AR596"/>
      <c r="AS596"/>
      <c r="AT596"/>
      <c r="AU596"/>
      <c r="AV596"/>
      <c r="AW596"/>
      <c r="AX596"/>
      <c r="AY596"/>
      <c r="AZ596"/>
      <c r="BA596"/>
      <c r="BB596"/>
      <c r="BC596" s="41"/>
      <c r="BI596" t="s">
        <v>1229</v>
      </c>
      <c r="CS596" s="259"/>
    </row>
    <row r="597" spans="1:97" s="1" customFormat="1" ht="13.5" customHeight="1" x14ac:dyDescent="0.15">
      <c r="A597"/>
      <c r="B597"/>
      <c r="C597"/>
      <c r="D597"/>
      <c r="E597"/>
      <c r="F597"/>
      <c r="G597"/>
      <c r="H597"/>
      <c r="I597"/>
      <c r="J597"/>
      <c r="K597" s="3"/>
      <c r="L597"/>
      <c r="M597"/>
      <c r="N597"/>
      <c r="O597"/>
      <c r="P597"/>
      <c r="Q597"/>
      <c r="R597"/>
      <c r="S597"/>
      <c r="T597"/>
      <c r="U597"/>
      <c r="V597"/>
      <c r="W597"/>
      <c r="X597"/>
      <c r="Y597"/>
      <c r="Z597" s="260"/>
      <c r="AA597"/>
      <c r="AB597"/>
      <c r="AC597"/>
      <c r="AD597"/>
      <c r="AE597"/>
      <c r="AF597"/>
      <c r="AG597"/>
      <c r="AH597"/>
      <c r="AI597"/>
      <c r="AJ597"/>
      <c r="AK597"/>
      <c r="AL597"/>
      <c r="AM597"/>
      <c r="AN597"/>
      <c r="AO597"/>
      <c r="AP597"/>
      <c r="AQ597"/>
      <c r="AR597"/>
      <c r="AS597"/>
      <c r="AT597"/>
      <c r="AU597"/>
      <c r="AV597"/>
      <c r="AW597"/>
      <c r="AX597"/>
      <c r="AY597"/>
      <c r="AZ597"/>
      <c r="BA597"/>
      <c r="BB597"/>
      <c r="BC597" s="41"/>
      <c r="BI597" t="s">
        <v>294</v>
      </c>
      <c r="CS597" s="259"/>
    </row>
    <row r="598" spans="1:97" s="1" customFormat="1" ht="13.5" customHeight="1" x14ac:dyDescent="0.15">
      <c r="A598"/>
      <c r="B598"/>
      <c r="C598"/>
      <c r="D598"/>
      <c r="E598"/>
      <c r="F598"/>
      <c r="G598"/>
      <c r="H598"/>
      <c r="I598"/>
      <c r="J598"/>
      <c r="K598" s="3"/>
      <c r="L598"/>
      <c r="M598"/>
      <c r="N598"/>
      <c r="O598"/>
      <c r="P598"/>
      <c r="Q598"/>
      <c r="R598"/>
      <c r="S598"/>
      <c r="T598"/>
      <c r="U598"/>
      <c r="V598"/>
      <c r="W598"/>
      <c r="X598"/>
      <c r="Y598"/>
      <c r="Z598" s="260"/>
      <c r="AA598"/>
      <c r="AB598"/>
      <c r="AC598"/>
      <c r="AD598"/>
      <c r="AE598"/>
      <c r="AF598"/>
      <c r="AG598"/>
      <c r="AH598"/>
      <c r="AI598"/>
      <c r="AJ598"/>
      <c r="AK598"/>
      <c r="AL598"/>
      <c r="AM598"/>
      <c r="AN598"/>
      <c r="AO598"/>
      <c r="AP598"/>
      <c r="AQ598"/>
      <c r="AR598"/>
      <c r="AS598"/>
      <c r="AT598"/>
      <c r="AU598"/>
      <c r="AV598"/>
      <c r="AW598"/>
      <c r="AX598"/>
      <c r="AY598"/>
      <c r="AZ598"/>
      <c r="BA598"/>
      <c r="BB598"/>
      <c r="BC598" s="41"/>
      <c r="BI598" t="s">
        <v>295</v>
      </c>
      <c r="CS598" s="259"/>
    </row>
    <row r="599" spans="1:97" s="1" customFormat="1" ht="13.5" customHeight="1" x14ac:dyDescent="0.15">
      <c r="A599"/>
      <c r="B599"/>
      <c r="C599"/>
      <c r="D599"/>
      <c r="E599"/>
      <c r="F599"/>
      <c r="G599"/>
      <c r="H599"/>
      <c r="I599"/>
      <c r="J599"/>
      <c r="K599" s="3"/>
      <c r="L599"/>
      <c r="M599"/>
      <c r="N599"/>
      <c r="O599"/>
      <c r="P599"/>
      <c r="Q599"/>
      <c r="R599"/>
      <c r="S599"/>
      <c r="T599"/>
      <c r="U599"/>
      <c r="V599"/>
      <c r="W599"/>
      <c r="X599"/>
      <c r="Y599"/>
      <c r="Z599" s="260"/>
      <c r="AA599"/>
      <c r="AB599"/>
      <c r="AC599"/>
      <c r="AD599"/>
      <c r="AE599"/>
      <c r="AF599"/>
      <c r="AG599"/>
      <c r="AH599"/>
      <c r="AI599"/>
      <c r="AJ599"/>
      <c r="AK599"/>
      <c r="AL599"/>
      <c r="AM599"/>
      <c r="AN599"/>
      <c r="AO599"/>
      <c r="AP599"/>
      <c r="AQ599"/>
      <c r="AR599"/>
      <c r="AS599"/>
      <c r="AT599"/>
      <c r="AU599"/>
      <c r="AV599"/>
      <c r="AW599"/>
      <c r="AX599"/>
      <c r="AY599"/>
      <c r="AZ599"/>
      <c r="BA599"/>
      <c r="BB599"/>
      <c r="BC599" s="41"/>
      <c r="BI599" t="s">
        <v>296</v>
      </c>
      <c r="CS599" s="259"/>
    </row>
    <row r="600" spans="1:97" s="1" customFormat="1" ht="13.5" customHeight="1" x14ac:dyDescent="0.15">
      <c r="A600"/>
      <c r="B600"/>
      <c r="C600"/>
      <c r="D600"/>
      <c r="E600"/>
      <c r="F600"/>
      <c r="G600"/>
      <c r="H600"/>
      <c r="I600"/>
      <c r="J600"/>
      <c r="K600" s="3"/>
      <c r="L600"/>
      <c r="M600"/>
      <c r="N600"/>
      <c r="O600"/>
      <c r="P600"/>
      <c r="Q600"/>
      <c r="R600"/>
      <c r="S600"/>
      <c r="T600"/>
      <c r="U600"/>
      <c r="V600"/>
      <c r="W600"/>
      <c r="X600"/>
      <c r="Y600"/>
      <c r="Z600" s="260"/>
      <c r="AA600"/>
      <c r="AB600"/>
      <c r="AC600"/>
      <c r="AD600"/>
      <c r="AE600"/>
      <c r="AF600"/>
      <c r="AG600"/>
      <c r="AH600"/>
      <c r="AI600"/>
      <c r="AJ600"/>
      <c r="AK600"/>
      <c r="AL600"/>
      <c r="AM600"/>
      <c r="AN600"/>
      <c r="AO600"/>
      <c r="AP600"/>
      <c r="AQ600"/>
      <c r="AR600"/>
      <c r="AS600"/>
      <c r="AT600"/>
      <c r="AU600"/>
      <c r="AV600"/>
      <c r="AW600"/>
      <c r="AX600"/>
      <c r="AY600"/>
      <c r="AZ600"/>
      <c r="BA600"/>
      <c r="BB600"/>
      <c r="BC600" s="41"/>
      <c r="BI600" t="s">
        <v>297</v>
      </c>
      <c r="CS600" s="259"/>
    </row>
    <row r="601" spans="1:97" s="1" customFormat="1" ht="13.5" customHeight="1" x14ac:dyDescent="0.15">
      <c r="A601"/>
      <c r="B601"/>
      <c r="C601"/>
      <c r="D601"/>
      <c r="E601"/>
      <c r="F601"/>
      <c r="G601"/>
      <c r="H601"/>
      <c r="I601"/>
      <c r="J601"/>
      <c r="K601" s="3"/>
      <c r="L601"/>
      <c r="M601"/>
      <c r="N601"/>
      <c r="O601"/>
      <c r="P601"/>
      <c r="Q601"/>
      <c r="R601"/>
      <c r="S601"/>
      <c r="T601"/>
      <c r="U601"/>
      <c r="V601"/>
      <c r="W601"/>
      <c r="X601"/>
      <c r="Y601"/>
      <c r="Z601" s="260"/>
      <c r="AA601"/>
      <c r="AB601"/>
      <c r="AC601"/>
      <c r="AD601"/>
      <c r="AE601"/>
      <c r="AF601"/>
      <c r="AG601"/>
      <c r="AH601"/>
      <c r="AI601"/>
      <c r="AJ601"/>
      <c r="AK601"/>
      <c r="AL601"/>
      <c r="AM601"/>
      <c r="AN601"/>
      <c r="AO601"/>
      <c r="AP601"/>
      <c r="AQ601"/>
      <c r="AR601"/>
      <c r="AS601"/>
      <c r="AT601"/>
      <c r="AU601"/>
      <c r="AV601"/>
      <c r="AW601"/>
      <c r="AX601"/>
      <c r="AY601"/>
      <c r="AZ601"/>
      <c r="BA601"/>
      <c r="BB601"/>
      <c r="BC601" s="41"/>
      <c r="BI601" t="s">
        <v>641</v>
      </c>
      <c r="CS601" s="259"/>
    </row>
    <row r="602" spans="1:97" s="1" customFormat="1" ht="13.5" customHeight="1" x14ac:dyDescent="0.15">
      <c r="A602"/>
      <c r="B602"/>
      <c r="C602"/>
      <c r="D602"/>
      <c r="E602"/>
      <c r="F602"/>
      <c r="G602"/>
      <c r="H602"/>
      <c r="I602"/>
      <c r="J602"/>
      <c r="K602" s="3"/>
      <c r="L602"/>
      <c r="M602"/>
      <c r="N602"/>
      <c r="O602"/>
      <c r="P602"/>
      <c r="Q602"/>
      <c r="R602"/>
      <c r="S602"/>
      <c r="T602"/>
      <c r="U602"/>
      <c r="V602"/>
      <c r="W602"/>
      <c r="X602"/>
      <c r="Y602"/>
      <c r="Z602" s="260"/>
      <c r="AA602"/>
      <c r="AB602"/>
      <c r="AC602"/>
      <c r="AD602"/>
      <c r="AE602"/>
      <c r="AF602"/>
      <c r="AG602"/>
      <c r="AH602"/>
      <c r="AI602"/>
      <c r="AJ602"/>
      <c r="AK602"/>
      <c r="AL602"/>
      <c r="AM602"/>
      <c r="AN602"/>
      <c r="AO602"/>
      <c r="AP602"/>
      <c r="AQ602"/>
      <c r="AR602"/>
      <c r="AS602"/>
      <c r="AT602"/>
      <c r="AU602"/>
      <c r="AV602"/>
      <c r="AW602"/>
      <c r="AX602"/>
      <c r="AY602"/>
      <c r="AZ602"/>
      <c r="BA602"/>
      <c r="BB602"/>
      <c r="BC602" s="41"/>
      <c r="BI602" t="s">
        <v>642</v>
      </c>
      <c r="CS602" s="259"/>
    </row>
    <row r="603" spans="1:97" s="1" customFormat="1" ht="13.5" customHeight="1" x14ac:dyDescent="0.15">
      <c r="A603"/>
      <c r="B603"/>
      <c r="C603"/>
      <c r="D603"/>
      <c r="E603"/>
      <c r="F603"/>
      <c r="G603"/>
      <c r="H603"/>
      <c r="I603"/>
      <c r="J603"/>
      <c r="K603" s="3"/>
      <c r="L603"/>
      <c r="M603"/>
      <c r="N603"/>
      <c r="O603"/>
      <c r="P603"/>
      <c r="Q603"/>
      <c r="R603"/>
      <c r="S603"/>
      <c r="T603"/>
      <c r="U603"/>
      <c r="V603"/>
      <c r="W603"/>
      <c r="X603"/>
      <c r="Y603"/>
      <c r="Z603" s="260"/>
      <c r="AA603"/>
      <c r="AB603"/>
      <c r="AC603"/>
      <c r="AD603"/>
      <c r="AE603"/>
      <c r="AF603"/>
      <c r="AG603"/>
      <c r="AH603"/>
      <c r="AI603"/>
      <c r="AJ603"/>
      <c r="AK603"/>
      <c r="AL603"/>
      <c r="AM603"/>
      <c r="AN603"/>
      <c r="AO603"/>
      <c r="AP603"/>
      <c r="AQ603"/>
      <c r="AR603"/>
      <c r="AS603"/>
      <c r="AT603"/>
      <c r="AU603"/>
      <c r="AV603"/>
      <c r="AW603"/>
      <c r="AX603"/>
      <c r="AY603"/>
      <c r="AZ603"/>
      <c r="BA603"/>
      <c r="BB603"/>
      <c r="BC603" s="41"/>
      <c r="BI603" t="s">
        <v>643</v>
      </c>
      <c r="CS603" s="259"/>
    </row>
    <row r="604" spans="1:97" s="1" customFormat="1" ht="13.5" customHeight="1" x14ac:dyDescent="0.15">
      <c r="A604"/>
      <c r="B604"/>
      <c r="C604"/>
      <c r="D604"/>
      <c r="E604"/>
      <c r="F604"/>
      <c r="G604"/>
      <c r="H604"/>
      <c r="I604"/>
      <c r="J604"/>
      <c r="K604" s="3"/>
      <c r="L604"/>
      <c r="M604"/>
      <c r="N604"/>
      <c r="O604"/>
      <c r="P604"/>
      <c r="Q604"/>
      <c r="R604"/>
      <c r="S604"/>
      <c r="T604"/>
      <c r="U604"/>
      <c r="V604"/>
      <c r="W604"/>
      <c r="X604"/>
      <c r="Y604"/>
      <c r="Z604" s="260"/>
      <c r="AA604"/>
      <c r="AB604"/>
      <c r="AC604"/>
      <c r="AD604"/>
      <c r="AE604"/>
      <c r="AF604"/>
      <c r="AG604"/>
      <c r="AH604"/>
      <c r="AI604"/>
      <c r="AJ604"/>
      <c r="AK604"/>
      <c r="AL604"/>
      <c r="AM604"/>
      <c r="AN604"/>
      <c r="AO604"/>
      <c r="AP604"/>
      <c r="AQ604"/>
      <c r="AR604"/>
      <c r="AS604"/>
      <c r="AT604"/>
      <c r="AU604"/>
      <c r="AV604"/>
      <c r="AW604"/>
      <c r="AX604"/>
      <c r="AY604"/>
      <c r="AZ604"/>
      <c r="BA604"/>
      <c r="BB604"/>
      <c r="BC604" s="41"/>
      <c r="BI604" t="s">
        <v>644</v>
      </c>
      <c r="CS604" s="259"/>
    </row>
    <row r="605" spans="1:97" s="1" customFormat="1" ht="13.5" customHeight="1" x14ac:dyDescent="0.15">
      <c r="A605"/>
      <c r="B605"/>
      <c r="C605"/>
      <c r="D605"/>
      <c r="E605"/>
      <c r="F605"/>
      <c r="G605"/>
      <c r="H605"/>
      <c r="I605"/>
      <c r="J605"/>
      <c r="K605" s="3"/>
      <c r="L605"/>
      <c r="M605"/>
      <c r="N605"/>
      <c r="O605"/>
      <c r="P605"/>
      <c r="Q605"/>
      <c r="R605"/>
      <c r="S605"/>
      <c r="T605"/>
      <c r="U605"/>
      <c r="V605"/>
      <c r="W605"/>
      <c r="X605"/>
      <c r="Y605"/>
      <c r="Z605" s="260"/>
      <c r="AA605"/>
      <c r="AB605"/>
      <c r="AC605"/>
      <c r="AD605"/>
      <c r="AE605"/>
      <c r="AF605"/>
      <c r="AG605"/>
      <c r="AH605"/>
      <c r="AI605"/>
      <c r="AJ605"/>
      <c r="AK605"/>
      <c r="AL605"/>
      <c r="AM605"/>
      <c r="AN605"/>
      <c r="AO605"/>
      <c r="AP605"/>
      <c r="AQ605"/>
      <c r="AR605"/>
      <c r="AS605"/>
      <c r="AT605"/>
      <c r="AU605"/>
      <c r="AV605"/>
      <c r="AW605"/>
      <c r="AX605"/>
      <c r="AY605"/>
      <c r="AZ605"/>
      <c r="BA605"/>
      <c r="BB605"/>
      <c r="BC605" s="41"/>
      <c r="BI605" t="s">
        <v>645</v>
      </c>
      <c r="CS605" s="259"/>
    </row>
    <row r="606" spans="1:97" s="1" customFormat="1" ht="13.5" customHeight="1" x14ac:dyDescent="0.15">
      <c r="A606"/>
      <c r="B606"/>
      <c r="C606"/>
      <c r="D606"/>
      <c r="E606"/>
      <c r="F606"/>
      <c r="G606"/>
      <c r="H606"/>
      <c r="I606"/>
      <c r="J606"/>
      <c r="K606" s="3"/>
      <c r="L606"/>
      <c r="M606"/>
      <c r="N606"/>
      <c r="O606"/>
      <c r="P606"/>
      <c r="Q606"/>
      <c r="R606"/>
      <c r="S606"/>
      <c r="T606"/>
      <c r="U606"/>
      <c r="V606"/>
      <c r="W606"/>
      <c r="X606"/>
      <c r="Y606"/>
      <c r="Z606" s="260"/>
      <c r="AA606"/>
      <c r="AB606"/>
      <c r="AC606"/>
      <c r="AD606"/>
      <c r="AE606"/>
      <c r="AF606"/>
      <c r="AG606"/>
      <c r="AH606"/>
      <c r="AI606"/>
      <c r="AJ606"/>
      <c r="AK606"/>
      <c r="AL606"/>
      <c r="AM606"/>
      <c r="AN606"/>
      <c r="AO606"/>
      <c r="AP606"/>
      <c r="AQ606"/>
      <c r="AR606"/>
      <c r="AS606"/>
      <c r="AT606"/>
      <c r="AU606"/>
      <c r="AV606"/>
      <c r="AW606"/>
      <c r="AX606"/>
      <c r="AY606"/>
      <c r="AZ606"/>
      <c r="BA606"/>
      <c r="BB606"/>
      <c r="BC606" s="41"/>
      <c r="BI606" t="s">
        <v>646</v>
      </c>
      <c r="CS606" s="259"/>
    </row>
    <row r="607" spans="1:97" s="1" customFormat="1" ht="13.5" customHeight="1" x14ac:dyDescent="0.15">
      <c r="A607"/>
      <c r="B607"/>
      <c r="C607"/>
      <c r="D607"/>
      <c r="E607"/>
      <c r="F607"/>
      <c r="G607"/>
      <c r="H607"/>
      <c r="I607"/>
      <c r="J607"/>
      <c r="K607" s="3"/>
      <c r="L607"/>
      <c r="M607"/>
      <c r="N607"/>
      <c r="O607"/>
      <c r="P607"/>
      <c r="Q607"/>
      <c r="R607"/>
      <c r="S607"/>
      <c r="T607"/>
      <c r="U607"/>
      <c r="V607"/>
      <c r="W607"/>
      <c r="X607"/>
      <c r="Y607"/>
      <c r="Z607" s="260"/>
      <c r="AA607"/>
      <c r="AB607"/>
      <c r="AC607"/>
      <c r="AD607"/>
      <c r="AE607"/>
      <c r="AF607"/>
      <c r="AG607"/>
      <c r="AH607"/>
      <c r="AI607"/>
      <c r="AJ607"/>
      <c r="AK607"/>
      <c r="AL607"/>
      <c r="AM607"/>
      <c r="AN607"/>
      <c r="AO607"/>
      <c r="AP607"/>
      <c r="AQ607"/>
      <c r="AR607"/>
      <c r="AS607"/>
      <c r="AT607"/>
      <c r="AU607"/>
      <c r="AV607"/>
      <c r="AW607"/>
      <c r="AX607"/>
      <c r="AY607"/>
      <c r="AZ607"/>
      <c r="BA607"/>
      <c r="BB607"/>
      <c r="BC607" s="41"/>
      <c r="BI607" t="s">
        <v>647</v>
      </c>
      <c r="CS607" s="259"/>
    </row>
    <row r="608" spans="1:97" s="1" customFormat="1" ht="13.5" customHeight="1" x14ac:dyDescent="0.15">
      <c r="A608"/>
      <c r="B608"/>
      <c r="C608"/>
      <c r="D608"/>
      <c r="E608"/>
      <c r="F608"/>
      <c r="G608"/>
      <c r="H608"/>
      <c r="I608"/>
      <c r="J608"/>
      <c r="K608" s="3"/>
      <c r="L608"/>
      <c r="M608"/>
      <c r="N608"/>
      <c r="O608"/>
      <c r="P608"/>
      <c r="Q608"/>
      <c r="R608"/>
      <c r="S608"/>
      <c r="T608"/>
      <c r="U608"/>
      <c r="V608"/>
      <c r="W608"/>
      <c r="X608"/>
      <c r="Y608"/>
      <c r="Z608" s="260"/>
      <c r="AA608"/>
      <c r="AB608"/>
      <c r="AC608"/>
      <c r="AD608"/>
      <c r="AE608"/>
      <c r="AF608"/>
      <c r="AG608"/>
      <c r="AH608"/>
      <c r="AI608"/>
      <c r="AJ608"/>
      <c r="AK608"/>
      <c r="AL608"/>
      <c r="AM608"/>
      <c r="AN608"/>
      <c r="AO608"/>
      <c r="AP608"/>
      <c r="AQ608"/>
      <c r="AR608"/>
      <c r="AS608"/>
      <c r="AT608"/>
      <c r="AU608"/>
      <c r="AV608"/>
      <c r="AW608"/>
      <c r="AX608"/>
      <c r="AY608"/>
      <c r="AZ608"/>
      <c r="BA608"/>
      <c r="BB608"/>
      <c r="BC608" s="41"/>
      <c r="BI608" t="s">
        <v>648</v>
      </c>
      <c r="CS608" s="259"/>
    </row>
    <row r="609" spans="1:97" s="1" customFormat="1" ht="13.5" customHeight="1" x14ac:dyDescent="0.15">
      <c r="A609"/>
      <c r="B609"/>
      <c r="C609"/>
      <c r="D609"/>
      <c r="E609"/>
      <c r="F609"/>
      <c r="G609"/>
      <c r="H609"/>
      <c r="I609"/>
      <c r="J609"/>
      <c r="K609" s="3"/>
      <c r="L609"/>
      <c r="M609"/>
      <c r="N609"/>
      <c r="O609"/>
      <c r="P609"/>
      <c r="Q609"/>
      <c r="R609"/>
      <c r="S609"/>
      <c r="T609"/>
      <c r="U609"/>
      <c r="V609"/>
      <c r="W609"/>
      <c r="X609"/>
      <c r="Y609"/>
      <c r="Z609" s="260"/>
      <c r="AA609"/>
      <c r="AB609"/>
      <c r="AC609"/>
      <c r="AD609"/>
      <c r="AE609"/>
      <c r="AF609"/>
      <c r="AG609"/>
      <c r="AH609"/>
      <c r="AI609"/>
      <c r="AJ609"/>
      <c r="AK609"/>
      <c r="AL609"/>
      <c r="AM609"/>
      <c r="AN609"/>
      <c r="AO609"/>
      <c r="AP609"/>
      <c r="AQ609"/>
      <c r="AR609"/>
      <c r="AS609"/>
      <c r="AT609"/>
      <c r="AU609"/>
      <c r="AV609"/>
      <c r="AW609"/>
      <c r="AX609"/>
      <c r="AY609"/>
      <c r="AZ609"/>
      <c r="BA609"/>
      <c r="BB609"/>
      <c r="BC609" s="41"/>
      <c r="BI609" t="s">
        <v>1147</v>
      </c>
      <c r="CS609" s="259"/>
    </row>
    <row r="610" spans="1:97" s="1" customFormat="1" ht="13.5" customHeight="1" x14ac:dyDescent="0.15">
      <c r="A610"/>
      <c r="B610"/>
      <c r="C610"/>
      <c r="D610"/>
      <c r="E610"/>
      <c r="F610"/>
      <c r="G610"/>
      <c r="H610"/>
      <c r="I610"/>
      <c r="J610"/>
      <c r="K610" s="3"/>
      <c r="L610"/>
      <c r="M610"/>
      <c r="N610"/>
      <c r="O610"/>
      <c r="P610"/>
      <c r="Q610"/>
      <c r="R610"/>
      <c r="S610"/>
      <c r="T610"/>
      <c r="U610"/>
      <c r="V610"/>
      <c r="W610"/>
      <c r="X610"/>
      <c r="Y610"/>
      <c r="Z610" s="260"/>
      <c r="AA610"/>
      <c r="AB610"/>
      <c r="AC610"/>
      <c r="AD610"/>
      <c r="AE610"/>
      <c r="AF610"/>
      <c r="AG610"/>
      <c r="AH610"/>
      <c r="AI610"/>
      <c r="AJ610"/>
      <c r="AK610"/>
      <c r="AL610"/>
      <c r="AM610"/>
      <c r="AN610"/>
      <c r="AO610"/>
      <c r="AP610"/>
      <c r="AQ610"/>
      <c r="AR610"/>
      <c r="AS610"/>
      <c r="AT610"/>
      <c r="AU610"/>
      <c r="AV610"/>
      <c r="AW610"/>
      <c r="AX610"/>
      <c r="AY610"/>
      <c r="AZ610"/>
      <c r="BA610"/>
      <c r="BB610"/>
      <c r="BC610" s="41"/>
      <c r="BI610" t="s">
        <v>1221</v>
      </c>
      <c r="CS610" s="259"/>
    </row>
    <row r="611" spans="1:97" s="1" customFormat="1" ht="13.5" customHeight="1" x14ac:dyDescent="0.15">
      <c r="A611"/>
      <c r="B611"/>
      <c r="C611"/>
      <c r="D611"/>
      <c r="E611"/>
      <c r="F611"/>
      <c r="G611"/>
      <c r="H611"/>
      <c r="I611"/>
      <c r="J611"/>
      <c r="K611" s="3"/>
      <c r="L611"/>
      <c r="M611"/>
      <c r="N611"/>
      <c r="O611"/>
      <c r="P611"/>
      <c r="Q611"/>
      <c r="R611"/>
      <c r="S611"/>
      <c r="T611"/>
      <c r="U611"/>
      <c r="V611"/>
      <c r="W611"/>
      <c r="X611"/>
      <c r="Y611"/>
      <c r="Z611" s="260"/>
      <c r="AA611"/>
      <c r="AB611"/>
      <c r="AC611"/>
      <c r="AD611"/>
      <c r="AE611"/>
      <c r="AF611"/>
      <c r="AG611"/>
      <c r="AH611"/>
      <c r="AI611"/>
      <c r="AJ611"/>
      <c r="AK611"/>
      <c r="AL611"/>
      <c r="AM611"/>
      <c r="AN611"/>
      <c r="AO611"/>
      <c r="AP611"/>
      <c r="AQ611"/>
      <c r="AR611"/>
      <c r="AS611"/>
      <c r="AT611"/>
      <c r="AU611"/>
      <c r="AV611"/>
      <c r="AW611"/>
      <c r="AX611"/>
      <c r="AY611"/>
      <c r="AZ611"/>
      <c r="BA611"/>
      <c r="BB611"/>
      <c r="BC611" s="41"/>
      <c r="BI611" t="s">
        <v>649</v>
      </c>
      <c r="CS611" s="259"/>
    </row>
    <row r="612" spans="1:97" s="1" customFormat="1" ht="13.5" customHeight="1" x14ac:dyDescent="0.15">
      <c r="A612"/>
      <c r="B612"/>
      <c r="C612"/>
      <c r="D612"/>
      <c r="E612"/>
      <c r="F612"/>
      <c r="G612"/>
      <c r="H612"/>
      <c r="I612"/>
      <c r="J612"/>
      <c r="K612" s="3"/>
      <c r="L612"/>
      <c r="M612"/>
      <c r="N612"/>
      <c r="O612"/>
      <c r="P612"/>
      <c r="Q612"/>
      <c r="R612"/>
      <c r="S612"/>
      <c r="T612"/>
      <c r="U612"/>
      <c r="V612"/>
      <c r="W612"/>
      <c r="X612"/>
      <c r="Y612"/>
      <c r="Z612" s="260"/>
      <c r="AA612"/>
      <c r="AB612"/>
      <c r="AC612"/>
      <c r="AD612"/>
      <c r="AE612"/>
      <c r="AF612"/>
      <c r="AG612"/>
      <c r="AH612"/>
      <c r="AI612"/>
      <c r="AJ612"/>
      <c r="AK612"/>
      <c r="AL612"/>
      <c r="AM612"/>
      <c r="AN612"/>
      <c r="AO612"/>
      <c r="AP612"/>
      <c r="AQ612"/>
      <c r="AR612"/>
      <c r="AS612"/>
      <c r="AT612"/>
      <c r="AU612"/>
      <c r="AV612"/>
      <c r="AW612"/>
      <c r="AX612"/>
      <c r="AY612"/>
      <c r="AZ612"/>
      <c r="BA612"/>
      <c r="BB612"/>
      <c r="BC612" s="41"/>
      <c r="BI612" t="s">
        <v>85</v>
      </c>
      <c r="CS612" s="259"/>
    </row>
    <row r="613" spans="1:97" s="1" customFormat="1" ht="13.5" customHeight="1" x14ac:dyDescent="0.15">
      <c r="A613"/>
      <c r="B613"/>
      <c r="C613"/>
      <c r="D613"/>
      <c r="E613"/>
      <c r="F613"/>
      <c r="G613"/>
      <c r="H613"/>
      <c r="I613"/>
      <c r="J613"/>
      <c r="K613" s="3"/>
      <c r="L613"/>
      <c r="M613"/>
      <c r="N613"/>
      <c r="O613"/>
      <c r="P613"/>
      <c r="Q613"/>
      <c r="R613"/>
      <c r="S613"/>
      <c r="T613"/>
      <c r="U613"/>
      <c r="V613"/>
      <c r="W613"/>
      <c r="X613"/>
      <c r="Y613"/>
      <c r="Z613" s="260"/>
      <c r="AA613"/>
      <c r="AB613"/>
      <c r="AC613"/>
      <c r="AD613"/>
      <c r="AE613"/>
      <c r="AF613"/>
      <c r="AG613"/>
      <c r="AH613"/>
      <c r="AI613"/>
      <c r="AJ613"/>
      <c r="AK613"/>
      <c r="AL613"/>
      <c r="AM613"/>
      <c r="AN613"/>
      <c r="AO613"/>
      <c r="AP613"/>
      <c r="AQ613"/>
      <c r="AR613"/>
      <c r="AS613"/>
      <c r="AT613"/>
      <c r="AU613"/>
      <c r="AV613"/>
      <c r="AW613"/>
      <c r="AX613"/>
      <c r="AY613"/>
      <c r="AZ613"/>
      <c r="BA613"/>
      <c r="BB613"/>
      <c r="BC613" s="41"/>
      <c r="BI613" t="s">
        <v>650</v>
      </c>
      <c r="CS613" s="259"/>
    </row>
    <row r="614" spans="1:97" s="1" customFormat="1" ht="13.5" customHeight="1" x14ac:dyDescent="0.15">
      <c r="A614"/>
      <c r="B614"/>
      <c r="C614"/>
      <c r="D614"/>
      <c r="E614"/>
      <c r="F614"/>
      <c r="G614"/>
      <c r="H614"/>
      <c r="I614"/>
      <c r="J614"/>
      <c r="K614" s="3"/>
      <c r="L614"/>
      <c r="M614"/>
      <c r="N614"/>
      <c r="O614"/>
      <c r="P614"/>
      <c r="Q614"/>
      <c r="R614"/>
      <c r="S614"/>
      <c r="T614"/>
      <c r="U614"/>
      <c r="V614"/>
      <c r="W614"/>
      <c r="X614"/>
      <c r="Y614"/>
      <c r="Z614" s="260"/>
      <c r="AA614"/>
      <c r="AB614"/>
      <c r="AC614"/>
      <c r="AD614"/>
      <c r="AE614"/>
      <c r="AF614"/>
      <c r="AG614"/>
      <c r="AH614"/>
      <c r="AI614"/>
      <c r="AJ614"/>
      <c r="AK614"/>
      <c r="AL614"/>
      <c r="AM614"/>
      <c r="AN614"/>
      <c r="AO614"/>
      <c r="AP614"/>
      <c r="AQ614"/>
      <c r="AR614"/>
      <c r="AS614"/>
      <c r="AT614"/>
      <c r="AU614"/>
      <c r="AV614"/>
      <c r="AW614"/>
      <c r="AX614"/>
      <c r="AY614"/>
      <c r="AZ614"/>
      <c r="BA614"/>
      <c r="BB614"/>
      <c r="BC614" s="41"/>
      <c r="BI614" t="s">
        <v>651</v>
      </c>
      <c r="CS614" s="259"/>
    </row>
    <row r="615" spans="1:97" s="1" customFormat="1" ht="13.5" customHeight="1" x14ac:dyDescent="0.15">
      <c r="A615"/>
      <c r="B615"/>
      <c r="C615"/>
      <c r="D615"/>
      <c r="E615"/>
      <c r="F615"/>
      <c r="G615"/>
      <c r="H615"/>
      <c r="I615"/>
      <c r="J615"/>
      <c r="K615" s="3"/>
      <c r="L615"/>
      <c r="M615"/>
      <c r="N615"/>
      <c r="O615"/>
      <c r="P615"/>
      <c r="Q615"/>
      <c r="R615"/>
      <c r="S615"/>
      <c r="T615"/>
      <c r="U615"/>
      <c r="V615"/>
      <c r="W615"/>
      <c r="X615"/>
      <c r="Y615"/>
      <c r="Z615" s="260"/>
      <c r="AA615"/>
      <c r="AB615"/>
      <c r="AC615"/>
      <c r="AD615"/>
      <c r="AE615"/>
      <c r="AF615"/>
      <c r="AG615"/>
      <c r="AH615"/>
      <c r="AI615"/>
      <c r="AJ615"/>
      <c r="AK615"/>
      <c r="AL615"/>
      <c r="AM615"/>
      <c r="AN615"/>
      <c r="AO615"/>
      <c r="AP615"/>
      <c r="AQ615"/>
      <c r="AR615"/>
      <c r="AS615"/>
      <c r="AT615"/>
      <c r="AU615"/>
      <c r="AV615"/>
      <c r="AW615"/>
      <c r="AX615"/>
      <c r="AY615"/>
      <c r="AZ615"/>
      <c r="BA615"/>
      <c r="BB615"/>
      <c r="BC615" s="41"/>
      <c r="BI615" t="s">
        <v>652</v>
      </c>
      <c r="CS615" s="259"/>
    </row>
    <row r="616" spans="1:97" s="1" customFormat="1" ht="13.5" customHeight="1" x14ac:dyDescent="0.15">
      <c r="A616"/>
      <c r="B616"/>
      <c r="C616"/>
      <c r="D616"/>
      <c r="E616"/>
      <c r="F616"/>
      <c r="G616"/>
      <c r="H616"/>
      <c r="I616"/>
      <c r="J616"/>
      <c r="K616" s="3"/>
      <c r="L616"/>
      <c r="M616"/>
      <c r="N616"/>
      <c r="O616"/>
      <c r="P616"/>
      <c r="Q616"/>
      <c r="R616"/>
      <c r="S616"/>
      <c r="T616"/>
      <c r="U616"/>
      <c r="V616"/>
      <c r="W616"/>
      <c r="X616"/>
      <c r="Y616"/>
      <c r="Z616" s="260"/>
      <c r="AA616"/>
      <c r="AB616"/>
      <c r="AC616"/>
      <c r="AD616"/>
      <c r="AE616"/>
      <c r="AF616"/>
      <c r="AG616"/>
      <c r="AH616"/>
      <c r="AI616"/>
      <c r="AJ616"/>
      <c r="AK616"/>
      <c r="AL616"/>
      <c r="AM616"/>
      <c r="AN616"/>
      <c r="AO616"/>
      <c r="AP616"/>
      <c r="AQ616"/>
      <c r="AR616"/>
      <c r="AS616"/>
      <c r="AT616"/>
      <c r="AU616"/>
      <c r="AV616"/>
      <c r="AW616"/>
      <c r="AX616"/>
      <c r="AY616"/>
      <c r="AZ616"/>
      <c r="BA616"/>
      <c r="BB616"/>
      <c r="BC616" s="41"/>
      <c r="BI616" t="s">
        <v>86</v>
      </c>
      <c r="CS616" s="259"/>
    </row>
    <row r="617" spans="1:97" s="1" customFormat="1" ht="13.5" customHeight="1" x14ac:dyDescent="0.15">
      <c r="A617"/>
      <c r="B617"/>
      <c r="C617"/>
      <c r="D617"/>
      <c r="E617"/>
      <c r="F617"/>
      <c r="G617"/>
      <c r="H617"/>
      <c r="I617"/>
      <c r="J617"/>
      <c r="K617" s="3"/>
      <c r="L617"/>
      <c r="M617"/>
      <c r="N617"/>
      <c r="O617"/>
      <c r="P617"/>
      <c r="Q617"/>
      <c r="R617"/>
      <c r="S617"/>
      <c r="T617"/>
      <c r="U617"/>
      <c r="V617"/>
      <c r="W617"/>
      <c r="X617"/>
      <c r="Y617"/>
      <c r="Z617" s="260"/>
      <c r="AA617"/>
      <c r="AB617"/>
      <c r="AC617"/>
      <c r="AD617"/>
      <c r="AE617"/>
      <c r="AF617"/>
      <c r="AG617"/>
      <c r="AH617"/>
      <c r="AI617"/>
      <c r="AJ617"/>
      <c r="AK617"/>
      <c r="AL617"/>
      <c r="AM617"/>
      <c r="AN617"/>
      <c r="AO617"/>
      <c r="AP617"/>
      <c r="AQ617"/>
      <c r="AR617"/>
      <c r="AS617"/>
      <c r="AT617"/>
      <c r="AU617"/>
      <c r="AV617"/>
      <c r="AW617"/>
      <c r="AX617"/>
      <c r="AY617"/>
      <c r="AZ617"/>
      <c r="BA617"/>
      <c r="BB617"/>
      <c r="BC617" s="41"/>
      <c r="BI617" t="s">
        <v>1148</v>
      </c>
      <c r="CS617" s="259"/>
    </row>
    <row r="618" spans="1:97" s="1" customFormat="1" ht="13.5" customHeight="1" x14ac:dyDescent="0.15">
      <c r="A618"/>
      <c r="B618"/>
      <c r="C618"/>
      <c r="D618"/>
      <c r="E618"/>
      <c r="F618"/>
      <c r="G618"/>
      <c r="H618"/>
      <c r="I618"/>
      <c r="J618"/>
      <c r="K618" s="3"/>
      <c r="L618"/>
      <c r="M618"/>
      <c r="N618"/>
      <c r="O618"/>
      <c r="P618"/>
      <c r="Q618"/>
      <c r="R618"/>
      <c r="S618"/>
      <c r="T618"/>
      <c r="U618"/>
      <c r="V618"/>
      <c r="W618"/>
      <c r="X618"/>
      <c r="Y618"/>
      <c r="Z618" s="260"/>
      <c r="AA618"/>
      <c r="AB618"/>
      <c r="AC618"/>
      <c r="AD618"/>
      <c r="AE618"/>
      <c r="AF618"/>
      <c r="AG618"/>
      <c r="AH618"/>
      <c r="AI618"/>
      <c r="AJ618"/>
      <c r="AK618"/>
      <c r="AL618"/>
      <c r="AM618"/>
      <c r="AN618"/>
      <c r="AO618"/>
      <c r="AP618"/>
      <c r="AQ618"/>
      <c r="AR618"/>
      <c r="AS618"/>
      <c r="AT618"/>
      <c r="AU618"/>
      <c r="AV618"/>
      <c r="AW618"/>
      <c r="AX618"/>
      <c r="AY618"/>
      <c r="AZ618"/>
      <c r="BA618"/>
      <c r="BB618"/>
      <c r="BC618" s="41"/>
      <c r="BI618" t="s">
        <v>1222</v>
      </c>
      <c r="CS618" s="259"/>
    </row>
    <row r="619" spans="1:97" s="1" customFormat="1" ht="13.5" customHeight="1" x14ac:dyDescent="0.15">
      <c r="A619"/>
      <c r="B619"/>
      <c r="C619"/>
      <c r="D619"/>
      <c r="E619"/>
      <c r="F619"/>
      <c r="G619"/>
      <c r="H619"/>
      <c r="I619"/>
      <c r="J619"/>
      <c r="K619" s="3"/>
      <c r="L619"/>
      <c r="M619"/>
      <c r="N619"/>
      <c r="O619"/>
      <c r="P619"/>
      <c r="Q619"/>
      <c r="R619"/>
      <c r="S619"/>
      <c r="T619"/>
      <c r="U619"/>
      <c r="V619"/>
      <c r="W619"/>
      <c r="X619"/>
      <c r="Y619"/>
      <c r="Z619" s="260"/>
      <c r="AA619"/>
      <c r="AB619"/>
      <c r="AC619"/>
      <c r="AD619"/>
      <c r="AE619"/>
      <c r="AF619"/>
      <c r="AG619"/>
      <c r="AH619"/>
      <c r="AI619"/>
      <c r="AJ619"/>
      <c r="AK619"/>
      <c r="AL619"/>
      <c r="AM619"/>
      <c r="AN619"/>
      <c r="AO619"/>
      <c r="AP619"/>
      <c r="AQ619"/>
      <c r="AR619"/>
      <c r="AS619"/>
      <c r="AT619"/>
      <c r="AU619"/>
      <c r="AV619"/>
      <c r="AW619"/>
      <c r="AX619"/>
      <c r="AY619"/>
      <c r="AZ619"/>
      <c r="BA619"/>
      <c r="BB619"/>
      <c r="BC619" s="41"/>
      <c r="BI619" t="s">
        <v>298</v>
      </c>
      <c r="CS619" s="259"/>
    </row>
    <row r="620" spans="1:97" s="1" customFormat="1" ht="13.5" customHeight="1" x14ac:dyDescent="0.15">
      <c r="A620"/>
      <c r="B620"/>
      <c r="C620"/>
      <c r="D620"/>
      <c r="E620"/>
      <c r="F620"/>
      <c r="G620"/>
      <c r="H620"/>
      <c r="I620"/>
      <c r="J620"/>
      <c r="K620" s="3"/>
      <c r="L620"/>
      <c r="M620"/>
      <c r="N620"/>
      <c r="O620"/>
      <c r="P620"/>
      <c r="Q620"/>
      <c r="R620"/>
      <c r="S620"/>
      <c r="T620"/>
      <c r="U620"/>
      <c r="V620"/>
      <c r="W620"/>
      <c r="X620"/>
      <c r="Y620"/>
      <c r="Z620" s="260"/>
      <c r="AA620"/>
      <c r="AB620"/>
      <c r="AC620"/>
      <c r="AD620"/>
      <c r="AE620"/>
      <c r="AF620"/>
      <c r="AG620"/>
      <c r="AH620"/>
      <c r="AI620"/>
      <c r="AJ620"/>
      <c r="AK620"/>
      <c r="AL620"/>
      <c r="AM620"/>
      <c r="AN620"/>
      <c r="AO620"/>
      <c r="AP620"/>
      <c r="AQ620"/>
      <c r="AR620"/>
      <c r="AS620"/>
      <c r="AT620"/>
      <c r="AU620"/>
      <c r="AV620"/>
      <c r="AW620"/>
      <c r="AX620"/>
      <c r="AY620"/>
      <c r="AZ620"/>
      <c r="BA620"/>
      <c r="BB620"/>
      <c r="BC620" s="41"/>
      <c r="BI620" t="s">
        <v>299</v>
      </c>
      <c r="CS620" s="259"/>
    </row>
    <row r="621" spans="1:97" s="1" customFormat="1" ht="13.5" customHeight="1" x14ac:dyDescent="0.15">
      <c r="A621"/>
      <c r="B621"/>
      <c r="C621"/>
      <c r="D621"/>
      <c r="E621"/>
      <c r="F621"/>
      <c r="G621"/>
      <c r="H621"/>
      <c r="I621"/>
      <c r="J621"/>
      <c r="K621" s="3"/>
      <c r="L621"/>
      <c r="M621"/>
      <c r="N621"/>
      <c r="O621"/>
      <c r="P621"/>
      <c r="Q621"/>
      <c r="R621"/>
      <c r="S621"/>
      <c r="T621"/>
      <c r="U621"/>
      <c r="V621"/>
      <c r="W621"/>
      <c r="X621"/>
      <c r="Y621"/>
      <c r="Z621" s="260"/>
      <c r="AA621"/>
      <c r="AB621"/>
      <c r="AC621"/>
      <c r="AD621"/>
      <c r="AE621"/>
      <c r="AF621"/>
      <c r="AG621"/>
      <c r="AH621"/>
      <c r="AI621"/>
      <c r="AJ621"/>
      <c r="AK621"/>
      <c r="AL621"/>
      <c r="AM621"/>
      <c r="AN621"/>
      <c r="AO621"/>
      <c r="AP621"/>
      <c r="AQ621"/>
      <c r="AR621"/>
      <c r="AS621"/>
      <c r="AT621"/>
      <c r="AU621"/>
      <c r="AV621"/>
      <c r="AW621"/>
      <c r="AX621"/>
      <c r="AY621"/>
      <c r="AZ621"/>
      <c r="BA621"/>
      <c r="BB621"/>
      <c r="BC621" s="41"/>
      <c r="BI621" t="s">
        <v>300</v>
      </c>
      <c r="CS621" s="259"/>
    </row>
    <row r="622" spans="1:97" s="1" customFormat="1" ht="13.5" customHeight="1" x14ac:dyDescent="0.15">
      <c r="A622"/>
      <c r="B622"/>
      <c r="C622"/>
      <c r="D622"/>
      <c r="E622"/>
      <c r="F622"/>
      <c r="G622"/>
      <c r="H622"/>
      <c r="I622"/>
      <c r="J622"/>
      <c r="K622" s="3"/>
      <c r="L622"/>
      <c r="M622"/>
      <c r="N622"/>
      <c r="O622"/>
      <c r="P622"/>
      <c r="Q622"/>
      <c r="R622"/>
      <c r="S622"/>
      <c r="T622"/>
      <c r="U622"/>
      <c r="V622"/>
      <c r="W622"/>
      <c r="X622"/>
      <c r="Y622"/>
      <c r="Z622" s="260"/>
      <c r="AA622"/>
      <c r="AB622"/>
      <c r="AC622"/>
      <c r="AD622"/>
      <c r="AE622"/>
      <c r="AF622"/>
      <c r="AG622"/>
      <c r="AH622"/>
      <c r="AI622"/>
      <c r="AJ622"/>
      <c r="AK622"/>
      <c r="AL622"/>
      <c r="AM622"/>
      <c r="AN622"/>
      <c r="AO622"/>
      <c r="AP622"/>
      <c r="AQ622"/>
      <c r="AR622"/>
      <c r="AS622"/>
      <c r="AT622"/>
      <c r="AU622"/>
      <c r="AV622"/>
      <c r="AW622"/>
      <c r="AX622"/>
      <c r="AY622"/>
      <c r="AZ622"/>
      <c r="BA622"/>
      <c r="BB622"/>
      <c r="BC622" s="41"/>
      <c r="BI622" t="s">
        <v>301</v>
      </c>
      <c r="CS622" s="259"/>
    </row>
    <row r="623" spans="1:97" s="1" customFormat="1" ht="13.5" customHeight="1" x14ac:dyDescent="0.15">
      <c r="A623"/>
      <c r="B623"/>
      <c r="C623"/>
      <c r="D623"/>
      <c r="E623"/>
      <c r="F623"/>
      <c r="G623"/>
      <c r="H623"/>
      <c r="I623"/>
      <c r="J623"/>
      <c r="K623" s="3"/>
      <c r="L623"/>
      <c r="M623"/>
      <c r="N623"/>
      <c r="O623"/>
      <c r="P623"/>
      <c r="Q623"/>
      <c r="R623"/>
      <c r="S623"/>
      <c r="T623"/>
      <c r="U623"/>
      <c r="V623"/>
      <c r="W623"/>
      <c r="X623"/>
      <c r="Y623"/>
      <c r="Z623" s="260"/>
      <c r="AA623"/>
      <c r="AB623"/>
      <c r="AC623"/>
      <c r="AD623"/>
      <c r="AE623"/>
      <c r="AF623"/>
      <c r="AG623"/>
      <c r="AH623"/>
      <c r="AI623"/>
      <c r="AJ623"/>
      <c r="AK623"/>
      <c r="AL623"/>
      <c r="AM623"/>
      <c r="AN623"/>
      <c r="AO623"/>
      <c r="AP623"/>
      <c r="AQ623"/>
      <c r="AR623"/>
      <c r="AS623"/>
      <c r="AT623"/>
      <c r="AU623"/>
      <c r="AV623"/>
      <c r="AW623"/>
      <c r="AX623"/>
      <c r="AY623"/>
      <c r="AZ623"/>
      <c r="BA623"/>
      <c r="BB623"/>
      <c r="BC623" s="41"/>
      <c r="BI623" t="s">
        <v>302</v>
      </c>
      <c r="CS623" s="259"/>
    </row>
    <row r="624" spans="1:97" s="1" customFormat="1" ht="13.5" customHeight="1" x14ac:dyDescent="0.15">
      <c r="A624"/>
      <c r="B624"/>
      <c r="C624"/>
      <c r="D624"/>
      <c r="E624"/>
      <c r="F624"/>
      <c r="G624"/>
      <c r="H624"/>
      <c r="I624"/>
      <c r="J624"/>
      <c r="K624" s="3"/>
      <c r="L624"/>
      <c r="M624"/>
      <c r="N624"/>
      <c r="O624"/>
      <c r="P624"/>
      <c r="Q624"/>
      <c r="R624"/>
      <c r="S624"/>
      <c r="T624"/>
      <c r="U624"/>
      <c r="V624"/>
      <c r="W624"/>
      <c r="X624"/>
      <c r="Y624"/>
      <c r="Z624" s="260"/>
      <c r="AA624"/>
      <c r="AB624"/>
      <c r="AC624"/>
      <c r="AD624"/>
      <c r="AE624"/>
      <c r="AF624"/>
      <c r="AG624"/>
      <c r="AH624"/>
      <c r="AI624"/>
      <c r="AJ624"/>
      <c r="AK624"/>
      <c r="AL624"/>
      <c r="AM624"/>
      <c r="AN624"/>
      <c r="AO624"/>
      <c r="AP624"/>
      <c r="AQ624"/>
      <c r="AR624"/>
      <c r="AS624"/>
      <c r="AT624"/>
      <c r="AU624"/>
      <c r="AV624"/>
      <c r="AW624"/>
      <c r="AX624"/>
      <c r="AY624"/>
      <c r="AZ624"/>
      <c r="BA624"/>
      <c r="BB624"/>
      <c r="BC624" s="41"/>
      <c r="BI624" t="s">
        <v>303</v>
      </c>
      <c r="CS624" s="259"/>
    </row>
    <row r="625" spans="1:97" s="1" customFormat="1" ht="13.5" customHeight="1" x14ac:dyDescent="0.15">
      <c r="A625"/>
      <c r="B625"/>
      <c r="C625"/>
      <c r="D625"/>
      <c r="E625"/>
      <c r="F625"/>
      <c r="G625"/>
      <c r="H625"/>
      <c r="I625"/>
      <c r="J625"/>
      <c r="K625" s="3"/>
      <c r="L625"/>
      <c r="M625"/>
      <c r="N625"/>
      <c r="O625"/>
      <c r="P625"/>
      <c r="Q625"/>
      <c r="R625"/>
      <c r="S625"/>
      <c r="T625"/>
      <c r="U625"/>
      <c r="V625"/>
      <c r="W625"/>
      <c r="X625"/>
      <c r="Y625"/>
      <c r="Z625" s="260"/>
      <c r="AA625"/>
      <c r="AB625"/>
      <c r="AC625"/>
      <c r="AD625"/>
      <c r="AE625"/>
      <c r="AF625"/>
      <c r="AG625"/>
      <c r="AH625"/>
      <c r="AI625"/>
      <c r="AJ625"/>
      <c r="AK625"/>
      <c r="AL625"/>
      <c r="AM625"/>
      <c r="AN625"/>
      <c r="AO625"/>
      <c r="AP625"/>
      <c r="AQ625"/>
      <c r="AR625"/>
      <c r="AS625"/>
      <c r="AT625"/>
      <c r="AU625"/>
      <c r="AV625"/>
      <c r="AW625"/>
      <c r="AX625"/>
      <c r="AY625"/>
      <c r="AZ625"/>
      <c r="BA625"/>
      <c r="BB625"/>
      <c r="BC625" s="41"/>
      <c r="BI625" t="s">
        <v>304</v>
      </c>
      <c r="CS625" s="259"/>
    </row>
    <row r="626" spans="1:97" s="1" customFormat="1" ht="13.5" customHeight="1" x14ac:dyDescent="0.15">
      <c r="A626"/>
      <c r="B626"/>
      <c r="C626"/>
      <c r="D626"/>
      <c r="E626"/>
      <c r="F626"/>
      <c r="G626"/>
      <c r="H626"/>
      <c r="I626"/>
      <c r="J626"/>
      <c r="K626" s="3"/>
      <c r="L626"/>
      <c r="M626"/>
      <c r="N626"/>
      <c r="O626"/>
      <c r="P626"/>
      <c r="Q626"/>
      <c r="R626"/>
      <c r="S626"/>
      <c r="T626"/>
      <c r="U626"/>
      <c r="V626"/>
      <c r="W626"/>
      <c r="X626"/>
      <c r="Y626"/>
      <c r="Z626" s="260"/>
      <c r="AA626"/>
      <c r="AB626"/>
      <c r="AC626"/>
      <c r="AD626"/>
      <c r="AE626"/>
      <c r="AF626"/>
      <c r="AG626"/>
      <c r="AH626"/>
      <c r="AI626"/>
      <c r="AJ626"/>
      <c r="AK626"/>
      <c r="AL626"/>
      <c r="AM626"/>
      <c r="AN626"/>
      <c r="AO626"/>
      <c r="AP626"/>
      <c r="AQ626"/>
      <c r="AR626"/>
      <c r="AS626"/>
      <c r="AT626"/>
      <c r="AU626"/>
      <c r="AV626"/>
      <c r="AW626"/>
      <c r="AX626"/>
      <c r="AY626"/>
      <c r="AZ626"/>
      <c r="BA626"/>
      <c r="BB626"/>
      <c r="BC626" s="41"/>
      <c r="BI626" t="s">
        <v>305</v>
      </c>
      <c r="CS626" s="259"/>
    </row>
    <row r="627" spans="1:97" s="1" customFormat="1" ht="13.5" customHeight="1" x14ac:dyDescent="0.15">
      <c r="A627"/>
      <c r="B627"/>
      <c r="C627"/>
      <c r="D627"/>
      <c r="E627"/>
      <c r="F627"/>
      <c r="G627"/>
      <c r="H627"/>
      <c r="I627"/>
      <c r="J627"/>
      <c r="K627" s="3"/>
      <c r="L627"/>
      <c r="M627"/>
      <c r="N627"/>
      <c r="O627"/>
      <c r="P627"/>
      <c r="Q627"/>
      <c r="R627"/>
      <c r="S627"/>
      <c r="T627"/>
      <c r="U627"/>
      <c r="V627"/>
      <c r="W627"/>
      <c r="X627"/>
      <c r="Y627"/>
      <c r="Z627" s="260"/>
      <c r="AA627"/>
      <c r="AB627"/>
      <c r="AC627"/>
      <c r="AD627"/>
      <c r="AE627"/>
      <c r="AF627"/>
      <c r="AG627"/>
      <c r="AH627"/>
      <c r="AI627"/>
      <c r="AJ627"/>
      <c r="AK627"/>
      <c r="AL627"/>
      <c r="AM627"/>
      <c r="AN627"/>
      <c r="AO627"/>
      <c r="AP627"/>
      <c r="AQ627"/>
      <c r="AR627"/>
      <c r="AS627"/>
      <c r="AT627"/>
      <c r="AU627"/>
      <c r="AV627"/>
      <c r="AW627"/>
      <c r="AX627"/>
      <c r="AY627"/>
      <c r="AZ627"/>
      <c r="BA627"/>
      <c r="BB627"/>
      <c r="BC627" s="41"/>
      <c r="BI627" t="s">
        <v>306</v>
      </c>
      <c r="CS627" s="259"/>
    </row>
    <row r="628" spans="1:97" s="1" customFormat="1" ht="13.5" customHeight="1" x14ac:dyDescent="0.15">
      <c r="A628"/>
      <c r="B628"/>
      <c r="C628"/>
      <c r="D628"/>
      <c r="E628"/>
      <c r="F628"/>
      <c r="G628"/>
      <c r="H628"/>
      <c r="I628"/>
      <c r="J628"/>
      <c r="K628" s="3"/>
      <c r="L628"/>
      <c r="M628"/>
      <c r="N628"/>
      <c r="O628"/>
      <c r="P628"/>
      <c r="Q628"/>
      <c r="R628"/>
      <c r="S628"/>
      <c r="T628"/>
      <c r="U628"/>
      <c r="V628"/>
      <c r="W628"/>
      <c r="X628"/>
      <c r="Y628"/>
      <c r="Z628" s="260"/>
      <c r="AA628"/>
      <c r="AB628"/>
      <c r="AC628"/>
      <c r="AD628"/>
      <c r="AE628"/>
      <c r="AF628"/>
      <c r="AG628"/>
      <c r="AH628"/>
      <c r="AI628"/>
      <c r="AJ628"/>
      <c r="AK628"/>
      <c r="AL628"/>
      <c r="AM628"/>
      <c r="AN628"/>
      <c r="AO628"/>
      <c r="AP628"/>
      <c r="AQ628"/>
      <c r="AR628"/>
      <c r="AS628"/>
      <c r="AT628"/>
      <c r="AU628"/>
      <c r="AV628"/>
      <c r="AW628"/>
      <c r="AX628"/>
      <c r="AY628"/>
      <c r="AZ628"/>
      <c r="BA628"/>
      <c r="BB628"/>
      <c r="BC628" s="41"/>
      <c r="BI628" t="s">
        <v>307</v>
      </c>
      <c r="CS628" s="259"/>
    </row>
    <row r="629" spans="1:97" s="1" customFormat="1" ht="13.5" customHeight="1" x14ac:dyDescent="0.15">
      <c r="A629"/>
      <c r="B629"/>
      <c r="C629"/>
      <c r="D629"/>
      <c r="E629"/>
      <c r="F629"/>
      <c r="G629"/>
      <c r="H629"/>
      <c r="I629"/>
      <c r="J629"/>
      <c r="K629" s="3"/>
      <c r="L629"/>
      <c r="M629"/>
      <c r="N629"/>
      <c r="O629"/>
      <c r="P629"/>
      <c r="Q629"/>
      <c r="R629"/>
      <c r="S629"/>
      <c r="T629"/>
      <c r="U629"/>
      <c r="V629"/>
      <c r="W629"/>
      <c r="X629"/>
      <c r="Y629"/>
      <c r="Z629" s="260"/>
      <c r="AA629"/>
      <c r="AB629"/>
      <c r="AC629"/>
      <c r="AD629"/>
      <c r="AE629"/>
      <c r="AF629"/>
      <c r="AG629"/>
      <c r="AH629"/>
      <c r="AI629"/>
      <c r="AJ629"/>
      <c r="AK629"/>
      <c r="AL629"/>
      <c r="AM629"/>
      <c r="AN629"/>
      <c r="AO629"/>
      <c r="AP629"/>
      <c r="AQ629"/>
      <c r="AR629"/>
      <c r="AS629"/>
      <c r="AT629"/>
      <c r="AU629"/>
      <c r="AV629"/>
      <c r="AW629"/>
      <c r="AX629"/>
      <c r="AY629"/>
      <c r="AZ629"/>
      <c r="BA629"/>
      <c r="BB629"/>
      <c r="BC629" s="41"/>
      <c r="BI629" t="s">
        <v>308</v>
      </c>
      <c r="CS629" s="259"/>
    </row>
    <row r="630" spans="1:97" s="1" customFormat="1" ht="13.5" customHeight="1" x14ac:dyDescent="0.15">
      <c r="A630"/>
      <c r="B630"/>
      <c r="C630"/>
      <c r="D630"/>
      <c r="E630"/>
      <c r="F630"/>
      <c r="G630"/>
      <c r="H630"/>
      <c r="I630"/>
      <c r="J630"/>
      <c r="K630" s="3"/>
      <c r="L630"/>
      <c r="M630"/>
      <c r="N630"/>
      <c r="O630"/>
      <c r="P630"/>
      <c r="Q630"/>
      <c r="R630"/>
      <c r="S630"/>
      <c r="T630"/>
      <c r="U630"/>
      <c r="V630"/>
      <c r="W630"/>
      <c r="X630"/>
      <c r="Y630"/>
      <c r="Z630" s="260"/>
      <c r="AA630"/>
      <c r="AB630"/>
      <c r="AC630"/>
      <c r="AD630"/>
      <c r="AE630"/>
      <c r="AF630"/>
      <c r="AG630"/>
      <c r="AH630"/>
      <c r="AI630"/>
      <c r="AJ630"/>
      <c r="AK630"/>
      <c r="AL630"/>
      <c r="AM630"/>
      <c r="AN630"/>
      <c r="AO630"/>
      <c r="AP630"/>
      <c r="AQ630"/>
      <c r="AR630"/>
      <c r="AS630"/>
      <c r="AT630"/>
      <c r="AU630"/>
      <c r="AV630"/>
      <c r="AW630"/>
      <c r="AX630"/>
      <c r="AY630"/>
      <c r="AZ630"/>
      <c r="BA630"/>
      <c r="BB630"/>
      <c r="BC630" s="41"/>
      <c r="BI630" t="s">
        <v>309</v>
      </c>
      <c r="CS630" s="259"/>
    </row>
    <row r="631" spans="1:97" s="1" customFormat="1" ht="13.5" customHeight="1" x14ac:dyDescent="0.15">
      <c r="A631"/>
      <c r="B631"/>
      <c r="C631"/>
      <c r="D631"/>
      <c r="E631"/>
      <c r="F631"/>
      <c r="G631"/>
      <c r="H631"/>
      <c r="I631"/>
      <c r="J631"/>
      <c r="K631" s="3"/>
      <c r="L631"/>
      <c r="M631"/>
      <c r="N631"/>
      <c r="O631"/>
      <c r="P631"/>
      <c r="Q631"/>
      <c r="R631"/>
      <c r="S631"/>
      <c r="T631"/>
      <c r="U631"/>
      <c r="V631"/>
      <c r="W631"/>
      <c r="X631"/>
      <c r="Y631"/>
      <c r="Z631" s="260"/>
      <c r="AA631"/>
      <c r="AB631"/>
      <c r="AC631"/>
      <c r="AD631"/>
      <c r="AE631"/>
      <c r="AF631"/>
      <c r="AG631"/>
      <c r="AH631"/>
      <c r="AI631"/>
      <c r="AJ631"/>
      <c r="AK631"/>
      <c r="AL631"/>
      <c r="AM631"/>
      <c r="AN631"/>
      <c r="AO631"/>
      <c r="AP631"/>
      <c r="AQ631"/>
      <c r="AR631"/>
      <c r="AS631"/>
      <c r="AT631"/>
      <c r="AU631"/>
      <c r="AV631"/>
      <c r="AW631"/>
      <c r="AX631"/>
      <c r="AY631"/>
      <c r="AZ631"/>
      <c r="BA631"/>
      <c r="BB631"/>
      <c r="BC631" s="41"/>
      <c r="BI631" t="s">
        <v>310</v>
      </c>
      <c r="CS631" s="259"/>
    </row>
    <row r="632" spans="1:97" s="1" customFormat="1" ht="13.5" customHeight="1" x14ac:dyDescent="0.15">
      <c r="A632"/>
      <c r="B632"/>
      <c r="C632"/>
      <c r="D632"/>
      <c r="E632"/>
      <c r="F632"/>
      <c r="G632"/>
      <c r="H632"/>
      <c r="I632"/>
      <c r="J632"/>
      <c r="K632" s="3"/>
      <c r="L632"/>
      <c r="M632"/>
      <c r="N632"/>
      <c r="O632"/>
      <c r="P632"/>
      <c r="Q632"/>
      <c r="R632"/>
      <c r="S632"/>
      <c r="T632"/>
      <c r="U632"/>
      <c r="V632"/>
      <c r="W632"/>
      <c r="X632"/>
      <c r="Y632"/>
      <c r="Z632" s="260"/>
      <c r="AA632"/>
      <c r="AB632"/>
      <c r="AC632"/>
      <c r="AD632"/>
      <c r="AE632"/>
      <c r="AF632"/>
      <c r="AG632"/>
      <c r="AH632"/>
      <c r="AI632"/>
      <c r="AJ632"/>
      <c r="AK632"/>
      <c r="AL632"/>
      <c r="AM632"/>
      <c r="AN632"/>
      <c r="AO632"/>
      <c r="AP632"/>
      <c r="AQ632"/>
      <c r="AR632"/>
      <c r="AS632"/>
      <c r="AT632"/>
      <c r="AU632"/>
      <c r="AV632"/>
      <c r="AW632"/>
      <c r="AX632"/>
      <c r="AY632"/>
      <c r="AZ632"/>
      <c r="BA632"/>
      <c r="BB632"/>
      <c r="BC632" s="41"/>
      <c r="BI632" t="s">
        <v>311</v>
      </c>
      <c r="CS632" s="259"/>
    </row>
    <row r="633" spans="1:97" s="1" customFormat="1" ht="13.5" customHeight="1" x14ac:dyDescent="0.15">
      <c r="A633"/>
      <c r="B633"/>
      <c r="C633"/>
      <c r="D633"/>
      <c r="E633"/>
      <c r="F633"/>
      <c r="G633"/>
      <c r="H633"/>
      <c r="I633"/>
      <c r="J633"/>
      <c r="K633" s="3"/>
      <c r="L633"/>
      <c r="M633"/>
      <c r="N633"/>
      <c r="O633"/>
      <c r="P633"/>
      <c r="Q633"/>
      <c r="R633"/>
      <c r="S633"/>
      <c r="T633"/>
      <c r="U633"/>
      <c r="V633"/>
      <c r="W633"/>
      <c r="X633"/>
      <c r="Y633"/>
      <c r="Z633" s="260"/>
      <c r="AA633"/>
      <c r="AB633"/>
      <c r="AC633"/>
      <c r="AD633"/>
      <c r="AE633"/>
      <c r="AF633"/>
      <c r="AG633"/>
      <c r="AH633"/>
      <c r="AI633"/>
      <c r="AJ633"/>
      <c r="AK633"/>
      <c r="AL633"/>
      <c r="AM633"/>
      <c r="AN633"/>
      <c r="AO633"/>
      <c r="AP633"/>
      <c r="AQ633"/>
      <c r="AR633"/>
      <c r="AS633"/>
      <c r="AT633"/>
      <c r="AU633"/>
      <c r="AV633"/>
      <c r="AW633"/>
      <c r="AX633"/>
      <c r="AY633"/>
      <c r="AZ633"/>
      <c r="BA633"/>
      <c r="BB633"/>
      <c r="BC633" s="41"/>
      <c r="BI633" t="s">
        <v>312</v>
      </c>
      <c r="CS633" s="259"/>
    </row>
    <row r="634" spans="1:97" s="1" customFormat="1" ht="13.5" customHeight="1" x14ac:dyDescent="0.15">
      <c r="A634"/>
      <c r="B634"/>
      <c r="C634"/>
      <c r="D634"/>
      <c r="E634"/>
      <c r="F634"/>
      <c r="G634"/>
      <c r="H634"/>
      <c r="I634"/>
      <c r="J634"/>
      <c r="K634" s="3"/>
      <c r="L634"/>
      <c r="M634"/>
      <c r="N634"/>
      <c r="O634"/>
      <c r="P634"/>
      <c r="Q634"/>
      <c r="R634"/>
      <c r="S634"/>
      <c r="T634"/>
      <c r="U634"/>
      <c r="V634"/>
      <c r="W634"/>
      <c r="X634"/>
      <c r="Y634"/>
      <c r="Z634" s="260"/>
      <c r="AA634"/>
      <c r="AB634"/>
      <c r="AC634"/>
      <c r="AD634"/>
      <c r="AE634"/>
      <c r="AF634"/>
      <c r="AG634"/>
      <c r="AH634"/>
      <c r="AI634"/>
      <c r="AJ634"/>
      <c r="AK634"/>
      <c r="AL634"/>
      <c r="AM634"/>
      <c r="AN634"/>
      <c r="AO634"/>
      <c r="AP634"/>
      <c r="AQ634"/>
      <c r="AR634"/>
      <c r="AS634"/>
      <c r="AT634"/>
      <c r="AU634"/>
      <c r="AV634"/>
      <c r="AW634"/>
      <c r="AX634"/>
      <c r="AY634"/>
      <c r="AZ634"/>
      <c r="BA634"/>
      <c r="BB634"/>
      <c r="BC634" s="41"/>
      <c r="BI634" t="s">
        <v>313</v>
      </c>
      <c r="CS634" s="259"/>
    </row>
    <row r="635" spans="1:97" s="1" customFormat="1" ht="13.5" customHeight="1" x14ac:dyDescent="0.15">
      <c r="A635"/>
      <c r="B635"/>
      <c r="C635"/>
      <c r="D635"/>
      <c r="E635"/>
      <c r="F635"/>
      <c r="G635"/>
      <c r="H635"/>
      <c r="I635"/>
      <c r="J635"/>
      <c r="K635" s="3"/>
      <c r="L635"/>
      <c r="M635"/>
      <c r="N635"/>
      <c r="O635"/>
      <c r="P635"/>
      <c r="Q635"/>
      <c r="R635"/>
      <c r="S635"/>
      <c r="T635"/>
      <c r="U635"/>
      <c r="V635"/>
      <c r="W635"/>
      <c r="X635"/>
      <c r="Y635"/>
      <c r="Z635" s="260"/>
      <c r="AA635"/>
      <c r="AB635"/>
      <c r="AC635"/>
      <c r="AD635"/>
      <c r="AE635"/>
      <c r="AF635"/>
      <c r="AG635"/>
      <c r="AH635"/>
      <c r="AI635"/>
      <c r="AJ635"/>
      <c r="AK635"/>
      <c r="AL635"/>
      <c r="AM635"/>
      <c r="AN635"/>
      <c r="AO635"/>
      <c r="AP635"/>
      <c r="AQ635"/>
      <c r="AR635"/>
      <c r="AS635"/>
      <c r="AT635"/>
      <c r="AU635"/>
      <c r="AV635"/>
      <c r="AW635"/>
      <c r="AX635"/>
      <c r="AY635"/>
      <c r="AZ635"/>
      <c r="BA635"/>
      <c r="BB635"/>
      <c r="BC635" s="41"/>
      <c r="BI635" t="s">
        <v>314</v>
      </c>
      <c r="CS635" s="259"/>
    </row>
    <row r="636" spans="1:97" s="1" customFormat="1" ht="13.5" customHeight="1" x14ac:dyDescent="0.15">
      <c r="A636"/>
      <c r="B636"/>
      <c r="C636"/>
      <c r="D636"/>
      <c r="E636"/>
      <c r="F636"/>
      <c r="G636"/>
      <c r="H636"/>
      <c r="I636"/>
      <c r="J636"/>
      <c r="K636" s="3"/>
      <c r="L636"/>
      <c r="M636"/>
      <c r="N636"/>
      <c r="O636"/>
      <c r="P636"/>
      <c r="Q636"/>
      <c r="R636"/>
      <c r="S636"/>
      <c r="T636"/>
      <c r="U636"/>
      <c r="V636"/>
      <c r="W636"/>
      <c r="X636"/>
      <c r="Y636"/>
      <c r="Z636" s="260"/>
      <c r="AA636"/>
      <c r="AB636"/>
      <c r="AC636"/>
      <c r="AD636"/>
      <c r="AE636"/>
      <c r="AF636"/>
      <c r="AG636"/>
      <c r="AH636"/>
      <c r="AI636"/>
      <c r="AJ636"/>
      <c r="AK636"/>
      <c r="AL636"/>
      <c r="AM636"/>
      <c r="AN636"/>
      <c r="AO636"/>
      <c r="AP636"/>
      <c r="AQ636"/>
      <c r="AR636"/>
      <c r="AS636"/>
      <c r="AT636"/>
      <c r="AU636"/>
      <c r="AV636"/>
      <c r="AW636"/>
      <c r="AX636"/>
      <c r="AY636"/>
      <c r="AZ636"/>
      <c r="BA636"/>
      <c r="BB636"/>
      <c r="BC636" s="41"/>
      <c r="BI636" t="s">
        <v>315</v>
      </c>
      <c r="CS636" s="259"/>
    </row>
    <row r="637" spans="1:97" s="1" customFormat="1" ht="13.5" customHeight="1" x14ac:dyDescent="0.15">
      <c r="A637"/>
      <c r="B637"/>
      <c r="C637"/>
      <c r="D637"/>
      <c r="E637"/>
      <c r="F637"/>
      <c r="G637"/>
      <c r="H637"/>
      <c r="I637"/>
      <c r="J637"/>
      <c r="K637" s="3"/>
      <c r="L637"/>
      <c r="M637"/>
      <c r="N637"/>
      <c r="O637"/>
      <c r="P637"/>
      <c r="Q637"/>
      <c r="R637"/>
      <c r="S637"/>
      <c r="T637"/>
      <c r="U637"/>
      <c r="V637"/>
      <c r="W637"/>
      <c r="X637"/>
      <c r="Y637"/>
      <c r="Z637" s="260"/>
      <c r="AA637"/>
      <c r="AB637"/>
      <c r="AC637"/>
      <c r="AD637"/>
      <c r="AE637"/>
      <c r="AF637"/>
      <c r="AG637"/>
      <c r="AH637"/>
      <c r="AI637"/>
      <c r="AJ637"/>
      <c r="AK637"/>
      <c r="AL637"/>
      <c r="AM637"/>
      <c r="AN637"/>
      <c r="AO637"/>
      <c r="AP637"/>
      <c r="AQ637"/>
      <c r="AR637"/>
      <c r="AS637"/>
      <c r="AT637"/>
      <c r="AU637"/>
      <c r="AV637"/>
      <c r="AW637"/>
      <c r="AX637"/>
      <c r="AY637"/>
      <c r="AZ637"/>
      <c r="BA637"/>
      <c r="BB637"/>
      <c r="BC637" s="41"/>
      <c r="BI637" t="s">
        <v>316</v>
      </c>
      <c r="CS637" s="259"/>
    </row>
    <row r="638" spans="1:97" s="1" customFormat="1" ht="13.5" customHeight="1" x14ac:dyDescent="0.15">
      <c r="A638"/>
      <c r="B638"/>
      <c r="C638"/>
      <c r="D638"/>
      <c r="E638"/>
      <c r="F638"/>
      <c r="G638"/>
      <c r="H638"/>
      <c r="I638"/>
      <c r="J638"/>
      <c r="K638" s="3"/>
      <c r="L638"/>
      <c r="M638"/>
      <c r="N638"/>
      <c r="O638"/>
      <c r="P638"/>
      <c r="Q638"/>
      <c r="R638"/>
      <c r="S638"/>
      <c r="T638"/>
      <c r="U638"/>
      <c r="V638"/>
      <c r="W638"/>
      <c r="X638"/>
      <c r="Y638"/>
      <c r="Z638" s="260"/>
      <c r="AA638"/>
      <c r="AB638"/>
      <c r="AC638"/>
      <c r="AD638"/>
      <c r="AE638"/>
      <c r="AF638"/>
      <c r="AG638"/>
      <c r="AH638"/>
      <c r="AI638"/>
      <c r="AJ638"/>
      <c r="AK638"/>
      <c r="AL638"/>
      <c r="AM638"/>
      <c r="AN638"/>
      <c r="AO638"/>
      <c r="AP638"/>
      <c r="AQ638"/>
      <c r="AR638"/>
      <c r="AS638"/>
      <c r="AT638"/>
      <c r="AU638"/>
      <c r="AV638"/>
      <c r="AW638"/>
      <c r="AX638"/>
      <c r="AY638"/>
      <c r="AZ638"/>
      <c r="BA638"/>
      <c r="BB638"/>
      <c r="BC638" s="41"/>
      <c r="BI638" t="s">
        <v>317</v>
      </c>
      <c r="CS638" s="259"/>
    </row>
    <row r="639" spans="1:97" s="1" customFormat="1" ht="13.5" customHeight="1" x14ac:dyDescent="0.15">
      <c r="A639"/>
      <c r="B639"/>
      <c r="C639"/>
      <c r="D639"/>
      <c r="E639"/>
      <c r="F639"/>
      <c r="G639"/>
      <c r="H639"/>
      <c r="I639"/>
      <c r="J639"/>
      <c r="K639" s="3"/>
      <c r="L639"/>
      <c r="M639"/>
      <c r="N639"/>
      <c r="O639"/>
      <c r="P639"/>
      <c r="Q639"/>
      <c r="R639"/>
      <c r="S639"/>
      <c r="T639"/>
      <c r="U639"/>
      <c r="V639"/>
      <c r="W639"/>
      <c r="X639"/>
      <c r="Y639"/>
      <c r="Z639" s="260"/>
      <c r="AA639"/>
      <c r="AB639"/>
      <c r="AC639"/>
      <c r="AD639"/>
      <c r="AE639"/>
      <c r="AF639"/>
      <c r="AG639"/>
      <c r="AH639"/>
      <c r="AI639"/>
      <c r="AJ639"/>
      <c r="AK639"/>
      <c r="AL639"/>
      <c r="AM639"/>
      <c r="AN639"/>
      <c r="AO639"/>
      <c r="AP639"/>
      <c r="AQ639"/>
      <c r="AR639"/>
      <c r="AS639"/>
      <c r="AT639"/>
      <c r="AU639"/>
      <c r="AV639"/>
      <c r="AW639"/>
      <c r="AX639"/>
      <c r="AY639"/>
      <c r="AZ639"/>
      <c r="BA639"/>
      <c r="BB639"/>
      <c r="BC639" s="41"/>
      <c r="BI639" t="s">
        <v>318</v>
      </c>
      <c r="CS639" s="259"/>
    </row>
    <row r="640" spans="1:97" s="1" customFormat="1" ht="13.5" customHeight="1" x14ac:dyDescent="0.15">
      <c r="A640"/>
      <c r="B640"/>
      <c r="C640"/>
      <c r="D640"/>
      <c r="E640"/>
      <c r="F640"/>
      <c r="G640"/>
      <c r="H640"/>
      <c r="I640"/>
      <c r="J640"/>
      <c r="K640" s="3"/>
      <c r="L640"/>
      <c r="M640"/>
      <c r="N640"/>
      <c r="O640"/>
      <c r="P640"/>
      <c r="Q640"/>
      <c r="R640"/>
      <c r="S640"/>
      <c r="T640"/>
      <c r="U640"/>
      <c r="V640"/>
      <c r="W640"/>
      <c r="X640"/>
      <c r="Y640"/>
      <c r="Z640" s="260"/>
      <c r="AA640"/>
      <c r="AB640"/>
      <c r="AC640"/>
      <c r="AD640"/>
      <c r="AE640"/>
      <c r="AF640"/>
      <c r="AG640"/>
      <c r="AH640"/>
      <c r="AI640"/>
      <c r="AJ640"/>
      <c r="AK640"/>
      <c r="AL640"/>
      <c r="AM640"/>
      <c r="AN640"/>
      <c r="AO640"/>
      <c r="AP640"/>
      <c r="AQ640"/>
      <c r="AR640"/>
      <c r="AS640"/>
      <c r="AT640"/>
      <c r="AU640"/>
      <c r="AV640"/>
      <c r="AW640"/>
      <c r="AX640"/>
      <c r="AY640"/>
      <c r="AZ640"/>
      <c r="BA640"/>
      <c r="BB640"/>
      <c r="BC640" s="41"/>
      <c r="BI640" t="s">
        <v>319</v>
      </c>
      <c r="CS640" s="259"/>
    </row>
    <row r="641" spans="1:97" s="1" customFormat="1" ht="13.5" customHeight="1" x14ac:dyDescent="0.15">
      <c r="A641"/>
      <c r="B641"/>
      <c r="C641"/>
      <c r="D641"/>
      <c r="E641"/>
      <c r="F641"/>
      <c r="G641"/>
      <c r="H641"/>
      <c r="I641"/>
      <c r="J641"/>
      <c r="K641" s="3"/>
      <c r="L641"/>
      <c r="M641"/>
      <c r="N641"/>
      <c r="O641"/>
      <c r="P641"/>
      <c r="Q641"/>
      <c r="R641"/>
      <c r="S641"/>
      <c r="T641"/>
      <c r="U641"/>
      <c r="V641"/>
      <c r="W641"/>
      <c r="X641"/>
      <c r="Y641"/>
      <c r="Z641" s="260"/>
      <c r="AA641"/>
      <c r="AB641"/>
      <c r="AC641"/>
      <c r="AD641"/>
      <c r="AE641"/>
      <c r="AF641"/>
      <c r="AG641"/>
      <c r="AH641"/>
      <c r="AI641"/>
      <c r="AJ641"/>
      <c r="AK641"/>
      <c r="AL641"/>
      <c r="AM641"/>
      <c r="AN641"/>
      <c r="AO641"/>
      <c r="AP641"/>
      <c r="AQ641"/>
      <c r="AR641"/>
      <c r="AS641"/>
      <c r="AT641"/>
      <c r="AU641"/>
      <c r="AV641"/>
      <c r="AW641"/>
      <c r="AX641"/>
      <c r="AY641"/>
      <c r="AZ641"/>
      <c r="BA641"/>
      <c r="BB641"/>
      <c r="BC641" s="41"/>
      <c r="BI641" t="s">
        <v>320</v>
      </c>
      <c r="CS641" s="259"/>
    </row>
    <row r="642" spans="1:97" s="1" customFormat="1" ht="13.5" customHeight="1" x14ac:dyDescent="0.15">
      <c r="A642"/>
      <c r="B642"/>
      <c r="C642"/>
      <c r="D642"/>
      <c r="E642"/>
      <c r="F642"/>
      <c r="G642"/>
      <c r="H642"/>
      <c r="I642"/>
      <c r="J642"/>
      <c r="K642" s="3"/>
      <c r="L642"/>
      <c r="M642"/>
      <c r="N642"/>
      <c r="O642"/>
      <c r="P642"/>
      <c r="Q642"/>
      <c r="R642"/>
      <c r="S642"/>
      <c r="T642"/>
      <c r="U642"/>
      <c r="V642"/>
      <c r="W642"/>
      <c r="X642"/>
      <c r="Y642"/>
      <c r="Z642" s="260"/>
      <c r="AA642"/>
      <c r="AB642"/>
      <c r="AC642"/>
      <c r="AD642"/>
      <c r="AE642"/>
      <c r="AF642"/>
      <c r="AG642"/>
      <c r="AH642"/>
      <c r="AI642"/>
      <c r="AJ642"/>
      <c r="AK642"/>
      <c r="AL642"/>
      <c r="AM642"/>
      <c r="AN642"/>
      <c r="AO642"/>
      <c r="AP642"/>
      <c r="AQ642"/>
      <c r="AR642"/>
      <c r="AS642"/>
      <c r="AT642"/>
      <c r="AU642"/>
      <c r="AV642"/>
      <c r="AW642"/>
      <c r="AX642"/>
      <c r="AY642"/>
      <c r="AZ642"/>
      <c r="BA642"/>
      <c r="BB642"/>
      <c r="BC642" s="41"/>
      <c r="BI642" t="s">
        <v>321</v>
      </c>
      <c r="CS642" s="259"/>
    </row>
    <row r="643" spans="1:97" s="1" customFormat="1" ht="13.5" customHeight="1" x14ac:dyDescent="0.15">
      <c r="A643"/>
      <c r="B643"/>
      <c r="C643"/>
      <c r="D643"/>
      <c r="E643"/>
      <c r="F643"/>
      <c r="G643"/>
      <c r="H643"/>
      <c r="I643"/>
      <c r="J643"/>
      <c r="K643" s="3"/>
      <c r="L643"/>
      <c r="M643"/>
      <c r="N643"/>
      <c r="O643"/>
      <c r="P643"/>
      <c r="Q643"/>
      <c r="R643"/>
      <c r="S643"/>
      <c r="T643"/>
      <c r="U643"/>
      <c r="V643"/>
      <c r="W643"/>
      <c r="X643"/>
      <c r="Y643"/>
      <c r="Z643" s="260"/>
      <c r="AA643"/>
      <c r="AB643"/>
      <c r="AC643"/>
      <c r="AD643"/>
      <c r="AE643"/>
      <c r="AF643"/>
      <c r="AG643"/>
      <c r="AH643"/>
      <c r="AI643"/>
      <c r="AJ643"/>
      <c r="AK643"/>
      <c r="AL643"/>
      <c r="AM643"/>
      <c r="AN643"/>
      <c r="AO643"/>
      <c r="AP643"/>
      <c r="AQ643"/>
      <c r="AR643"/>
      <c r="AS643"/>
      <c r="AT643"/>
      <c r="AU643"/>
      <c r="AV643"/>
      <c r="AW643"/>
      <c r="AX643"/>
      <c r="AY643"/>
      <c r="AZ643"/>
      <c r="BA643"/>
      <c r="BB643"/>
      <c r="BC643" s="41"/>
      <c r="BI643" t="s">
        <v>322</v>
      </c>
      <c r="CS643" s="259"/>
    </row>
    <row r="644" spans="1:97" s="1" customFormat="1" ht="13.5" customHeight="1" x14ac:dyDescent="0.15">
      <c r="A644"/>
      <c r="B644"/>
      <c r="C644"/>
      <c r="D644"/>
      <c r="E644"/>
      <c r="F644"/>
      <c r="G644"/>
      <c r="H644"/>
      <c r="I644"/>
      <c r="J644"/>
      <c r="K644" s="3"/>
      <c r="L644"/>
      <c r="M644"/>
      <c r="N644"/>
      <c r="O644"/>
      <c r="P644"/>
      <c r="Q644"/>
      <c r="R644"/>
      <c r="S644"/>
      <c r="T644"/>
      <c r="U644"/>
      <c r="V644"/>
      <c r="W644"/>
      <c r="X644"/>
      <c r="Y644"/>
      <c r="Z644" s="260"/>
      <c r="AA644"/>
      <c r="AB644"/>
      <c r="AC644"/>
      <c r="AD644"/>
      <c r="AE644"/>
      <c r="AF644"/>
      <c r="AG644"/>
      <c r="AH644"/>
      <c r="AI644"/>
      <c r="AJ644"/>
      <c r="AK644"/>
      <c r="AL644"/>
      <c r="AM644"/>
      <c r="AN644"/>
      <c r="AO644"/>
      <c r="AP644"/>
      <c r="AQ644"/>
      <c r="AR644"/>
      <c r="AS644"/>
      <c r="AT644"/>
      <c r="AU644"/>
      <c r="AV644"/>
      <c r="AW644"/>
      <c r="AX644"/>
      <c r="AY644"/>
      <c r="AZ644"/>
      <c r="BA644"/>
      <c r="BB644"/>
      <c r="BC644" s="41"/>
      <c r="BI644" t="s">
        <v>323</v>
      </c>
      <c r="CS644" s="259"/>
    </row>
    <row r="645" spans="1:97" s="1" customFormat="1" ht="13.5" customHeight="1" x14ac:dyDescent="0.15">
      <c r="A645"/>
      <c r="B645"/>
      <c r="C645"/>
      <c r="D645"/>
      <c r="E645"/>
      <c r="F645"/>
      <c r="G645"/>
      <c r="H645"/>
      <c r="I645"/>
      <c r="J645"/>
      <c r="K645" s="3"/>
      <c r="L645"/>
      <c r="M645"/>
      <c r="N645"/>
      <c r="O645"/>
      <c r="P645"/>
      <c r="Q645"/>
      <c r="R645"/>
      <c r="S645"/>
      <c r="T645"/>
      <c r="U645"/>
      <c r="V645"/>
      <c r="W645"/>
      <c r="X645"/>
      <c r="Y645"/>
      <c r="Z645" s="260"/>
      <c r="AA645"/>
      <c r="AB645"/>
      <c r="AC645"/>
      <c r="AD645"/>
      <c r="AE645"/>
      <c r="AF645"/>
      <c r="AG645"/>
      <c r="AH645"/>
      <c r="AI645"/>
      <c r="AJ645"/>
      <c r="AK645"/>
      <c r="AL645"/>
      <c r="AM645"/>
      <c r="AN645"/>
      <c r="AO645"/>
      <c r="AP645"/>
      <c r="AQ645"/>
      <c r="AR645"/>
      <c r="AS645"/>
      <c r="AT645"/>
      <c r="AU645"/>
      <c r="AV645"/>
      <c r="AW645"/>
      <c r="AX645"/>
      <c r="AY645"/>
      <c r="AZ645"/>
      <c r="BA645"/>
      <c r="BB645"/>
      <c r="BC645" s="41"/>
      <c r="BI645" t="s">
        <v>324</v>
      </c>
      <c r="CS645" s="259"/>
    </row>
    <row r="646" spans="1:97" s="1" customFormat="1" ht="13.5" customHeight="1" x14ac:dyDescent="0.15">
      <c r="A646"/>
      <c r="B646"/>
      <c r="C646"/>
      <c r="D646"/>
      <c r="E646"/>
      <c r="F646"/>
      <c r="G646"/>
      <c r="H646"/>
      <c r="I646"/>
      <c r="J646"/>
      <c r="K646" s="3"/>
      <c r="L646"/>
      <c r="M646"/>
      <c r="N646"/>
      <c r="O646"/>
      <c r="P646"/>
      <c r="Q646"/>
      <c r="R646"/>
      <c r="S646"/>
      <c r="T646"/>
      <c r="U646"/>
      <c r="V646"/>
      <c r="W646"/>
      <c r="X646"/>
      <c r="Y646"/>
      <c r="Z646" s="260"/>
      <c r="AA646"/>
      <c r="AB646"/>
      <c r="AC646"/>
      <c r="AD646"/>
      <c r="AE646"/>
      <c r="AF646"/>
      <c r="AG646"/>
      <c r="AH646"/>
      <c r="AI646"/>
      <c r="AJ646"/>
      <c r="AK646"/>
      <c r="AL646"/>
      <c r="AM646"/>
      <c r="AN646"/>
      <c r="AO646"/>
      <c r="AP646"/>
      <c r="AQ646"/>
      <c r="AR646"/>
      <c r="AS646"/>
      <c r="AT646"/>
      <c r="AU646"/>
      <c r="AV646"/>
      <c r="AW646"/>
      <c r="AX646"/>
      <c r="AY646"/>
      <c r="AZ646"/>
      <c r="BA646"/>
      <c r="BB646"/>
      <c r="BC646" s="41"/>
      <c r="BI646" t="s">
        <v>325</v>
      </c>
      <c r="CS646" s="259"/>
    </row>
    <row r="647" spans="1:97" s="1" customFormat="1" ht="13.5" customHeight="1" x14ac:dyDescent="0.15">
      <c r="A647"/>
      <c r="B647"/>
      <c r="C647"/>
      <c r="D647"/>
      <c r="E647"/>
      <c r="F647"/>
      <c r="G647"/>
      <c r="H647"/>
      <c r="I647"/>
      <c r="J647"/>
      <c r="K647" s="3"/>
      <c r="L647"/>
      <c r="M647"/>
      <c r="N647"/>
      <c r="O647"/>
      <c r="P647"/>
      <c r="Q647"/>
      <c r="R647"/>
      <c r="S647"/>
      <c r="T647"/>
      <c r="U647"/>
      <c r="V647"/>
      <c r="W647"/>
      <c r="X647"/>
      <c r="Y647"/>
      <c r="Z647" s="260"/>
      <c r="AA647"/>
      <c r="AB647"/>
      <c r="AC647"/>
      <c r="AD647"/>
      <c r="AE647"/>
      <c r="AF647"/>
      <c r="AG647"/>
      <c r="AH647"/>
      <c r="AI647"/>
      <c r="AJ647"/>
      <c r="AK647"/>
      <c r="AL647"/>
      <c r="AM647"/>
      <c r="AN647"/>
      <c r="AO647"/>
      <c r="AP647"/>
      <c r="AQ647"/>
      <c r="AR647"/>
      <c r="AS647"/>
      <c r="AT647"/>
      <c r="AU647"/>
      <c r="AV647"/>
      <c r="AW647"/>
      <c r="AX647"/>
      <c r="AY647"/>
      <c r="AZ647"/>
      <c r="BA647"/>
      <c r="BB647"/>
      <c r="BC647" s="41"/>
      <c r="BI647" t="s">
        <v>326</v>
      </c>
      <c r="CS647" s="259"/>
    </row>
    <row r="648" spans="1:97" s="1" customFormat="1" ht="13.5" customHeight="1" x14ac:dyDescent="0.15">
      <c r="A648"/>
      <c r="B648"/>
      <c r="C648"/>
      <c r="D648"/>
      <c r="E648"/>
      <c r="F648"/>
      <c r="G648"/>
      <c r="H648"/>
      <c r="I648"/>
      <c r="J648"/>
      <c r="K648" s="3"/>
      <c r="L648"/>
      <c r="M648"/>
      <c r="N648"/>
      <c r="O648"/>
      <c r="P648"/>
      <c r="Q648"/>
      <c r="R648"/>
      <c r="S648"/>
      <c r="T648"/>
      <c r="U648"/>
      <c r="V648"/>
      <c r="W648"/>
      <c r="X648"/>
      <c r="Y648"/>
      <c r="Z648" s="260"/>
      <c r="AA648"/>
      <c r="AB648"/>
      <c r="AC648"/>
      <c r="AD648"/>
      <c r="AE648"/>
      <c r="AF648"/>
      <c r="AG648"/>
      <c r="AH648"/>
      <c r="AI648"/>
      <c r="AJ648"/>
      <c r="AK648"/>
      <c r="AL648"/>
      <c r="AM648"/>
      <c r="AN648"/>
      <c r="AO648"/>
      <c r="AP648"/>
      <c r="AQ648"/>
      <c r="AR648"/>
      <c r="AS648"/>
      <c r="AT648"/>
      <c r="AU648"/>
      <c r="AV648"/>
      <c r="AW648"/>
      <c r="AX648"/>
      <c r="AY648"/>
      <c r="AZ648"/>
      <c r="BA648"/>
      <c r="BB648"/>
      <c r="BC648" s="41"/>
      <c r="BI648" t="s">
        <v>327</v>
      </c>
      <c r="CS648" s="259"/>
    </row>
    <row r="649" spans="1:97" s="1" customFormat="1" ht="13.5" customHeight="1" x14ac:dyDescent="0.15">
      <c r="A649"/>
      <c r="B649"/>
      <c r="C649"/>
      <c r="D649"/>
      <c r="E649"/>
      <c r="F649"/>
      <c r="G649"/>
      <c r="H649"/>
      <c r="I649"/>
      <c r="J649"/>
      <c r="K649" s="3"/>
      <c r="L649"/>
      <c r="M649"/>
      <c r="N649"/>
      <c r="O649"/>
      <c r="P649"/>
      <c r="Q649"/>
      <c r="R649"/>
      <c r="S649"/>
      <c r="T649"/>
      <c r="U649"/>
      <c r="V649"/>
      <c r="W649"/>
      <c r="X649"/>
      <c r="Y649"/>
      <c r="Z649" s="260"/>
      <c r="AA649"/>
      <c r="AB649"/>
      <c r="AC649"/>
      <c r="AD649"/>
      <c r="AE649"/>
      <c r="AF649"/>
      <c r="AG649"/>
      <c r="AH649"/>
      <c r="AI649"/>
      <c r="AJ649"/>
      <c r="AK649"/>
      <c r="AL649"/>
      <c r="AM649"/>
      <c r="AN649"/>
      <c r="AO649"/>
      <c r="AP649"/>
      <c r="AQ649"/>
      <c r="AR649"/>
      <c r="AS649"/>
      <c r="AT649"/>
      <c r="AU649"/>
      <c r="AV649"/>
      <c r="AW649"/>
      <c r="AX649"/>
      <c r="AY649"/>
      <c r="AZ649"/>
      <c r="BA649"/>
      <c r="BB649"/>
      <c r="BC649" s="41"/>
      <c r="BI649" t="s">
        <v>328</v>
      </c>
      <c r="CS649" s="259"/>
    </row>
    <row r="650" spans="1:97" s="1" customFormat="1" ht="13.5" customHeight="1" x14ac:dyDescent="0.15">
      <c r="A650"/>
      <c r="B650"/>
      <c r="C650"/>
      <c r="D650"/>
      <c r="E650"/>
      <c r="F650"/>
      <c r="G650"/>
      <c r="H650"/>
      <c r="I650"/>
      <c r="J650"/>
      <c r="K650" s="3"/>
      <c r="L650"/>
      <c r="M650"/>
      <c r="N650"/>
      <c r="O650"/>
      <c r="P650"/>
      <c r="Q650"/>
      <c r="R650"/>
      <c r="S650"/>
      <c r="T650"/>
      <c r="U650"/>
      <c r="V650"/>
      <c r="W650"/>
      <c r="X650"/>
      <c r="Y650"/>
      <c r="Z650" s="260"/>
      <c r="AA650"/>
      <c r="AB650"/>
      <c r="AC650"/>
      <c r="AD650"/>
      <c r="AE650"/>
      <c r="AF650"/>
      <c r="AG650"/>
      <c r="AH650"/>
      <c r="AI650"/>
      <c r="AJ650"/>
      <c r="AK650"/>
      <c r="AL650"/>
      <c r="AM650"/>
      <c r="AN650"/>
      <c r="AO650"/>
      <c r="AP650"/>
      <c r="AQ650"/>
      <c r="AR650"/>
      <c r="AS650"/>
      <c r="AT650"/>
      <c r="AU650"/>
      <c r="AV650"/>
      <c r="AW650"/>
      <c r="AX650"/>
      <c r="AY650"/>
      <c r="AZ650"/>
      <c r="BA650"/>
      <c r="BB650"/>
      <c r="BC650" s="41"/>
      <c r="BI650" t="s">
        <v>329</v>
      </c>
      <c r="CS650" s="259"/>
    </row>
    <row r="651" spans="1:97" s="1" customFormat="1" ht="13.5" customHeight="1" x14ac:dyDescent="0.15">
      <c r="A651"/>
      <c r="B651"/>
      <c r="C651"/>
      <c r="D651"/>
      <c r="E651"/>
      <c r="F651"/>
      <c r="G651"/>
      <c r="H651"/>
      <c r="I651"/>
      <c r="J651"/>
      <c r="K651" s="3"/>
      <c r="L651"/>
      <c r="M651"/>
      <c r="N651"/>
      <c r="O651"/>
      <c r="P651"/>
      <c r="Q651"/>
      <c r="R651"/>
      <c r="S651"/>
      <c r="T651"/>
      <c r="U651"/>
      <c r="V651"/>
      <c r="W651"/>
      <c r="X651"/>
      <c r="Y651"/>
      <c r="Z651" s="260"/>
      <c r="AA651"/>
      <c r="AB651"/>
      <c r="AC651"/>
      <c r="AD651"/>
      <c r="AE651"/>
      <c r="AF651"/>
      <c r="AG651"/>
      <c r="AH651"/>
      <c r="AI651"/>
      <c r="AJ651"/>
      <c r="AK651"/>
      <c r="AL651"/>
      <c r="AM651"/>
      <c r="AN651"/>
      <c r="AO651"/>
      <c r="AP651"/>
      <c r="AQ651"/>
      <c r="AR651"/>
      <c r="AS651"/>
      <c r="AT651"/>
      <c r="AU651"/>
      <c r="AV651"/>
      <c r="AW651"/>
      <c r="AX651"/>
      <c r="AY651"/>
      <c r="AZ651"/>
      <c r="BA651"/>
      <c r="BB651"/>
      <c r="BC651" s="41"/>
      <c r="BI651" t="s">
        <v>330</v>
      </c>
      <c r="CS651" s="259"/>
    </row>
    <row r="652" spans="1:97" s="1" customFormat="1" ht="13.5" customHeight="1" x14ac:dyDescent="0.15">
      <c r="A652"/>
      <c r="B652"/>
      <c r="C652"/>
      <c r="D652"/>
      <c r="E652"/>
      <c r="F652"/>
      <c r="G652"/>
      <c r="H652"/>
      <c r="I652"/>
      <c r="J652"/>
      <c r="K652" s="3"/>
      <c r="L652"/>
      <c r="M652"/>
      <c r="N652"/>
      <c r="O652"/>
      <c r="P652"/>
      <c r="Q652"/>
      <c r="R652"/>
      <c r="S652"/>
      <c r="T652"/>
      <c r="U652"/>
      <c r="V652"/>
      <c r="W652"/>
      <c r="X652"/>
      <c r="Y652"/>
      <c r="Z652" s="260"/>
      <c r="AA652"/>
      <c r="AB652"/>
      <c r="AC652"/>
      <c r="AD652"/>
      <c r="AE652"/>
      <c r="AF652"/>
      <c r="AG652"/>
      <c r="AH652"/>
      <c r="AI652"/>
      <c r="AJ652"/>
      <c r="AK652"/>
      <c r="AL652"/>
      <c r="AM652"/>
      <c r="AN652"/>
      <c r="AO652"/>
      <c r="AP652"/>
      <c r="AQ652"/>
      <c r="AR652"/>
      <c r="AS652"/>
      <c r="AT652"/>
      <c r="AU652"/>
      <c r="AV652"/>
      <c r="AW652"/>
      <c r="AX652"/>
      <c r="AY652"/>
      <c r="AZ652"/>
      <c r="BA652"/>
      <c r="BB652"/>
      <c r="BC652" s="41"/>
      <c r="BI652" t="s">
        <v>331</v>
      </c>
      <c r="CS652" s="259"/>
    </row>
    <row r="653" spans="1:97" s="1" customFormat="1" ht="13.5" customHeight="1" x14ac:dyDescent="0.15">
      <c r="A653"/>
      <c r="B653"/>
      <c r="C653"/>
      <c r="D653"/>
      <c r="E653"/>
      <c r="F653"/>
      <c r="G653"/>
      <c r="H653"/>
      <c r="I653"/>
      <c r="J653"/>
      <c r="K653" s="3"/>
      <c r="L653"/>
      <c r="M653"/>
      <c r="N653"/>
      <c r="O653"/>
      <c r="P653"/>
      <c r="Q653"/>
      <c r="R653"/>
      <c r="S653"/>
      <c r="T653"/>
      <c r="U653"/>
      <c r="V653"/>
      <c r="W653"/>
      <c r="X653"/>
      <c r="Y653"/>
      <c r="Z653" s="260"/>
      <c r="AA653"/>
      <c r="AB653"/>
      <c r="AC653"/>
      <c r="AD653"/>
      <c r="AE653"/>
      <c r="AF653"/>
      <c r="AG653"/>
      <c r="AH653"/>
      <c r="AI653"/>
      <c r="AJ653"/>
      <c r="AK653"/>
      <c r="AL653"/>
      <c r="AM653"/>
      <c r="AN653"/>
      <c r="AO653"/>
      <c r="AP653"/>
      <c r="AQ653"/>
      <c r="AR653"/>
      <c r="AS653"/>
      <c r="AT653"/>
      <c r="AU653"/>
      <c r="AV653"/>
      <c r="AW653"/>
      <c r="AX653"/>
      <c r="AY653"/>
      <c r="AZ653"/>
      <c r="BA653"/>
      <c r="BB653"/>
      <c r="BC653" s="41"/>
      <c r="BI653" t="s">
        <v>332</v>
      </c>
      <c r="CS653" s="259"/>
    </row>
    <row r="654" spans="1:97" s="1" customFormat="1" ht="13.5" customHeight="1" x14ac:dyDescent="0.15">
      <c r="A654"/>
      <c r="B654"/>
      <c r="C654"/>
      <c r="D654"/>
      <c r="E654"/>
      <c r="F654"/>
      <c r="G654"/>
      <c r="H654"/>
      <c r="I654"/>
      <c r="J654"/>
      <c r="K654" s="3"/>
      <c r="L654"/>
      <c r="M654"/>
      <c r="N654"/>
      <c r="O654"/>
      <c r="P654"/>
      <c r="Q654"/>
      <c r="R654"/>
      <c r="S654"/>
      <c r="T654"/>
      <c r="U654"/>
      <c r="V654"/>
      <c r="W654"/>
      <c r="X654"/>
      <c r="Y654"/>
      <c r="Z654" s="260"/>
      <c r="AA654"/>
      <c r="AB654"/>
      <c r="AC654"/>
      <c r="AD654"/>
      <c r="AE654"/>
      <c r="AF654"/>
      <c r="AG654"/>
      <c r="AH654"/>
      <c r="AI654"/>
      <c r="AJ654"/>
      <c r="AK654"/>
      <c r="AL654"/>
      <c r="AM654"/>
      <c r="AN654"/>
      <c r="AO654"/>
      <c r="AP654"/>
      <c r="AQ654"/>
      <c r="AR654"/>
      <c r="AS654"/>
      <c r="AT654"/>
      <c r="AU654"/>
      <c r="AV654"/>
      <c r="AW654"/>
      <c r="AX654"/>
      <c r="AY654"/>
      <c r="AZ654"/>
      <c r="BA654"/>
      <c r="BB654"/>
      <c r="BC654" s="41"/>
      <c r="BI654" t="s">
        <v>1101</v>
      </c>
      <c r="CS654" s="259"/>
    </row>
    <row r="655" spans="1:97" s="1" customFormat="1" ht="13.5" customHeight="1" x14ac:dyDescent="0.15">
      <c r="A655"/>
      <c r="B655"/>
      <c r="C655"/>
      <c r="D655"/>
      <c r="E655"/>
      <c r="F655"/>
      <c r="G655"/>
      <c r="H655"/>
      <c r="I655"/>
      <c r="J655"/>
      <c r="K655" s="3"/>
      <c r="L655"/>
      <c r="M655"/>
      <c r="N655"/>
      <c r="O655"/>
      <c r="P655"/>
      <c r="Q655"/>
      <c r="R655"/>
      <c r="S655"/>
      <c r="T655"/>
      <c r="U655"/>
      <c r="V655"/>
      <c r="W655"/>
      <c r="X655"/>
      <c r="Y655"/>
      <c r="Z655" s="260"/>
      <c r="AA655"/>
      <c r="AB655"/>
      <c r="AC655"/>
      <c r="AD655"/>
      <c r="AE655"/>
      <c r="AF655"/>
      <c r="AG655"/>
      <c r="AH655"/>
      <c r="AI655"/>
      <c r="AJ655"/>
      <c r="AK655"/>
      <c r="AL655"/>
      <c r="AM655"/>
      <c r="AN655"/>
      <c r="AO655"/>
      <c r="AP655"/>
      <c r="AQ655"/>
      <c r="AR655"/>
      <c r="AS655"/>
      <c r="AT655"/>
      <c r="AU655"/>
      <c r="AV655"/>
      <c r="AW655"/>
      <c r="AX655"/>
      <c r="AY655"/>
      <c r="AZ655"/>
      <c r="BA655"/>
      <c r="BB655"/>
      <c r="BC655" s="41"/>
      <c r="BI655" t="s">
        <v>1125</v>
      </c>
      <c r="CS655" s="259"/>
    </row>
    <row r="656" spans="1:97" s="1" customFormat="1" ht="13.5" customHeight="1" x14ac:dyDescent="0.15">
      <c r="A656"/>
      <c r="B656"/>
      <c r="C656"/>
      <c r="D656"/>
      <c r="E656"/>
      <c r="F656"/>
      <c r="G656"/>
      <c r="H656"/>
      <c r="I656"/>
      <c r="J656"/>
      <c r="K656" s="3"/>
      <c r="L656"/>
      <c r="M656"/>
      <c r="N656"/>
      <c r="O656"/>
      <c r="P656"/>
      <c r="Q656"/>
      <c r="R656"/>
      <c r="S656"/>
      <c r="T656"/>
      <c r="U656"/>
      <c r="V656"/>
      <c r="W656"/>
      <c r="X656"/>
      <c r="Y656"/>
      <c r="Z656" s="260"/>
      <c r="AA656"/>
      <c r="AB656"/>
      <c r="AC656"/>
      <c r="AD656"/>
      <c r="AE656"/>
      <c r="AF656"/>
      <c r="AG656"/>
      <c r="AH656"/>
      <c r="AI656"/>
      <c r="AJ656"/>
      <c r="AK656"/>
      <c r="AL656"/>
      <c r="AM656"/>
      <c r="AN656"/>
      <c r="AO656"/>
      <c r="AP656"/>
      <c r="AQ656"/>
      <c r="AR656"/>
      <c r="AS656"/>
      <c r="AT656"/>
      <c r="AU656"/>
      <c r="AV656"/>
      <c r="AW656"/>
      <c r="AX656"/>
      <c r="AY656"/>
      <c r="AZ656"/>
      <c r="BA656"/>
      <c r="BB656"/>
      <c r="BC656" s="41"/>
      <c r="BI656" t="s">
        <v>1153</v>
      </c>
      <c r="CS656" s="259"/>
    </row>
    <row r="657" spans="1:97" s="1" customFormat="1" ht="13.5" customHeight="1" x14ac:dyDescent="0.15">
      <c r="A657"/>
      <c r="B657"/>
      <c r="C657"/>
      <c r="D657"/>
      <c r="E657"/>
      <c r="F657"/>
      <c r="G657"/>
      <c r="H657"/>
      <c r="I657"/>
      <c r="J657"/>
      <c r="K657" s="3"/>
      <c r="L657"/>
      <c r="M657"/>
      <c r="N657"/>
      <c r="O657"/>
      <c r="P657"/>
      <c r="Q657"/>
      <c r="R657"/>
      <c r="S657"/>
      <c r="T657"/>
      <c r="U657"/>
      <c r="V657"/>
      <c r="W657"/>
      <c r="X657"/>
      <c r="Y657"/>
      <c r="Z657" s="260"/>
      <c r="AA657"/>
      <c r="AB657"/>
      <c r="AC657"/>
      <c r="AD657"/>
      <c r="AE657"/>
      <c r="AF657"/>
      <c r="AG657"/>
      <c r="AH657"/>
      <c r="AI657"/>
      <c r="AJ657"/>
      <c r="AK657"/>
      <c r="AL657"/>
      <c r="AM657"/>
      <c r="AN657"/>
      <c r="AO657"/>
      <c r="AP657"/>
      <c r="AQ657"/>
      <c r="AR657"/>
      <c r="AS657"/>
      <c r="AT657"/>
      <c r="AU657"/>
      <c r="AV657"/>
      <c r="AW657"/>
      <c r="AX657"/>
      <c r="AY657"/>
      <c r="AZ657"/>
      <c r="BA657"/>
      <c r="BB657"/>
      <c r="BC657" s="41"/>
      <c r="BI657" t="s">
        <v>333</v>
      </c>
      <c r="CS657" s="259"/>
    </row>
    <row r="658" spans="1:97" s="1" customFormat="1" ht="13.5" customHeight="1" x14ac:dyDescent="0.15">
      <c r="A658"/>
      <c r="B658"/>
      <c r="C658"/>
      <c r="D658"/>
      <c r="E658"/>
      <c r="F658"/>
      <c r="G658"/>
      <c r="H658"/>
      <c r="I658"/>
      <c r="J658"/>
      <c r="K658" s="3"/>
      <c r="L658"/>
      <c r="M658"/>
      <c r="N658"/>
      <c r="O658"/>
      <c r="P658"/>
      <c r="Q658"/>
      <c r="R658"/>
      <c r="S658"/>
      <c r="T658"/>
      <c r="U658"/>
      <c r="V658"/>
      <c r="W658"/>
      <c r="X658"/>
      <c r="Y658"/>
      <c r="Z658" s="260"/>
      <c r="AA658"/>
      <c r="AB658"/>
      <c r="AC658"/>
      <c r="AD658"/>
      <c r="AE658"/>
      <c r="AF658"/>
      <c r="AG658"/>
      <c r="AH658"/>
      <c r="AI658"/>
      <c r="AJ658"/>
      <c r="AK658"/>
      <c r="AL658"/>
      <c r="AM658"/>
      <c r="AN658"/>
      <c r="AO658"/>
      <c r="AP658"/>
      <c r="AQ658"/>
      <c r="AR658"/>
      <c r="AS658"/>
      <c r="AT658"/>
      <c r="AU658"/>
      <c r="AV658"/>
      <c r="AW658"/>
      <c r="AX658"/>
      <c r="AY658"/>
      <c r="AZ658"/>
      <c r="BA658"/>
      <c r="BB658"/>
      <c r="BC658" s="41"/>
      <c r="BI658" t="s">
        <v>1163</v>
      </c>
      <c r="CS658" s="259"/>
    </row>
    <row r="659" spans="1:97" s="1" customFormat="1" ht="13.5" customHeight="1" x14ac:dyDescent="0.15">
      <c r="A659"/>
      <c r="B659"/>
      <c r="C659"/>
      <c r="D659"/>
      <c r="E659"/>
      <c r="F659"/>
      <c r="G659"/>
      <c r="H659"/>
      <c r="I659"/>
      <c r="J659"/>
      <c r="K659" s="3"/>
      <c r="L659"/>
      <c r="M659"/>
      <c r="N659"/>
      <c r="O659"/>
      <c r="P659"/>
      <c r="Q659"/>
      <c r="R659"/>
      <c r="S659"/>
      <c r="T659"/>
      <c r="U659"/>
      <c r="V659"/>
      <c r="W659"/>
      <c r="X659"/>
      <c r="Y659"/>
      <c r="Z659" s="260"/>
      <c r="AA659"/>
      <c r="AB659"/>
      <c r="AC659"/>
      <c r="AD659"/>
      <c r="AE659"/>
      <c r="AF659"/>
      <c r="AG659"/>
      <c r="AH659"/>
      <c r="AI659"/>
      <c r="AJ659"/>
      <c r="AK659"/>
      <c r="AL659"/>
      <c r="AM659"/>
      <c r="AN659"/>
      <c r="AO659"/>
      <c r="AP659"/>
      <c r="AQ659"/>
      <c r="AR659"/>
      <c r="AS659"/>
      <c r="AT659"/>
      <c r="AU659"/>
      <c r="AV659"/>
      <c r="AW659"/>
      <c r="AX659"/>
      <c r="AY659"/>
      <c r="AZ659"/>
      <c r="BA659"/>
      <c r="BB659"/>
      <c r="BC659" s="41"/>
      <c r="BI659" t="s">
        <v>1198</v>
      </c>
      <c r="CS659" s="259"/>
    </row>
    <row r="660" spans="1:97" s="1" customFormat="1" ht="13.5" customHeight="1" x14ac:dyDescent="0.15">
      <c r="A660"/>
      <c r="B660"/>
      <c r="C660"/>
      <c r="D660"/>
      <c r="E660"/>
      <c r="F660"/>
      <c r="G660"/>
      <c r="H660"/>
      <c r="I660"/>
      <c r="J660"/>
      <c r="K660" s="3"/>
      <c r="L660"/>
      <c r="M660"/>
      <c r="N660"/>
      <c r="O660"/>
      <c r="P660"/>
      <c r="Q660"/>
      <c r="R660"/>
      <c r="S660"/>
      <c r="T660"/>
      <c r="U660"/>
      <c r="V660"/>
      <c r="W660"/>
      <c r="X660"/>
      <c r="Y660"/>
      <c r="Z660" s="260"/>
      <c r="AA660"/>
      <c r="AB660"/>
      <c r="AC660"/>
      <c r="AD660"/>
      <c r="AE660"/>
      <c r="AF660"/>
      <c r="AG660"/>
      <c r="AH660"/>
      <c r="AI660"/>
      <c r="AJ660"/>
      <c r="AK660"/>
      <c r="AL660"/>
      <c r="AM660"/>
      <c r="AN660"/>
      <c r="AO660"/>
      <c r="AP660"/>
      <c r="AQ660"/>
      <c r="AR660"/>
      <c r="AS660"/>
      <c r="AT660"/>
      <c r="AU660"/>
      <c r="AV660"/>
      <c r="AW660"/>
      <c r="AX660"/>
      <c r="AY660"/>
      <c r="AZ660"/>
      <c r="BA660"/>
      <c r="BB660"/>
      <c r="BC660" s="41"/>
      <c r="BI660" t="s">
        <v>1232</v>
      </c>
      <c r="CS660" s="259"/>
    </row>
    <row r="661" spans="1:97" s="1" customFormat="1" ht="13.5" customHeight="1" x14ac:dyDescent="0.15">
      <c r="A661"/>
      <c r="B661"/>
      <c r="C661"/>
      <c r="D661"/>
      <c r="E661"/>
      <c r="F661"/>
      <c r="G661"/>
      <c r="H661"/>
      <c r="I661"/>
      <c r="J661"/>
      <c r="K661" s="3"/>
      <c r="L661"/>
      <c r="M661"/>
      <c r="N661"/>
      <c r="O661"/>
      <c r="P661"/>
      <c r="Q661"/>
      <c r="R661"/>
      <c r="S661"/>
      <c r="T661"/>
      <c r="U661"/>
      <c r="V661"/>
      <c r="W661"/>
      <c r="X661"/>
      <c r="Y661"/>
      <c r="Z661" s="260"/>
      <c r="AA661"/>
      <c r="AB661"/>
      <c r="AC661"/>
      <c r="AD661"/>
      <c r="AE661"/>
      <c r="AF661"/>
      <c r="AG661"/>
      <c r="AH661"/>
      <c r="AI661"/>
      <c r="AJ661"/>
      <c r="AK661"/>
      <c r="AL661"/>
      <c r="AM661"/>
      <c r="AN661"/>
      <c r="AO661"/>
      <c r="AP661"/>
      <c r="AQ661"/>
      <c r="AR661"/>
      <c r="AS661"/>
      <c r="AT661"/>
      <c r="AU661"/>
      <c r="AV661"/>
      <c r="AW661"/>
      <c r="AX661"/>
      <c r="AY661"/>
      <c r="AZ661"/>
      <c r="BA661"/>
      <c r="BB661"/>
      <c r="BC661" s="41"/>
      <c r="BI661" t="s">
        <v>334</v>
      </c>
      <c r="CS661" s="259"/>
    </row>
    <row r="662" spans="1:97" s="1" customFormat="1" ht="13.5" customHeight="1" x14ac:dyDescent="0.15">
      <c r="A662"/>
      <c r="B662"/>
      <c r="C662"/>
      <c r="D662"/>
      <c r="E662"/>
      <c r="F662"/>
      <c r="G662"/>
      <c r="H662"/>
      <c r="I662"/>
      <c r="J662"/>
      <c r="K662" s="3"/>
      <c r="L662"/>
      <c r="M662"/>
      <c r="N662"/>
      <c r="O662"/>
      <c r="P662"/>
      <c r="Q662"/>
      <c r="R662"/>
      <c r="S662"/>
      <c r="T662"/>
      <c r="U662"/>
      <c r="V662"/>
      <c r="W662"/>
      <c r="X662"/>
      <c r="Y662"/>
      <c r="Z662" s="260"/>
      <c r="AA662"/>
      <c r="AB662"/>
      <c r="AC662"/>
      <c r="AD662"/>
      <c r="AE662"/>
      <c r="AF662"/>
      <c r="AG662"/>
      <c r="AH662"/>
      <c r="AI662"/>
      <c r="AJ662"/>
      <c r="AK662"/>
      <c r="AL662"/>
      <c r="AM662"/>
      <c r="AN662"/>
      <c r="AO662"/>
      <c r="AP662"/>
      <c r="AQ662"/>
      <c r="AR662"/>
      <c r="AS662"/>
      <c r="AT662"/>
      <c r="AU662"/>
      <c r="AV662"/>
      <c r="AW662"/>
      <c r="AX662"/>
      <c r="AY662"/>
      <c r="AZ662"/>
      <c r="BA662"/>
      <c r="BB662"/>
      <c r="BC662" s="41"/>
      <c r="BI662" t="s">
        <v>335</v>
      </c>
      <c r="CS662" s="259"/>
    </row>
    <row r="663" spans="1:97" s="1" customFormat="1" ht="13.5" customHeight="1" x14ac:dyDescent="0.15">
      <c r="A663"/>
      <c r="B663"/>
      <c r="C663"/>
      <c r="D663"/>
      <c r="E663"/>
      <c r="F663"/>
      <c r="G663"/>
      <c r="H663"/>
      <c r="I663"/>
      <c r="J663"/>
      <c r="K663" s="3"/>
      <c r="L663"/>
      <c r="M663"/>
      <c r="N663"/>
      <c r="O663"/>
      <c r="P663"/>
      <c r="Q663"/>
      <c r="R663"/>
      <c r="S663"/>
      <c r="T663"/>
      <c r="U663"/>
      <c r="V663"/>
      <c r="W663"/>
      <c r="X663"/>
      <c r="Y663"/>
      <c r="Z663" s="260"/>
      <c r="AA663"/>
      <c r="AB663"/>
      <c r="AC663"/>
      <c r="AD663"/>
      <c r="AE663"/>
      <c r="AF663"/>
      <c r="AG663"/>
      <c r="AH663"/>
      <c r="AI663"/>
      <c r="AJ663"/>
      <c r="AK663"/>
      <c r="AL663"/>
      <c r="AM663"/>
      <c r="AN663"/>
      <c r="AO663"/>
      <c r="AP663"/>
      <c r="AQ663"/>
      <c r="AR663"/>
      <c r="AS663"/>
      <c r="AT663"/>
      <c r="AU663"/>
      <c r="AV663"/>
      <c r="AW663"/>
      <c r="AX663"/>
      <c r="AY663"/>
      <c r="AZ663"/>
      <c r="BA663"/>
      <c r="BB663"/>
      <c r="BC663" s="41"/>
      <c r="BI663" t="s">
        <v>336</v>
      </c>
      <c r="CS663" s="259"/>
    </row>
    <row r="664" spans="1:97" s="1" customFormat="1" ht="13.5" customHeight="1" x14ac:dyDescent="0.15">
      <c r="A664"/>
      <c r="B664"/>
      <c r="C664"/>
      <c r="D664"/>
      <c r="E664"/>
      <c r="F664"/>
      <c r="G664"/>
      <c r="H664"/>
      <c r="I664"/>
      <c r="J664"/>
      <c r="K664" s="3"/>
      <c r="L664"/>
      <c r="M664"/>
      <c r="N664"/>
      <c r="O664"/>
      <c r="P664"/>
      <c r="Q664"/>
      <c r="R664"/>
      <c r="S664"/>
      <c r="T664"/>
      <c r="U664"/>
      <c r="V664"/>
      <c r="W664"/>
      <c r="X664"/>
      <c r="Y664"/>
      <c r="Z664" s="260"/>
      <c r="AA664"/>
      <c r="AB664"/>
      <c r="AC664"/>
      <c r="AD664"/>
      <c r="AE664"/>
      <c r="AF664"/>
      <c r="AG664"/>
      <c r="AH664"/>
      <c r="AI664"/>
      <c r="AJ664"/>
      <c r="AK664"/>
      <c r="AL664"/>
      <c r="AM664"/>
      <c r="AN664"/>
      <c r="AO664"/>
      <c r="AP664"/>
      <c r="AQ664"/>
      <c r="AR664"/>
      <c r="AS664"/>
      <c r="AT664"/>
      <c r="AU664"/>
      <c r="AV664"/>
      <c r="AW664"/>
      <c r="AX664"/>
      <c r="AY664"/>
      <c r="AZ664"/>
      <c r="BA664"/>
      <c r="BB664"/>
      <c r="BC664" s="41"/>
      <c r="BI664" t="s">
        <v>337</v>
      </c>
      <c r="CS664" s="259"/>
    </row>
    <row r="665" spans="1:97" s="1" customFormat="1" ht="13.5" customHeight="1" x14ac:dyDescent="0.15">
      <c r="A665"/>
      <c r="B665"/>
      <c r="C665"/>
      <c r="D665"/>
      <c r="E665"/>
      <c r="F665"/>
      <c r="G665"/>
      <c r="H665"/>
      <c r="I665"/>
      <c r="J665"/>
      <c r="K665" s="3"/>
      <c r="L665"/>
      <c r="M665"/>
      <c r="N665"/>
      <c r="O665"/>
      <c r="P665"/>
      <c r="Q665"/>
      <c r="R665"/>
      <c r="S665"/>
      <c r="T665"/>
      <c r="U665"/>
      <c r="V665"/>
      <c r="W665"/>
      <c r="X665"/>
      <c r="Y665"/>
      <c r="Z665" s="260"/>
      <c r="AA665"/>
      <c r="AB665"/>
      <c r="AC665"/>
      <c r="AD665"/>
      <c r="AE665"/>
      <c r="AF665"/>
      <c r="AG665"/>
      <c r="AH665"/>
      <c r="AI665"/>
      <c r="AJ665"/>
      <c r="AK665"/>
      <c r="AL665"/>
      <c r="AM665"/>
      <c r="AN665"/>
      <c r="AO665"/>
      <c r="AP665"/>
      <c r="AQ665"/>
      <c r="AR665"/>
      <c r="AS665"/>
      <c r="AT665"/>
      <c r="AU665"/>
      <c r="AV665"/>
      <c r="AW665"/>
      <c r="AX665"/>
      <c r="AY665"/>
      <c r="AZ665"/>
      <c r="BA665"/>
      <c r="BB665"/>
      <c r="BC665" s="41"/>
      <c r="BI665" t="s">
        <v>1231</v>
      </c>
      <c r="CS665" s="259"/>
    </row>
    <row r="666" spans="1:97" s="1" customFormat="1" ht="13.5" customHeight="1" x14ac:dyDescent="0.15">
      <c r="A666"/>
      <c r="B666"/>
      <c r="C666"/>
      <c r="D666"/>
      <c r="E666"/>
      <c r="F666"/>
      <c r="G666"/>
      <c r="H666"/>
      <c r="I666"/>
      <c r="J666"/>
      <c r="K666" s="3"/>
      <c r="L666"/>
      <c r="M666"/>
      <c r="N666"/>
      <c r="O666"/>
      <c r="P666"/>
      <c r="Q666"/>
      <c r="R666"/>
      <c r="S666"/>
      <c r="T666"/>
      <c r="U666"/>
      <c r="V666"/>
      <c r="W666"/>
      <c r="X666"/>
      <c r="Y666"/>
      <c r="Z666" s="260"/>
      <c r="AA666"/>
      <c r="AB666"/>
      <c r="AC666"/>
      <c r="AD666"/>
      <c r="AE666"/>
      <c r="AF666"/>
      <c r="AG666"/>
      <c r="AH666"/>
      <c r="AI666"/>
      <c r="AJ666"/>
      <c r="AK666"/>
      <c r="AL666"/>
      <c r="AM666"/>
      <c r="AN666"/>
      <c r="AO666"/>
      <c r="AP666"/>
      <c r="AQ666"/>
      <c r="AR666"/>
      <c r="AS666"/>
      <c r="AT666"/>
      <c r="AU666"/>
      <c r="AV666"/>
      <c r="AW666"/>
      <c r="AX666"/>
      <c r="AY666"/>
      <c r="AZ666"/>
      <c r="BA666"/>
      <c r="BB666"/>
      <c r="BC666" s="41"/>
      <c r="BI666" t="s">
        <v>1085</v>
      </c>
      <c r="CS666" s="259"/>
    </row>
    <row r="667" spans="1:97" s="1" customFormat="1" ht="13.5" customHeight="1" x14ac:dyDescent="0.15">
      <c r="A667"/>
      <c r="B667"/>
      <c r="C667"/>
      <c r="D667"/>
      <c r="E667"/>
      <c r="F667"/>
      <c r="G667"/>
      <c r="H667"/>
      <c r="I667"/>
      <c r="J667"/>
      <c r="K667" s="3"/>
      <c r="L667"/>
      <c r="M667"/>
      <c r="N667"/>
      <c r="O667"/>
      <c r="P667"/>
      <c r="Q667"/>
      <c r="R667"/>
      <c r="S667"/>
      <c r="T667"/>
      <c r="U667"/>
      <c r="V667"/>
      <c r="W667"/>
      <c r="X667"/>
      <c r="Y667"/>
      <c r="Z667" s="260"/>
      <c r="AA667"/>
      <c r="AB667"/>
      <c r="AC667"/>
      <c r="AD667"/>
      <c r="AE667"/>
      <c r="AF667"/>
      <c r="AG667"/>
      <c r="AH667"/>
      <c r="AI667"/>
      <c r="AJ667"/>
      <c r="AK667"/>
      <c r="AL667"/>
      <c r="AM667"/>
      <c r="AN667"/>
      <c r="AO667"/>
      <c r="AP667"/>
      <c r="AQ667"/>
      <c r="AR667"/>
      <c r="AS667"/>
      <c r="AT667"/>
      <c r="AU667"/>
      <c r="AV667"/>
      <c r="AW667"/>
      <c r="AX667"/>
      <c r="AY667"/>
      <c r="AZ667"/>
      <c r="BA667"/>
      <c r="BB667"/>
      <c r="BC667" s="41"/>
      <c r="BI667" t="s">
        <v>653</v>
      </c>
      <c r="CS667" s="259"/>
    </row>
    <row r="668" spans="1:97" s="1" customFormat="1" ht="13.5" customHeight="1" x14ac:dyDescent="0.15">
      <c r="A668"/>
      <c r="B668"/>
      <c r="C668"/>
      <c r="D668"/>
      <c r="E668"/>
      <c r="F668"/>
      <c r="G668"/>
      <c r="H668"/>
      <c r="I668"/>
      <c r="J668"/>
      <c r="K668" s="3"/>
      <c r="L668"/>
      <c r="M668"/>
      <c r="N668"/>
      <c r="O668"/>
      <c r="P668"/>
      <c r="Q668"/>
      <c r="R668"/>
      <c r="S668"/>
      <c r="T668"/>
      <c r="U668"/>
      <c r="V668"/>
      <c r="W668"/>
      <c r="X668"/>
      <c r="Y668"/>
      <c r="Z668" s="260"/>
      <c r="AA668"/>
      <c r="AB668"/>
      <c r="AC668"/>
      <c r="AD668"/>
      <c r="AE668"/>
      <c r="AF668"/>
      <c r="AG668"/>
      <c r="AH668"/>
      <c r="AI668"/>
      <c r="AJ668"/>
      <c r="AK668"/>
      <c r="AL668"/>
      <c r="AM668"/>
      <c r="AN668"/>
      <c r="AO668"/>
      <c r="AP668"/>
      <c r="AQ668"/>
      <c r="AR668"/>
      <c r="AS668"/>
      <c r="AT668"/>
      <c r="AU668"/>
      <c r="AV668"/>
      <c r="AW668"/>
      <c r="AX668"/>
      <c r="AY668"/>
      <c r="AZ668"/>
      <c r="BA668"/>
      <c r="BB668"/>
      <c r="BC668" s="41"/>
      <c r="BI668" t="s">
        <v>654</v>
      </c>
      <c r="CS668" s="259"/>
    </row>
    <row r="669" spans="1:97" s="1" customFormat="1" ht="13.5" customHeight="1" x14ac:dyDescent="0.15">
      <c r="A669"/>
      <c r="B669"/>
      <c r="C669"/>
      <c r="D669"/>
      <c r="E669"/>
      <c r="F669"/>
      <c r="G669"/>
      <c r="H669"/>
      <c r="I669"/>
      <c r="J669"/>
      <c r="K669" s="3"/>
      <c r="L669"/>
      <c r="M669"/>
      <c r="N669"/>
      <c r="O669"/>
      <c r="P669"/>
      <c r="Q669"/>
      <c r="R669"/>
      <c r="S669"/>
      <c r="T669"/>
      <c r="U669"/>
      <c r="V669"/>
      <c r="W669"/>
      <c r="X669"/>
      <c r="Y669"/>
      <c r="Z669" s="260"/>
      <c r="AA669"/>
      <c r="AB669"/>
      <c r="AC669"/>
      <c r="AD669"/>
      <c r="AE669"/>
      <c r="AF669"/>
      <c r="AG669"/>
      <c r="AH669"/>
      <c r="AI669"/>
      <c r="AJ669"/>
      <c r="AK669"/>
      <c r="AL669"/>
      <c r="AM669"/>
      <c r="AN669"/>
      <c r="AO669"/>
      <c r="AP669"/>
      <c r="AQ669"/>
      <c r="AR669"/>
      <c r="AS669"/>
      <c r="AT669"/>
      <c r="AU669"/>
      <c r="AV669"/>
      <c r="AW669"/>
      <c r="AX669"/>
      <c r="AY669"/>
      <c r="AZ669"/>
      <c r="BA669"/>
      <c r="BB669"/>
      <c r="BC669" s="41"/>
      <c r="BI669" t="s">
        <v>655</v>
      </c>
      <c r="CS669" s="259"/>
    </row>
    <row r="670" spans="1:97" s="1" customFormat="1" ht="13.5" customHeight="1" x14ac:dyDescent="0.15">
      <c r="A670"/>
      <c r="B670"/>
      <c r="C670"/>
      <c r="D670"/>
      <c r="E670"/>
      <c r="F670"/>
      <c r="G670"/>
      <c r="H670"/>
      <c r="I670"/>
      <c r="J670"/>
      <c r="K670" s="3"/>
      <c r="L670"/>
      <c r="M670"/>
      <c r="N670"/>
      <c r="O670"/>
      <c r="P670"/>
      <c r="Q670"/>
      <c r="R670"/>
      <c r="S670"/>
      <c r="T670"/>
      <c r="U670"/>
      <c r="V670"/>
      <c r="W670"/>
      <c r="X670"/>
      <c r="Y670"/>
      <c r="Z670" s="260"/>
      <c r="AA670"/>
      <c r="AB670"/>
      <c r="AC670"/>
      <c r="AD670"/>
      <c r="AE670"/>
      <c r="AF670"/>
      <c r="AG670"/>
      <c r="AH670"/>
      <c r="AI670"/>
      <c r="AJ670"/>
      <c r="AK670"/>
      <c r="AL670"/>
      <c r="AM670"/>
      <c r="AN670"/>
      <c r="AO670"/>
      <c r="AP670"/>
      <c r="AQ670"/>
      <c r="AR670"/>
      <c r="AS670"/>
      <c r="AT670"/>
      <c r="AU670"/>
      <c r="AV670"/>
      <c r="AW670"/>
      <c r="AX670"/>
      <c r="AY670"/>
      <c r="AZ670"/>
      <c r="BA670"/>
      <c r="BB670"/>
      <c r="BC670" s="41"/>
      <c r="BI670" t="s">
        <v>656</v>
      </c>
      <c r="CS670" s="259"/>
    </row>
    <row r="671" spans="1:97" s="1" customFormat="1" ht="13.5" customHeight="1" x14ac:dyDescent="0.15">
      <c r="A671"/>
      <c r="B671"/>
      <c r="C671"/>
      <c r="D671"/>
      <c r="E671"/>
      <c r="F671"/>
      <c r="G671"/>
      <c r="H671"/>
      <c r="I671"/>
      <c r="J671"/>
      <c r="K671" s="3"/>
      <c r="L671"/>
      <c r="M671"/>
      <c r="N671"/>
      <c r="O671"/>
      <c r="P671"/>
      <c r="Q671"/>
      <c r="R671"/>
      <c r="S671"/>
      <c r="T671"/>
      <c r="U671"/>
      <c r="V671"/>
      <c r="W671"/>
      <c r="X671"/>
      <c r="Y671"/>
      <c r="Z671" s="260"/>
      <c r="AA671"/>
      <c r="AB671"/>
      <c r="AC671"/>
      <c r="AD671"/>
      <c r="AE671"/>
      <c r="AF671"/>
      <c r="AG671"/>
      <c r="AH671"/>
      <c r="AI671"/>
      <c r="AJ671"/>
      <c r="AK671"/>
      <c r="AL671"/>
      <c r="AM671"/>
      <c r="AN671"/>
      <c r="AO671"/>
      <c r="AP671"/>
      <c r="AQ671"/>
      <c r="AR671"/>
      <c r="AS671"/>
      <c r="AT671"/>
      <c r="AU671"/>
      <c r="AV671"/>
      <c r="AW671"/>
      <c r="AX671"/>
      <c r="AY671"/>
      <c r="AZ671"/>
      <c r="BA671"/>
      <c r="BB671"/>
      <c r="BC671" s="41"/>
      <c r="BI671" t="s">
        <v>657</v>
      </c>
      <c r="CS671" s="259"/>
    </row>
    <row r="672" spans="1:97" s="1" customFormat="1" ht="13.5" customHeight="1" x14ac:dyDescent="0.15">
      <c r="A672"/>
      <c r="B672"/>
      <c r="C672"/>
      <c r="D672"/>
      <c r="E672"/>
      <c r="F672"/>
      <c r="G672"/>
      <c r="H672"/>
      <c r="I672"/>
      <c r="J672"/>
      <c r="K672" s="3"/>
      <c r="L672"/>
      <c r="M672"/>
      <c r="N672"/>
      <c r="O672"/>
      <c r="P672"/>
      <c r="Q672"/>
      <c r="R672"/>
      <c r="S672"/>
      <c r="T672"/>
      <c r="U672"/>
      <c r="V672"/>
      <c r="W672"/>
      <c r="X672"/>
      <c r="Y672"/>
      <c r="Z672" s="260"/>
      <c r="AA672"/>
      <c r="AB672"/>
      <c r="AC672"/>
      <c r="AD672"/>
      <c r="AE672"/>
      <c r="AF672"/>
      <c r="AG672"/>
      <c r="AH672"/>
      <c r="AI672"/>
      <c r="AJ672"/>
      <c r="AK672"/>
      <c r="AL672"/>
      <c r="AM672"/>
      <c r="AN672"/>
      <c r="AO672"/>
      <c r="AP672"/>
      <c r="AQ672"/>
      <c r="AR672"/>
      <c r="AS672"/>
      <c r="AT672"/>
      <c r="AU672"/>
      <c r="AV672"/>
      <c r="AW672"/>
      <c r="AX672"/>
      <c r="AY672"/>
      <c r="AZ672"/>
      <c r="BA672"/>
      <c r="BB672"/>
      <c r="BC672" s="41"/>
      <c r="BI672" t="s">
        <v>658</v>
      </c>
      <c r="CS672" s="259"/>
    </row>
    <row r="673" spans="1:97" s="1" customFormat="1" ht="13.5" customHeight="1" x14ac:dyDescent="0.15">
      <c r="A673"/>
      <c r="B673"/>
      <c r="C673"/>
      <c r="D673"/>
      <c r="E673"/>
      <c r="F673"/>
      <c r="G673"/>
      <c r="H673"/>
      <c r="I673"/>
      <c r="J673"/>
      <c r="K673" s="3"/>
      <c r="L673"/>
      <c r="M673"/>
      <c r="N673"/>
      <c r="O673"/>
      <c r="P673"/>
      <c r="Q673"/>
      <c r="R673"/>
      <c r="S673"/>
      <c r="T673"/>
      <c r="U673"/>
      <c r="V673"/>
      <c r="W673"/>
      <c r="X673"/>
      <c r="Y673"/>
      <c r="Z673" s="260"/>
      <c r="AA673"/>
      <c r="AB673"/>
      <c r="AC673"/>
      <c r="AD673"/>
      <c r="AE673"/>
      <c r="AF673"/>
      <c r="AG673"/>
      <c r="AH673"/>
      <c r="AI673"/>
      <c r="AJ673"/>
      <c r="AK673"/>
      <c r="AL673"/>
      <c r="AM673"/>
      <c r="AN673"/>
      <c r="AO673"/>
      <c r="AP673"/>
      <c r="AQ673"/>
      <c r="AR673"/>
      <c r="AS673"/>
      <c r="AT673"/>
      <c r="AU673"/>
      <c r="AV673"/>
      <c r="AW673"/>
      <c r="AX673"/>
      <c r="AY673"/>
      <c r="AZ673"/>
      <c r="BA673"/>
      <c r="BB673"/>
      <c r="BC673" s="41"/>
      <c r="BI673" t="s">
        <v>659</v>
      </c>
      <c r="CS673" s="259"/>
    </row>
    <row r="674" spans="1:97" s="1" customFormat="1" ht="13.5" customHeight="1" x14ac:dyDescent="0.15">
      <c r="A674"/>
      <c r="B674"/>
      <c r="C674"/>
      <c r="D674"/>
      <c r="E674"/>
      <c r="F674"/>
      <c r="G674"/>
      <c r="H674"/>
      <c r="I674"/>
      <c r="J674"/>
      <c r="K674" s="3"/>
      <c r="L674"/>
      <c r="M674"/>
      <c r="N674"/>
      <c r="O674"/>
      <c r="P674"/>
      <c r="Q674"/>
      <c r="R674"/>
      <c r="S674"/>
      <c r="T674"/>
      <c r="U674"/>
      <c r="V674"/>
      <c r="W674"/>
      <c r="X674"/>
      <c r="Y674"/>
      <c r="Z674" s="260"/>
      <c r="AA674"/>
      <c r="AB674"/>
      <c r="AC674"/>
      <c r="AD674"/>
      <c r="AE674"/>
      <c r="AF674"/>
      <c r="AG674"/>
      <c r="AH674"/>
      <c r="AI674"/>
      <c r="AJ674"/>
      <c r="AK674"/>
      <c r="AL674"/>
      <c r="AM674"/>
      <c r="AN674"/>
      <c r="AO674"/>
      <c r="AP674"/>
      <c r="AQ674"/>
      <c r="AR674"/>
      <c r="AS674"/>
      <c r="AT674"/>
      <c r="AU674"/>
      <c r="AV674"/>
      <c r="AW674"/>
      <c r="AX674"/>
      <c r="AY674"/>
      <c r="AZ674"/>
      <c r="BA674"/>
      <c r="BB674"/>
      <c r="BC674" s="41"/>
      <c r="BI674" t="s">
        <v>660</v>
      </c>
      <c r="CS674" s="259"/>
    </row>
    <row r="675" spans="1:97" s="1" customFormat="1" ht="13.5" customHeight="1" x14ac:dyDescent="0.15">
      <c r="A675"/>
      <c r="B675"/>
      <c r="C675"/>
      <c r="D675"/>
      <c r="E675"/>
      <c r="F675"/>
      <c r="G675"/>
      <c r="H675"/>
      <c r="I675"/>
      <c r="J675"/>
      <c r="K675" s="3"/>
      <c r="L675"/>
      <c r="M675"/>
      <c r="N675"/>
      <c r="O675"/>
      <c r="P675"/>
      <c r="Q675"/>
      <c r="R675"/>
      <c r="S675"/>
      <c r="T675"/>
      <c r="U675"/>
      <c r="V675"/>
      <c r="W675"/>
      <c r="X675"/>
      <c r="Y675"/>
      <c r="Z675" s="260"/>
      <c r="AA675"/>
      <c r="AB675"/>
      <c r="AC675"/>
      <c r="AD675"/>
      <c r="AE675"/>
      <c r="AF675"/>
      <c r="AG675"/>
      <c r="AH675"/>
      <c r="AI675"/>
      <c r="AJ675"/>
      <c r="AK675"/>
      <c r="AL675"/>
      <c r="AM675"/>
      <c r="AN675"/>
      <c r="AO675"/>
      <c r="AP675"/>
      <c r="AQ675"/>
      <c r="AR675"/>
      <c r="AS675"/>
      <c r="AT675"/>
      <c r="AU675"/>
      <c r="AV675"/>
      <c r="AW675"/>
      <c r="AX675"/>
      <c r="AY675"/>
      <c r="AZ675"/>
      <c r="BA675"/>
      <c r="BB675"/>
      <c r="BC675" s="41"/>
      <c r="BI675" t="s">
        <v>661</v>
      </c>
      <c r="CS675" s="259"/>
    </row>
    <row r="676" spans="1:97" s="1" customFormat="1" ht="13.5" customHeight="1" x14ac:dyDescent="0.15">
      <c r="A676"/>
      <c r="B676"/>
      <c r="C676"/>
      <c r="D676"/>
      <c r="E676"/>
      <c r="F676"/>
      <c r="G676"/>
      <c r="H676"/>
      <c r="I676"/>
      <c r="J676"/>
      <c r="K676" s="3"/>
      <c r="L676"/>
      <c r="M676"/>
      <c r="N676"/>
      <c r="O676"/>
      <c r="P676"/>
      <c r="Q676"/>
      <c r="R676"/>
      <c r="S676"/>
      <c r="T676"/>
      <c r="U676"/>
      <c r="V676"/>
      <c r="W676"/>
      <c r="X676"/>
      <c r="Y676"/>
      <c r="Z676" s="260"/>
      <c r="AA676"/>
      <c r="AB676"/>
      <c r="AC676"/>
      <c r="AD676"/>
      <c r="AE676"/>
      <c r="AF676"/>
      <c r="AG676"/>
      <c r="AH676"/>
      <c r="AI676"/>
      <c r="AJ676"/>
      <c r="AK676"/>
      <c r="AL676"/>
      <c r="AM676"/>
      <c r="AN676"/>
      <c r="AO676"/>
      <c r="AP676"/>
      <c r="AQ676"/>
      <c r="AR676"/>
      <c r="AS676"/>
      <c r="AT676"/>
      <c r="AU676"/>
      <c r="AV676"/>
      <c r="AW676"/>
      <c r="AX676"/>
      <c r="AY676"/>
      <c r="AZ676"/>
      <c r="BA676"/>
      <c r="BB676"/>
      <c r="BC676" s="41"/>
      <c r="BI676" t="s">
        <v>662</v>
      </c>
      <c r="CS676" s="259"/>
    </row>
    <row r="677" spans="1:97" s="1" customFormat="1" ht="13.5" customHeight="1" x14ac:dyDescent="0.15">
      <c r="A677"/>
      <c r="B677"/>
      <c r="C677"/>
      <c r="D677"/>
      <c r="E677"/>
      <c r="F677"/>
      <c r="G677"/>
      <c r="H677"/>
      <c r="I677"/>
      <c r="J677"/>
      <c r="K677" s="3"/>
      <c r="L677"/>
      <c r="M677"/>
      <c r="N677"/>
      <c r="O677"/>
      <c r="P677"/>
      <c r="Q677"/>
      <c r="R677"/>
      <c r="S677"/>
      <c r="T677"/>
      <c r="U677"/>
      <c r="V677"/>
      <c r="W677"/>
      <c r="X677"/>
      <c r="Y677"/>
      <c r="Z677" s="260"/>
      <c r="AA677"/>
      <c r="AB677"/>
      <c r="AC677"/>
      <c r="AD677"/>
      <c r="AE677"/>
      <c r="AF677"/>
      <c r="AG677"/>
      <c r="AH677"/>
      <c r="AI677"/>
      <c r="AJ677"/>
      <c r="AK677"/>
      <c r="AL677"/>
      <c r="AM677"/>
      <c r="AN677"/>
      <c r="AO677"/>
      <c r="AP677"/>
      <c r="AQ677"/>
      <c r="AR677"/>
      <c r="AS677"/>
      <c r="AT677"/>
      <c r="AU677"/>
      <c r="AV677"/>
      <c r="AW677"/>
      <c r="AX677"/>
      <c r="AY677"/>
      <c r="AZ677"/>
      <c r="BA677"/>
      <c r="BB677"/>
      <c r="BC677" s="41"/>
      <c r="BI677" t="s">
        <v>663</v>
      </c>
      <c r="CS677" s="259"/>
    </row>
    <row r="678" spans="1:97" s="1" customFormat="1" ht="13.5" customHeight="1" x14ac:dyDescent="0.15">
      <c r="A678"/>
      <c r="B678"/>
      <c r="C678"/>
      <c r="D678"/>
      <c r="E678"/>
      <c r="F678"/>
      <c r="G678"/>
      <c r="H678"/>
      <c r="I678"/>
      <c r="J678"/>
      <c r="K678" s="3"/>
      <c r="L678"/>
      <c r="M678"/>
      <c r="N678"/>
      <c r="O678"/>
      <c r="P678"/>
      <c r="Q678"/>
      <c r="R678"/>
      <c r="S678"/>
      <c r="T678"/>
      <c r="U678"/>
      <c r="V678"/>
      <c r="W678"/>
      <c r="X678"/>
      <c r="Y678"/>
      <c r="Z678" s="260"/>
      <c r="AA678"/>
      <c r="AB678"/>
      <c r="AC678"/>
      <c r="AD678"/>
      <c r="AE678"/>
      <c r="AF678"/>
      <c r="AG678"/>
      <c r="AH678"/>
      <c r="AI678"/>
      <c r="AJ678"/>
      <c r="AK678"/>
      <c r="AL678"/>
      <c r="AM678"/>
      <c r="AN678"/>
      <c r="AO678"/>
      <c r="AP678"/>
      <c r="AQ678"/>
      <c r="AR678"/>
      <c r="AS678"/>
      <c r="AT678"/>
      <c r="AU678"/>
      <c r="AV678"/>
      <c r="AW678"/>
      <c r="AX678"/>
      <c r="AY678"/>
      <c r="AZ678"/>
      <c r="BA678"/>
      <c r="BB678"/>
      <c r="BC678" s="41"/>
      <c r="BI678" t="s">
        <v>664</v>
      </c>
      <c r="CS678" s="259"/>
    </row>
    <row r="679" spans="1:97" s="1" customFormat="1" ht="13.5" customHeight="1" x14ac:dyDescent="0.15">
      <c r="A679"/>
      <c r="B679"/>
      <c r="C679"/>
      <c r="D679"/>
      <c r="E679"/>
      <c r="F679"/>
      <c r="G679"/>
      <c r="H679"/>
      <c r="I679"/>
      <c r="J679"/>
      <c r="K679" s="3"/>
      <c r="L679"/>
      <c r="M679"/>
      <c r="N679"/>
      <c r="O679"/>
      <c r="P679"/>
      <c r="Q679"/>
      <c r="R679"/>
      <c r="S679"/>
      <c r="T679"/>
      <c r="U679"/>
      <c r="V679"/>
      <c r="W679"/>
      <c r="X679"/>
      <c r="Y679"/>
      <c r="Z679" s="260"/>
      <c r="AA679"/>
      <c r="AB679"/>
      <c r="AC679"/>
      <c r="AD679"/>
      <c r="AE679"/>
      <c r="AF679"/>
      <c r="AG679"/>
      <c r="AH679"/>
      <c r="AI679"/>
      <c r="AJ679"/>
      <c r="AK679"/>
      <c r="AL679"/>
      <c r="AM679"/>
      <c r="AN679"/>
      <c r="AO679"/>
      <c r="AP679"/>
      <c r="AQ679"/>
      <c r="AR679"/>
      <c r="AS679"/>
      <c r="AT679"/>
      <c r="AU679"/>
      <c r="AV679"/>
      <c r="AW679"/>
      <c r="AX679"/>
      <c r="AY679"/>
      <c r="AZ679"/>
      <c r="BA679"/>
      <c r="BB679"/>
      <c r="BC679" s="41"/>
      <c r="BI679" t="s">
        <v>665</v>
      </c>
      <c r="CS679" s="259"/>
    </row>
    <row r="680" spans="1:97" s="1" customFormat="1" ht="13.5" customHeight="1" x14ac:dyDescent="0.15">
      <c r="A680"/>
      <c r="B680"/>
      <c r="C680"/>
      <c r="D680"/>
      <c r="E680"/>
      <c r="F680"/>
      <c r="G680"/>
      <c r="H680"/>
      <c r="I680"/>
      <c r="J680"/>
      <c r="K680" s="3"/>
      <c r="L680"/>
      <c r="M680"/>
      <c r="N680"/>
      <c r="O680"/>
      <c r="P680"/>
      <c r="Q680"/>
      <c r="R680"/>
      <c r="S680"/>
      <c r="T680"/>
      <c r="U680"/>
      <c r="V680"/>
      <c r="W680"/>
      <c r="X680"/>
      <c r="Y680"/>
      <c r="Z680" s="260"/>
      <c r="AA680"/>
      <c r="AB680"/>
      <c r="AC680"/>
      <c r="AD680"/>
      <c r="AE680"/>
      <c r="AF680"/>
      <c r="AG680"/>
      <c r="AH680"/>
      <c r="AI680"/>
      <c r="AJ680"/>
      <c r="AK680"/>
      <c r="AL680"/>
      <c r="AM680"/>
      <c r="AN680"/>
      <c r="AO680"/>
      <c r="AP680"/>
      <c r="AQ680"/>
      <c r="AR680"/>
      <c r="AS680"/>
      <c r="AT680"/>
      <c r="AU680"/>
      <c r="AV680"/>
      <c r="AW680"/>
      <c r="AX680"/>
      <c r="AY680"/>
      <c r="AZ680"/>
      <c r="BA680"/>
      <c r="BB680"/>
      <c r="BC680" s="41"/>
      <c r="BI680" t="s">
        <v>666</v>
      </c>
      <c r="CS680" s="259"/>
    </row>
    <row r="681" spans="1:97" s="1" customFormat="1" ht="13.5" customHeight="1" x14ac:dyDescent="0.15">
      <c r="A681"/>
      <c r="B681"/>
      <c r="C681"/>
      <c r="D681"/>
      <c r="E681"/>
      <c r="F681"/>
      <c r="G681"/>
      <c r="H681"/>
      <c r="I681"/>
      <c r="J681"/>
      <c r="K681" s="3"/>
      <c r="L681"/>
      <c r="M681"/>
      <c r="N681"/>
      <c r="O681"/>
      <c r="P681"/>
      <c r="Q681"/>
      <c r="R681"/>
      <c r="S681"/>
      <c r="T681"/>
      <c r="U681"/>
      <c r="V681"/>
      <c r="W681"/>
      <c r="X681"/>
      <c r="Y681"/>
      <c r="Z681" s="260"/>
      <c r="AA681"/>
      <c r="AB681"/>
      <c r="AC681"/>
      <c r="AD681"/>
      <c r="AE681"/>
      <c r="AF681"/>
      <c r="AG681"/>
      <c r="AH681"/>
      <c r="AI681"/>
      <c r="AJ681"/>
      <c r="AK681"/>
      <c r="AL681"/>
      <c r="AM681"/>
      <c r="AN681"/>
      <c r="AO681"/>
      <c r="AP681"/>
      <c r="AQ681"/>
      <c r="AR681"/>
      <c r="AS681"/>
      <c r="AT681"/>
      <c r="AU681"/>
      <c r="AV681"/>
      <c r="AW681"/>
      <c r="AX681"/>
      <c r="AY681"/>
      <c r="AZ681"/>
      <c r="BA681"/>
      <c r="BB681"/>
      <c r="BC681" s="41"/>
      <c r="BI681" t="s">
        <v>667</v>
      </c>
      <c r="CS681" s="259"/>
    </row>
    <row r="682" spans="1:97" s="1" customFormat="1" ht="13.5" customHeight="1" x14ac:dyDescent="0.15">
      <c r="A682"/>
      <c r="B682"/>
      <c r="C682"/>
      <c r="D682"/>
      <c r="E682"/>
      <c r="F682"/>
      <c r="G682"/>
      <c r="H682"/>
      <c r="I682"/>
      <c r="J682"/>
      <c r="K682" s="3"/>
      <c r="L682"/>
      <c r="M682"/>
      <c r="N682"/>
      <c r="O682"/>
      <c r="P682"/>
      <c r="Q682"/>
      <c r="R682"/>
      <c r="S682"/>
      <c r="T682"/>
      <c r="U682"/>
      <c r="V682"/>
      <c r="W682"/>
      <c r="X682"/>
      <c r="Y682"/>
      <c r="Z682" s="260"/>
      <c r="AA682"/>
      <c r="AB682"/>
      <c r="AC682"/>
      <c r="AD682"/>
      <c r="AE682"/>
      <c r="AF682"/>
      <c r="AG682"/>
      <c r="AH682"/>
      <c r="AI682"/>
      <c r="AJ682"/>
      <c r="AK682"/>
      <c r="AL682"/>
      <c r="AM682"/>
      <c r="AN682"/>
      <c r="AO682"/>
      <c r="AP682"/>
      <c r="AQ682"/>
      <c r="AR682"/>
      <c r="AS682"/>
      <c r="AT682"/>
      <c r="AU682"/>
      <c r="AV682"/>
      <c r="AW682"/>
      <c r="AX682"/>
      <c r="AY682"/>
      <c r="AZ682"/>
      <c r="BA682"/>
      <c r="BB682"/>
      <c r="BC682" s="41"/>
      <c r="BI682" t="s">
        <v>668</v>
      </c>
      <c r="CS682" s="259"/>
    </row>
    <row r="683" spans="1:97" s="1" customFormat="1" ht="13.5" customHeight="1" x14ac:dyDescent="0.15">
      <c r="A683"/>
      <c r="B683"/>
      <c r="C683"/>
      <c r="D683"/>
      <c r="E683"/>
      <c r="F683"/>
      <c r="G683"/>
      <c r="H683"/>
      <c r="I683"/>
      <c r="J683"/>
      <c r="K683" s="3"/>
      <c r="L683"/>
      <c r="M683"/>
      <c r="N683"/>
      <c r="O683"/>
      <c r="P683"/>
      <c r="Q683"/>
      <c r="R683"/>
      <c r="S683"/>
      <c r="T683"/>
      <c r="U683"/>
      <c r="V683"/>
      <c r="W683"/>
      <c r="X683"/>
      <c r="Y683"/>
      <c r="Z683" s="260"/>
      <c r="AA683"/>
      <c r="AB683"/>
      <c r="AC683"/>
      <c r="AD683"/>
      <c r="AE683"/>
      <c r="AF683"/>
      <c r="AG683"/>
      <c r="AH683"/>
      <c r="AI683"/>
      <c r="AJ683"/>
      <c r="AK683"/>
      <c r="AL683"/>
      <c r="AM683"/>
      <c r="AN683"/>
      <c r="AO683"/>
      <c r="AP683"/>
      <c r="AQ683"/>
      <c r="AR683"/>
      <c r="AS683"/>
      <c r="AT683"/>
      <c r="AU683"/>
      <c r="AV683"/>
      <c r="AW683"/>
      <c r="AX683"/>
      <c r="AY683"/>
      <c r="AZ683"/>
      <c r="BA683"/>
      <c r="BB683"/>
      <c r="BC683" s="41"/>
      <c r="BI683" t="s">
        <v>669</v>
      </c>
      <c r="CS683" s="259"/>
    </row>
    <row r="684" spans="1:97" s="1" customFormat="1" ht="13.5" customHeight="1" x14ac:dyDescent="0.15">
      <c r="A684"/>
      <c r="B684"/>
      <c r="C684"/>
      <c r="D684"/>
      <c r="E684"/>
      <c r="F684"/>
      <c r="G684"/>
      <c r="H684"/>
      <c r="I684"/>
      <c r="J684"/>
      <c r="K684" s="3"/>
      <c r="L684"/>
      <c r="M684"/>
      <c r="N684"/>
      <c r="O684"/>
      <c r="P684"/>
      <c r="Q684"/>
      <c r="R684"/>
      <c r="S684"/>
      <c r="T684"/>
      <c r="U684"/>
      <c r="V684"/>
      <c r="W684"/>
      <c r="X684"/>
      <c r="Y684"/>
      <c r="Z684" s="260"/>
      <c r="AA684"/>
      <c r="AB684"/>
      <c r="AC684"/>
      <c r="AD684"/>
      <c r="AE684"/>
      <c r="AF684"/>
      <c r="AG684"/>
      <c r="AH684"/>
      <c r="AI684"/>
      <c r="AJ684"/>
      <c r="AK684"/>
      <c r="AL684"/>
      <c r="AM684"/>
      <c r="AN684"/>
      <c r="AO684"/>
      <c r="AP684"/>
      <c r="AQ684"/>
      <c r="AR684"/>
      <c r="AS684"/>
      <c r="AT684"/>
      <c r="AU684"/>
      <c r="AV684"/>
      <c r="AW684"/>
      <c r="AX684"/>
      <c r="AY684"/>
      <c r="AZ684"/>
      <c r="BA684"/>
      <c r="BB684"/>
      <c r="BC684" s="41"/>
      <c r="BI684" t="s">
        <v>670</v>
      </c>
      <c r="CS684" s="259"/>
    </row>
    <row r="685" spans="1:97" s="1" customFormat="1" ht="13.5" customHeight="1" x14ac:dyDescent="0.15">
      <c r="A685"/>
      <c r="B685"/>
      <c r="C685"/>
      <c r="D685"/>
      <c r="E685"/>
      <c r="F685"/>
      <c r="G685"/>
      <c r="H685"/>
      <c r="I685"/>
      <c r="J685"/>
      <c r="K685" s="3"/>
      <c r="L685"/>
      <c r="M685"/>
      <c r="N685"/>
      <c r="O685"/>
      <c r="P685"/>
      <c r="Q685"/>
      <c r="R685"/>
      <c r="S685"/>
      <c r="T685"/>
      <c r="U685"/>
      <c r="V685"/>
      <c r="W685"/>
      <c r="X685"/>
      <c r="Y685"/>
      <c r="Z685" s="260"/>
      <c r="AA685"/>
      <c r="AB685"/>
      <c r="AC685"/>
      <c r="AD685"/>
      <c r="AE685"/>
      <c r="AF685"/>
      <c r="AG685"/>
      <c r="AH685"/>
      <c r="AI685"/>
      <c r="AJ685"/>
      <c r="AK685"/>
      <c r="AL685"/>
      <c r="AM685"/>
      <c r="AN685"/>
      <c r="AO685"/>
      <c r="AP685"/>
      <c r="AQ685"/>
      <c r="AR685"/>
      <c r="AS685"/>
      <c r="AT685"/>
      <c r="AU685"/>
      <c r="AV685"/>
      <c r="AW685"/>
      <c r="AX685"/>
      <c r="AY685"/>
      <c r="AZ685"/>
      <c r="BA685"/>
      <c r="BB685"/>
      <c r="BC685" s="41"/>
      <c r="BI685" t="s">
        <v>671</v>
      </c>
      <c r="CS685" s="259"/>
    </row>
    <row r="686" spans="1:97" s="1" customFormat="1" ht="13.5" customHeight="1" x14ac:dyDescent="0.15">
      <c r="A686"/>
      <c r="B686"/>
      <c r="C686"/>
      <c r="D686"/>
      <c r="E686"/>
      <c r="F686"/>
      <c r="G686"/>
      <c r="H686"/>
      <c r="I686"/>
      <c r="J686"/>
      <c r="K686" s="3"/>
      <c r="L686"/>
      <c r="M686"/>
      <c r="N686"/>
      <c r="O686"/>
      <c r="P686"/>
      <c r="Q686"/>
      <c r="R686"/>
      <c r="S686"/>
      <c r="T686"/>
      <c r="U686"/>
      <c r="V686"/>
      <c r="W686"/>
      <c r="X686"/>
      <c r="Y686"/>
      <c r="Z686" s="260"/>
      <c r="AA686"/>
      <c r="AB686"/>
      <c r="AC686"/>
      <c r="AD686"/>
      <c r="AE686"/>
      <c r="AF686"/>
      <c r="AG686"/>
      <c r="AH686"/>
      <c r="AI686"/>
      <c r="AJ686"/>
      <c r="AK686"/>
      <c r="AL686"/>
      <c r="AM686"/>
      <c r="AN686"/>
      <c r="AO686"/>
      <c r="AP686"/>
      <c r="AQ686"/>
      <c r="AR686"/>
      <c r="AS686"/>
      <c r="AT686"/>
      <c r="AU686"/>
      <c r="AV686"/>
      <c r="AW686"/>
      <c r="AX686"/>
      <c r="AY686"/>
      <c r="AZ686"/>
      <c r="BA686"/>
      <c r="BB686"/>
      <c r="BC686" s="41"/>
      <c r="BI686" t="s">
        <v>672</v>
      </c>
      <c r="CS686" s="259"/>
    </row>
    <row r="687" spans="1:97" s="1" customFormat="1" ht="13.5" customHeight="1" x14ac:dyDescent="0.15">
      <c r="A687"/>
      <c r="B687"/>
      <c r="C687"/>
      <c r="D687"/>
      <c r="E687"/>
      <c r="F687"/>
      <c r="G687"/>
      <c r="H687"/>
      <c r="I687"/>
      <c r="J687"/>
      <c r="K687" s="3"/>
      <c r="L687"/>
      <c r="M687"/>
      <c r="N687"/>
      <c r="O687"/>
      <c r="P687"/>
      <c r="Q687"/>
      <c r="R687"/>
      <c r="S687"/>
      <c r="T687"/>
      <c r="U687"/>
      <c r="V687"/>
      <c r="W687"/>
      <c r="X687"/>
      <c r="Y687"/>
      <c r="Z687" s="260"/>
      <c r="AA687"/>
      <c r="AB687"/>
      <c r="AC687"/>
      <c r="AD687"/>
      <c r="AE687"/>
      <c r="AF687"/>
      <c r="AG687"/>
      <c r="AH687"/>
      <c r="AI687"/>
      <c r="AJ687"/>
      <c r="AK687"/>
      <c r="AL687"/>
      <c r="AM687"/>
      <c r="AN687"/>
      <c r="AO687"/>
      <c r="AP687"/>
      <c r="AQ687"/>
      <c r="AR687"/>
      <c r="AS687"/>
      <c r="AT687"/>
      <c r="AU687"/>
      <c r="AV687"/>
      <c r="AW687"/>
      <c r="AX687"/>
      <c r="AY687"/>
      <c r="AZ687"/>
      <c r="BA687"/>
      <c r="BB687"/>
      <c r="BC687" s="41"/>
      <c r="BI687" t="s">
        <v>673</v>
      </c>
      <c r="CS687" s="259"/>
    </row>
    <row r="688" spans="1:97" s="1" customFormat="1" ht="13.5" customHeight="1" x14ac:dyDescent="0.15">
      <c r="A688"/>
      <c r="B688"/>
      <c r="C688"/>
      <c r="D688"/>
      <c r="E688"/>
      <c r="F688"/>
      <c r="G688"/>
      <c r="H688"/>
      <c r="I688"/>
      <c r="J688"/>
      <c r="K688" s="3"/>
      <c r="L688"/>
      <c r="M688"/>
      <c r="N688"/>
      <c r="O688"/>
      <c r="P688"/>
      <c r="Q688"/>
      <c r="R688"/>
      <c r="S688"/>
      <c r="T688"/>
      <c r="U688"/>
      <c r="V688"/>
      <c r="W688"/>
      <c r="X688"/>
      <c r="Y688"/>
      <c r="Z688" s="260"/>
      <c r="AA688"/>
      <c r="AB688"/>
      <c r="AC688"/>
      <c r="AD688"/>
      <c r="AE688"/>
      <c r="AF688"/>
      <c r="AG688"/>
      <c r="AH688"/>
      <c r="AI688"/>
      <c r="AJ688"/>
      <c r="AK688"/>
      <c r="AL688"/>
      <c r="AM688"/>
      <c r="AN688"/>
      <c r="AO688"/>
      <c r="AP688"/>
      <c r="AQ688"/>
      <c r="AR688"/>
      <c r="AS688"/>
      <c r="AT688"/>
      <c r="AU688"/>
      <c r="AV688"/>
      <c r="AW688"/>
      <c r="AX688"/>
      <c r="AY688"/>
      <c r="AZ688"/>
      <c r="BA688"/>
      <c r="BB688"/>
      <c r="BC688" s="41"/>
      <c r="BI688" t="s">
        <v>674</v>
      </c>
      <c r="CS688" s="259"/>
    </row>
    <row r="689" spans="1:97" s="1" customFormat="1" ht="13.5" customHeight="1" x14ac:dyDescent="0.15">
      <c r="A689"/>
      <c r="B689"/>
      <c r="C689"/>
      <c r="D689"/>
      <c r="E689"/>
      <c r="F689"/>
      <c r="G689"/>
      <c r="H689"/>
      <c r="I689"/>
      <c r="J689"/>
      <c r="K689" s="3"/>
      <c r="L689"/>
      <c r="M689"/>
      <c r="N689"/>
      <c r="O689"/>
      <c r="P689"/>
      <c r="Q689"/>
      <c r="R689"/>
      <c r="S689"/>
      <c r="T689"/>
      <c r="U689"/>
      <c r="V689"/>
      <c r="W689"/>
      <c r="X689"/>
      <c r="Y689"/>
      <c r="Z689" s="260"/>
      <c r="AA689"/>
      <c r="AB689"/>
      <c r="AC689"/>
      <c r="AD689"/>
      <c r="AE689"/>
      <c r="AF689"/>
      <c r="AG689"/>
      <c r="AH689"/>
      <c r="AI689"/>
      <c r="AJ689"/>
      <c r="AK689"/>
      <c r="AL689"/>
      <c r="AM689"/>
      <c r="AN689"/>
      <c r="AO689"/>
      <c r="AP689"/>
      <c r="AQ689"/>
      <c r="AR689"/>
      <c r="AS689"/>
      <c r="AT689"/>
      <c r="AU689"/>
      <c r="AV689"/>
      <c r="AW689"/>
      <c r="AX689"/>
      <c r="AY689"/>
      <c r="AZ689"/>
      <c r="BA689"/>
      <c r="BB689"/>
      <c r="BC689" s="41"/>
      <c r="BI689" t="s">
        <v>675</v>
      </c>
      <c r="CS689" s="259"/>
    </row>
    <row r="690" spans="1:97" s="1" customFormat="1" ht="13.5" customHeight="1" x14ac:dyDescent="0.15">
      <c r="A690"/>
      <c r="B690"/>
      <c r="C690"/>
      <c r="D690"/>
      <c r="E690"/>
      <c r="F690"/>
      <c r="G690"/>
      <c r="H690"/>
      <c r="I690"/>
      <c r="J690"/>
      <c r="K690" s="3"/>
      <c r="L690"/>
      <c r="M690"/>
      <c r="N690"/>
      <c r="O690"/>
      <c r="P690"/>
      <c r="Q690"/>
      <c r="R690"/>
      <c r="S690"/>
      <c r="T690"/>
      <c r="U690"/>
      <c r="V690"/>
      <c r="W690"/>
      <c r="X690"/>
      <c r="Y690"/>
      <c r="Z690" s="260"/>
      <c r="AA690"/>
      <c r="AB690"/>
      <c r="AC690"/>
      <c r="AD690"/>
      <c r="AE690"/>
      <c r="AF690"/>
      <c r="AG690"/>
      <c r="AH690"/>
      <c r="AI690"/>
      <c r="AJ690"/>
      <c r="AK690"/>
      <c r="AL690"/>
      <c r="AM690"/>
      <c r="AN690"/>
      <c r="AO690"/>
      <c r="AP690"/>
      <c r="AQ690"/>
      <c r="AR690"/>
      <c r="AS690"/>
      <c r="AT690"/>
      <c r="AU690"/>
      <c r="AV690"/>
      <c r="AW690"/>
      <c r="AX690"/>
      <c r="AY690"/>
      <c r="AZ690"/>
      <c r="BA690"/>
      <c r="BB690"/>
      <c r="BC690" s="41"/>
      <c r="BI690" t="s">
        <v>676</v>
      </c>
      <c r="CS690" s="259"/>
    </row>
    <row r="691" spans="1:97" s="1" customFormat="1" ht="13.5" customHeight="1" x14ac:dyDescent="0.15">
      <c r="A691"/>
      <c r="B691"/>
      <c r="C691"/>
      <c r="D691"/>
      <c r="E691"/>
      <c r="F691"/>
      <c r="G691"/>
      <c r="H691"/>
      <c r="I691"/>
      <c r="J691"/>
      <c r="K691" s="3"/>
      <c r="L691"/>
      <c r="M691"/>
      <c r="N691"/>
      <c r="O691"/>
      <c r="P691"/>
      <c r="Q691"/>
      <c r="R691"/>
      <c r="S691"/>
      <c r="T691"/>
      <c r="U691"/>
      <c r="V691"/>
      <c r="W691"/>
      <c r="X691"/>
      <c r="Y691"/>
      <c r="Z691" s="260"/>
      <c r="AA691"/>
      <c r="AB691"/>
      <c r="AC691"/>
      <c r="AD691"/>
      <c r="AE691"/>
      <c r="AF691"/>
      <c r="AG691"/>
      <c r="AH691"/>
      <c r="AI691"/>
      <c r="AJ691"/>
      <c r="AK691"/>
      <c r="AL691"/>
      <c r="AM691"/>
      <c r="AN691"/>
      <c r="AO691"/>
      <c r="AP691"/>
      <c r="AQ691"/>
      <c r="AR691"/>
      <c r="AS691"/>
      <c r="AT691"/>
      <c r="AU691"/>
      <c r="AV691"/>
      <c r="AW691"/>
      <c r="AX691"/>
      <c r="AY691"/>
      <c r="AZ691"/>
      <c r="BA691"/>
      <c r="BB691"/>
      <c r="BC691" s="41"/>
      <c r="BI691" t="s">
        <v>677</v>
      </c>
      <c r="CS691" s="259"/>
    </row>
    <row r="692" spans="1:97" s="1" customFormat="1" ht="13.5" customHeight="1" x14ac:dyDescent="0.15">
      <c r="A692"/>
      <c r="B692"/>
      <c r="C692"/>
      <c r="D692"/>
      <c r="E692"/>
      <c r="F692"/>
      <c r="G692"/>
      <c r="H692"/>
      <c r="I692"/>
      <c r="J692"/>
      <c r="K692" s="3"/>
      <c r="L692"/>
      <c r="M692"/>
      <c r="N692"/>
      <c r="O692"/>
      <c r="P692"/>
      <c r="Q692"/>
      <c r="R692"/>
      <c r="S692"/>
      <c r="T692"/>
      <c r="U692"/>
      <c r="V692"/>
      <c r="W692"/>
      <c r="X692"/>
      <c r="Y692"/>
      <c r="Z692" s="260"/>
      <c r="AA692"/>
      <c r="AB692"/>
      <c r="AC692"/>
      <c r="AD692"/>
      <c r="AE692"/>
      <c r="AF692"/>
      <c r="AG692"/>
      <c r="AH692"/>
      <c r="AI692"/>
      <c r="AJ692"/>
      <c r="AK692"/>
      <c r="AL692"/>
      <c r="AM692"/>
      <c r="AN692"/>
      <c r="AO692"/>
      <c r="AP692"/>
      <c r="AQ692"/>
      <c r="AR692"/>
      <c r="AS692"/>
      <c r="AT692"/>
      <c r="AU692"/>
      <c r="AV692"/>
      <c r="AW692"/>
      <c r="AX692"/>
      <c r="AY692"/>
      <c r="AZ692"/>
      <c r="BA692"/>
      <c r="BB692"/>
      <c r="BC692" s="41"/>
      <c r="BI692" t="s">
        <v>678</v>
      </c>
      <c r="CS692" s="259"/>
    </row>
    <row r="693" spans="1:97" s="1" customFormat="1" ht="13.5" customHeight="1" x14ac:dyDescent="0.15">
      <c r="A693"/>
      <c r="B693"/>
      <c r="C693"/>
      <c r="D693"/>
      <c r="E693"/>
      <c r="F693"/>
      <c r="G693"/>
      <c r="H693"/>
      <c r="I693"/>
      <c r="J693"/>
      <c r="K693" s="3"/>
      <c r="L693"/>
      <c r="M693"/>
      <c r="N693"/>
      <c r="O693"/>
      <c r="P693"/>
      <c r="Q693"/>
      <c r="R693"/>
      <c r="S693"/>
      <c r="T693"/>
      <c r="U693"/>
      <c r="V693"/>
      <c r="W693"/>
      <c r="X693"/>
      <c r="Y693"/>
      <c r="Z693" s="260"/>
      <c r="AA693"/>
      <c r="AB693"/>
      <c r="AC693"/>
      <c r="AD693"/>
      <c r="AE693"/>
      <c r="AF693"/>
      <c r="AG693"/>
      <c r="AH693"/>
      <c r="AI693"/>
      <c r="AJ693"/>
      <c r="AK693"/>
      <c r="AL693"/>
      <c r="AM693"/>
      <c r="AN693"/>
      <c r="AO693"/>
      <c r="AP693"/>
      <c r="AQ693"/>
      <c r="AR693"/>
      <c r="AS693"/>
      <c r="AT693"/>
      <c r="AU693"/>
      <c r="AV693"/>
      <c r="AW693"/>
      <c r="AX693"/>
      <c r="AY693"/>
      <c r="AZ693"/>
      <c r="BA693"/>
      <c r="BB693"/>
      <c r="BC693" s="41"/>
      <c r="BI693" t="s">
        <v>679</v>
      </c>
      <c r="CS693" s="259"/>
    </row>
    <row r="694" spans="1:97" s="1" customFormat="1" ht="13.5" customHeight="1" x14ac:dyDescent="0.15">
      <c r="A694"/>
      <c r="B694"/>
      <c r="C694"/>
      <c r="D694"/>
      <c r="E694"/>
      <c r="F694"/>
      <c r="G694"/>
      <c r="H694"/>
      <c r="I694"/>
      <c r="J694"/>
      <c r="K694" s="3"/>
      <c r="L694"/>
      <c r="M694"/>
      <c r="N694"/>
      <c r="O694"/>
      <c r="P694"/>
      <c r="Q694"/>
      <c r="R694"/>
      <c r="S694"/>
      <c r="T694"/>
      <c r="U694"/>
      <c r="V694"/>
      <c r="W694"/>
      <c r="X694"/>
      <c r="Y694"/>
      <c r="Z694" s="260"/>
      <c r="AA694"/>
      <c r="AB694"/>
      <c r="AC694"/>
      <c r="AD694"/>
      <c r="AE694"/>
      <c r="AF694"/>
      <c r="AG694"/>
      <c r="AH694"/>
      <c r="AI694"/>
      <c r="AJ694"/>
      <c r="AK694"/>
      <c r="AL694"/>
      <c r="AM694"/>
      <c r="AN694"/>
      <c r="AO694"/>
      <c r="AP694"/>
      <c r="AQ694"/>
      <c r="AR694"/>
      <c r="AS694"/>
      <c r="AT694"/>
      <c r="AU694"/>
      <c r="AV694"/>
      <c r="AW694"/>
      <c r="AX694"/>
      <c r="AY694"/>
      <c r="AZ694"/>
      <c r="BA694"/>
      <c r="BB694"/>
      <c r="BC694" s="41"/>
      <c r="BI694" t="s">
        <v>680</v>
      </c>
      <c r="CS694" s="259"/>
    </row>
    <row r="695" spans="1:97" s="1" customFormat="1" ht="13.5" customHeight="1" x14ac:dyDescent="0.15">
      <c r="A695"/>
      <c r="B695"/>
      <c r="C695"/>
      <c r="D695"/>
      <c r="E695"/>
      <c r="F695"/>
      <c r="G695"/>
      <c r="H695"/>
      <c r="I695"/>
      <c r="J695"/>
      <c r="K695" s="3"/>
      <c r="L695"/>
      <c r="M695"/>
      <c r="N695"/>
      <c r="O695"/>
      <c r="P695"/>
      <c r="Q695"/>
      <c r="R695"/>
      <c r="S695"/>
      <c r="T695"/>
      <c r="U695"/>
      <c r="V695"/>
      <c r="W695"/>
      <c r="X695"/>
      <c r="Y695"/>
      <c r="Z695" s="260"/>
      <c r="AA695"/>
      <c r="AB695"/>
      <c r="AC695"/>
      <c r="AD695"/>
      <c r="AE695"/>
      <c r="AF695"/>
      <c r="AG695"/>
      <c r="AH695"/>
      <c r="AI695"/>
      <c r="AJ695"/>
      <c r="AK695"/>
      <c r="AL695"/>
      <c r="AM695"/>
      <c r="AN695"/>
      <c r="AO695"/>
      <c r="AP695"/>
      <c r="AQ695"/>
      <c r="AR695"/>
      <c r="AS695"/>
      <c r="AT695"/>
      <c r="AU695"/>
      <c r="AV695"/>
      <c r="AW695"/>
      <c r="AX695"/>
      <c r="AY695"/>
      <c r="AZ695"/>
      <c r="BA695"/>
      <c r="BB695"/>
      <c r="BC695" s="41"/>
      <c r="BI695" t="s">
        <v>681</v>
      </c>
      <c r="CS695" s="259"/>
    </row>
    <row r="696" spans="1:97" s="1" customFormat="1" ht="13.5" customHeight="1" x14ac:dyDescent="0.15">
      <c r="A696"/>
      <c r="B696"/>
      <c r="C696"/>
      <c r="D696"/>
      <c r="E696"/>
      <c r="F696"/>
      <c r="G696"/>
      <c r="H696"/>
      <c r="I696"/>
      <c r="J696"/>
      <c r="K696" s="3"/>
      <c r="L696"/>
      <c r="M696"/>
      <c r="N696"/>
      <c r="O696"/>
      <c r="P696"/>
      <c r="Q696"/>
      <c r="R696"/>
      <c r="S696"/>
      <c r="T696"/>
      <c r="U696"/>
      <c r="V696"/>
      <c r="W696"/>
      <c r="X696"/>
      <c r="Y696"/>
      <c r="Z696" s="260"/>
      <c r="AA696"/>
      <c r="AB696"/>
      <c r="AC696"/>
      <c r="AD696"/>
      <c r="AE696"/>
      <c r="AF696"/>
      <c r="AG696"/>
      <c r="AH696"/>
      <c r="AI696"/>
      <c r="AJ696"/>
      <c r="AK696"/>
      <c r="AL696"/>
      <c r="AM696"/>
      <c r="AN696"/>
      <c r="AO696"/>
      <c r="AP696"/>
      <c r="AQ696"/>
      <c r="AR696"/>
      <c r="AS696"/>
      <c r="AT696"/>
      <c r="AU696"/>
      <c r="AV696"/>
      <c r="AW696"/>
      <c r="AX696"/>
      <c r="AY696"/>
      <c r="AZ696"/>
      <c r="BA696"/>
      <c r="BB696"/>
      <c r="BC696" s="41"/>
      <c r="BI696" t="s">
        <v>682</v>
      </c>
      <c r="CS696" s="259"/>
    </row>
    <row r="697" spans="1:97" s="1" customFormat="1" ht="13.5" customHeight="1" x14ac:dyDescent="0.15">
      <c r="A697"/>
      <c r="B697"/>
      <c r="C697"/>
      <c r="D697"/>
      <c r="E697"/>
      <c r="F697"/>
      <c r="G697"/>
      <c r="H697"/>
      <c r="I697"/>
      <c r="J697"/>
      <c r="K697" s="3"/>
      <c r="L697"/>
      <c r="M697"/>
      <c r="N697"/>
      <c r="O697"/>
      <c r="P697"/>
      <c r="Q697"/>
      <c r="R697"/>
      <c r="S697"/>
      <c r="T697"/>
      <c r="U697"/>
      <c r="V697"/>
      <c r="W697"/>
      <c r="X697"/>
      <c r="Y697"/>
      <c r="Z697" s="260"/>
      <c r="AA697"/>
      <c r="AB697"/>
      <c r="AC697"/>
      <c r="AD697"/>
      <c r="AE697"/>
      <c r="AF697"/>
      <c r="AG697"/>
      <c r="AH697"/>
      <c r="AI697"/>
      <c r="AJ697"/>
      <c r="AK697"/>
      <c r="AL697"/>
      <c r="AM697"/>
      <c r="AN697"/>
      <c r="AO697"/>
      <c r="AP697"/>
      <c r="AQ697"/>
      <c r="AR697"/>
      <c r="AS697"/>
      <c r="AT697"/>
      <c r="AU697"/>
      <c r="AV697"/>
      <c r="AW697"/>
      <c r="AX697"/>
      <c r="AY697"/>
      <c r="AZ697"/>
      <c r="BA697"/>
      <c r="BB697"/>
      <c r="BC697" s="41"/>
      <c r="BI697" t="s">
        <v>683</v>
      </c>
      <c r="CS697" s="259"/>
    </row>
    <row r="698" spans="1:97" s="1" customFormat="1" ht="13.5" customHeight="1" x14ac:dyDescent="0.15">
      <c r="A698"/>
      <c r="B698"/>
      <c r="C698"/>
      <c r="D698"/>
      <c r="E698"/>
      <c r="F698"/>
      <c r="G698"/>
      <c r="H698"/>
      <c r="I698"/>
      <c r="J698"/>
      <c r="K698" s="3"/>
      <c r="L698"/>
      <c r="M698"/>
      <c r="N698"/>
      <c r="O698"/>
      <c r="P698"/>
      <c r="Q698"/>
      <c r="R698"/>
      <c r="S698"/>
      <c r="T698"/>
      <c r="U698"/>
      <c r="V698"/>
      <c r="W698"/>
      <c r="X698"/>
      <c r="Y698"/>
      <c r="Z698" s="260"/>
      <c r="AA698"/>
      <c r="AB698"/>
      <c r="AC698"/>
      <c r="AD698"/>
      <c r="AE698"/>
      <c r="AF698"/>
      <c r="AG698"/>
      <c r="AH698"/>
      <c r="AI698"/>
      <c r="AJ698"/>
      <c r="AK698"/>
      <c r="AL698"/>
      <c r="AM698"/>
      <c r="AN698"/>
      <c r="AO698"/>
      <c r="AP698"/>
      <c r="AQ698"/>
      <c r="AR698"/>
      <c r="AS698"/>
      <c r="AT698"/>
      <c r="AU698"/>
      <c r="AV698"/>
      <c r="AW698"/>
      <c r="AX698"/>
      <c r="AY698"/>
      <c r="AZ698"/>
      <c r="BA698"/>
      <c r="BB698"/>
      <c r="BC698" s="41"/>
      <c r="BI698" t="s">
        <v>684</v>
      </c>
      <c r="CS698" s="259"/>
    </row>
    <row r="699" spans="1:97" s="1" customFormat="1" ht="13.5" customHeight="1" x14ac:dyDescent="0.15">
      <c r="A699"/>
      <c r="B699"/>
      <c r="C699"/>
      <c r="D699"/>
      <c r="E699"/>
      <c r="F699"/>
      <c r="G699"/>
      <c r="H699"/>
      <c r="I699"/>
      <c r="J699"/>
      <c r="K699" s="3"/>
      <c r="L699"/>
      <c r="M699"/>
      <c r="N699"/>
      <c r="O699"/>
      <c r="P699"/>
      <c r="Q699"/>
      <c r="R699"/>
      <c r="S699"/>
      <c r="T699"/>
      <c r="U699"/>
      <c r="V699"/>
      <c r="W699"/>
      <c r="X699"/>
      <c r="Y699"/>
      <c r="Z699" s="260"/>
      <c r="AA699"/>
      <c r="AB699"/>
      <c r="AC699"/>
      <c r="AD699"/>
      <c r="AE699"/>
      <c r="AF699"/>
      <c r="AG699"/>
      <c r="AH699"/>
      <c r="AI699"/>
      <c r="AJ699"/>
      <c r="AK699"/>
      <c r="AL699"/>
      <c r="AM699"/>
      <c r="AN699"/>
      <c r="AO699"/>
      <c r="AP699"/>
      <c r="AQ699"/>
      <c r="AR699"/>
      <c r="AS699"/>
      <c r="AT699"/>
      <c r="AU699"/>
      <c r="AV699"/>
      <c r="AW699"/>
      <c r="AX699"/>
      <c r="AY699"/>
      <c r="AZ699"/>
      <c r="BA699"/>
      <c r="BB699"/>
      <c r="BC699" s="41"/>
      <c r="BI699" t="s">
        <v>685</v>
      </c>
      <c r="CS699" s="259"/>
    </row>
    <row r="700" spans="1:97" s="1" customFormat="1" ht="13.5" customHeight="1" x14ac:dyDescent="0.15">
      <c r="A700"/>
      <c r="B700"/>
      <c r="C700"/>
      <c r="D700"/>
      <c r="E700"/>
      <c r="F700"/>
      <c r="G700"/>
      <c r="H700"/>
      <c r="I700"/>
      <c r="J700"/>
      <c r="K700" s="3"/>
      <c r="L700"/>
      <c r="M700"/>
      <c r="N700"/>
      <c r="O700"/>
      <c r="P700"/>
      <c r="Q700"/>
      <c r="R700"/>
      <c r="S700"/>
      <c r="T700"/>
      <c r="U700"/>
      <c r="V700"/>
      <c r="W700"/>
      <c r="X700"/>
      <c r="Y700"/>
      <c r="Z700" s="260"/>
      <c r="AA700"/>
      <c r="AB700"/>
      <c r="AC700"/>
      <c r="AD700"/>
      <c r="AE700"/>
      <c r="AF700"/>
      <c r="AG700"/>
      <c r="AH700"/>
      <c r="AI700"/>
      <c r="AJ700"/>
      <c r="AK700"/>
      <c r="AL700"/>
      <c r="AM700"/>
      <c r="AN700"/>
      <c r="AO700"/>
      <c r="AP700"/>
      <c r="AQ700"/>
      <c r="AR700"/>
      <c r="AS700"/>
      <c r="AT700"/>
      <c r="AU700"/>
      <c r="AV700"/>
      <c r="AW700"/>
      <c r="AX700"/>
      <c r="AY700"/>
      <c r="AZ700"/>
      <c r="BA700"/>
      <c r="BB700"/>
      <c r="BC700" s="41"/>
      <c r="BI700" t="s">
        <v>686</v>
      </c>
      <c r="CS700" s="259"/>
    </row>
    <row r="701" spans="1:97" s="1" customFormat="1" ht="13.5" customHeight="1" x14ac:dyDescent="0.15">
      <c r="A701"/>
      <c r="B701"/>
      <c r="C701"/>
      <c r="D701"/>
      <c r="E701"/>
      <c r="F701"/>
      <c r="G701"/>
      <c r="H701"/>
      <c r="I701"/>
      <c r="J701"/>
      <c r="K701" s="3"/>
      <c r="L701"/>
      <c r="M701"/>
      <c r="N701"/>
      <c r="O701"/>
      <c r="P701"/>
      <c r="Q701"/>
      <c r="R701"/>
      <c r="S701"/>
      <c r="T701"/>
      <c r="U701"/>
      <c r="V701"/>
      <c r="W701"/>
      <c r="X701"/>
      <c r="Y701"/>
      <c r="Z701" s="260"/>
      <c r="AA701"/>
      <c r="AB701"/>
      <c r="AC701"/>
      <c r="AD701"/>
      <c r="AE701"/>
      <c r="AF701"/>
      <c r="AG701"/>
      <c r="AH701"/>
      <c r="AI701"/>
      <c r="AJ701"/>
      <c r="AK701"/>
      <c r="AL701"/>
      <c r="AM701"/>
      <c r="AN701"/>
      <c r="AO701"/>
      <c r="AP701"/>
      <c r="AQ701"/>
      <c r="AR701"/>
      <c r="AS701"/>
      <c r="AT701"/>
      <c r="AU701"/>
      <c r="AV701"/>
      <c r="AW701"/>
      <c r="AX701"/>
      <c r="AY701"/>
      <c r="AZ701"/>
      <c r="BA701"/>
      <c r="BB701"/>
      <c r="BC701" s="41"/>
      <c r="BI701" t="s">
        <v>687</v>
      </c>
      <c r="CS701" s="259"/>
    </row>
    <row r="702" spans="1:97" s="1" customFormat="1" ht="13.5" customHeight="1" x14ac:dyDescent="0.15">
      <c r="A702"/>
      <c r="B702"/>
      <c r="C702"/>
      <c r="D702"/>
      <c r="E702"/>
      <c r="F702"/>
      <c r="G702"/>
      <c r="H702"/>
      <c r="I702"/>
      <c r="J702"/>
      <c r="K702" s="3"/>
      <c r="L702"/>
      <c r="M702"/>
      <c r="N702"/>
      <c r="O702"/>
      <c r="P702"/>
      <c r="Q702"/>
      <c r="R702"/>
      <c r="S702"/>
      <c r="T702"/>
      <c r="U702"/>
      <c r="V702"/>
      <c r="W702"/>
      <c r="X702"/>
      <c r="Y702"/>
      <c r="Z702" s="260"/>
      <c r="AA702"/>
      <c r="AB702"/>
      <c r="AC702"/>
      <c r="AD702"/>
      <c r="AE702"/>
      <c r="AF702"/>
      <c r="AG702"/>
      <c r="AH702"/>
      <c r="AI702"/>
      <c r="AJ702"/>
      <c r="AK702"/>
      <c r="AL702"/>
      <c r="AM702"/>
      <c r="AN702"/>
      <c r="AO702"/>
      <c r="AP702"/>
      <c r="AQ702"/>
      <c r="AR702"/>
      <c r="AS702"/>
      <c r="AT702"/>
      <c r="AU702"/>
      <c r="AV702"/>
      <c r="AW702"/>
      <c r="AX702"/>
      <c r="AY702"/>
      <c r="AZ702"/>
      <c r="BA702"/>
      <c r="BB702"/>
      <c r="BC702" s="41"/>
      <c r="BI702" t="s">
        <v>1100</v>
      </c>
      <c r="CS702" s="259"/>
    </row>
    <row r="703" spans="1:97" s="1" customFormat="1" ht="13.5" customHeight="1" x14ac:dyDescent="0.15">
      <c r="A703"/>
      <c r="B703"/>
      <c r="C703"/>
      <c r="D703"/>
      <c r="E703"/>
      <c r="F703"/>
      <c r="G703"/>
      <c r="H703"/>
      <c r="I703"/>
      <c r="J703"/>
      <c r="K703" s="3"/>
      <c r="L703"/>
      <c r="M703"/>
      <c r="N703"/>
      <c r="O703"/>
      <c r="P703"/>
      <c r="Q703"/>
      <c r="R703"/>
      <c r="S703"/>
      <c r="T703"/>
      <c r="U703"/>
      <c r="V703"/>
      <c r="W703"/>
      <c r="X703"/>
      <c r="Y703"/>
      <c r="Z703" s="260"/>
      <c r="AA703"/>
      <c r="AB703"/>
      <c r="AC703"/>
      <c r="AD703"/>
      <c r="AE703"/>
      <c r="AF703"/>
      <c r="AG703"/>
      <c r="AH703"/>
      <c r="AI703"/>
      <c r="AJ703"/>
      <c r="AK703"/>
      <c r="AL703"/>
      <c r="AM703"/>
      <c r="AN703"/>
      <c r="AO703"/>
      <c r="AP703"/>
      <c r="AQ703"/>
      <c r="AR703"/>
      <c r="AS703"/>
      <c r="AT703"/>
      <c r="AU703"/>
      <c r="AV703"/>
      <c r="AW703"/>
      <c r="AX703"/>
      <c r="AY703"/>
      <c r="AZ703"/>
      <c r="BA703"/>
      <c r="BB703"/>
      <c r="BC703" s="41"/>
      <c r="BI703" t="s">
        <v>1124</v>
      </c>
      <c r="CS703" s="259"/>
    </row>
    <row r="704" spans="1:97" s="1" customFormat="1" ht="13.5" customHeight="1" x14ac:dyDescent="0.15">
      <c r="A704"/>
      <c r="B704"/>
      <c r="C704"/>
      <c r="D704"/>
      <c r="E704"/>
      <c r="F704"/>
      <c r="G704"/>
      <c r="H704"/>
      <c r="I704"/>
      <c r="J704"/>
      <c r="K704" s="3"/>
      <c r="L704"/>
      <c r="M704"/>
      <c r="N704"/>
      <c r="O704"/>
      <c r="P704"/>
      <c r="Q704"/>
      <c r="R704"/>
      <c r="S704"/>
      <c r="T704"/>
      <c r="U704"/>
      <c r="V704"/>
      <c r="W704"/>
      <c r="X704"/>
      <c r="Y704"/>
      <c r="Z704" s="260"/>
      <c r="AA704"/>
      <c r="AB704"/>
      <c r="AC704"/>
      <c r="AD704"/>
      <c r="AE704"/>
      <c r="AF704"/>
      <c r="AG704"/>
      <c r="AH704"/>
      <c r="AI704"/>
      <c r="AJ704"/>
      <c r="AK704"/>
      <c r="AL704"/>
      <c r="AM704"/>
      <c r="AN704"/>
      <c r="AO704"/>
      <c r="AP704"/>
      <c r="AQ704"/>
      <c r="AR704"/>
      <c r="AS704"/>
      <c r="AT704"/>
      <c r="AU704"/>
      <c r="AV704"/>
      <c r="AW704"/>
      <c r="AX704"/>
      <c r="AY704"/>
      <c r="AZ704"/>
      <c r="BA704"/>
      <c r="BB704"/>
      <c r="BC704" s="41"/>
      <c r="BI704" t="s">
        <v>1151</v>
      </c>
      <c r="CS704" s="259"/>
    </row>
    <row r="705" spans="1:97" s="1" customFormat="1" ht="13.5" customHeight="1" x14ac:dyDescent="0.15">
      <c r="A705"/>
      <c r="B705"/>
      <c r="C705"/>
      <c r="D705"/>
      <c r="E705"/>
      <c r="F705"/>
      <c r="G705"/>
      <c r="H705"/>
      <c r="I705"/>
      <c r="J705"/>
      <c r="K705" s="3"/>
      <c r="L705"/>
      <c r="M705"/>
      <c r="N705"/>
      <c r="O705"/>
      <c r="P705"/>
      <c r="Q705"/>
      <c r="R705"/>
      <c r="S705"/>
      <c r="T705"/>
      <c r="U705"/>
      <c r="V705"/>
      <c r="W705"/>
      <c r="X705"/>
      <c r="Y705"/>
      <c r="Z705" s="260"/>
      <c r="AA705"/>
      <c r="AB705"/>
      <c r="AC705"/>
      <c r="AD705"/>
      <c r="AE705"/>
      <c r="AF705"/>
      <c r="AG705"/>
      <c r="AH705"/>
      <c r="AI705"/>
      <c r="AJ705"/>
      <c r="AK705"/>
      <c r="AL705"/>
      <c r="AM705"/>
      <c r="AN705"/>
      <c r="AO705"/>
      <c r="AP705"/>
      <c r="AQ705"/>
      <c r="AR705"/>
      <c r="AS705"/>
      <c r="AT705"/>
      <c r="AU705"/>
      <c r="AV705"/>
      <c r="AW705"/>
      <c r="AX705"/>
      <c r="AY705"/>
      <c r="AZ705"/>
      <c r="BA705"/>
      <c r="BB705"/>
      <c r="BC705" s="41"/>
      <c r="BI705" t="s">
        <v>688</v>
      </c>
      <c r="CS705" s="259"/>
    </row>
    <row r="706" spans="1:97" s="1" customFormat="1" ht="13.5" customHeight="1" x14ac:dyDescent="0.15">
      <c r="A706"/>
      <c r="B706"/>
      <c r="C706"/>
      <c r="D706"/>
      <c r="E706"/>
      <c r="F706"/>
      <c r="G706"/>
      <c r="H706"/>
      <c r="I706"/>
      <c r="J706"/>
      <c r="K706" s="3"/>
      <c r="L706"/>
      <c r="M706"/>
      <c r="N706"/>
      <c r="O706"/>
      <c r="P706"/>
      <c r="Q706"/>
      <c r="R706"/>
      <c r="S706"/>
      <c r="T706"/>
      <c r="U706"/>
      <c r="V706"/>
      <c r="W706"/>
      <c r="X706"/>
      <c r="Y706"/>
      <c r="Z706" s="260"/>
      <c r="AA706"/>
      <c r="AB706"/>
      <c r="AC706"/>
      <c r="AD706"/>
      <c r="AE706"/>
      <c r="AF706"/>
      <c r="AG706"/>
      <c r="AH706"/>
      <c r="AI706"/>
      <c r="AJ706"/>
      <c r="AK706"/>
      <c r="AL706"/>
      <c r="AM706"/>
      <c r="AN706"/>
      <c r="AO706"/>
      <c r="AP706"/>
      <c r="AQ706"/>
      <c r="AR706"/>
      <c r="AS706"/>
      <c r="AT706"/>
      <c r="AU706"/>
      <c r="AV706"/>
      <c r="AW706"/>
      <c r="AX706"/>
      <c r="AY706"/>
      <c r="AZ706"/>
      <c r="BA706"/>
      <c r="BB706"/>
      <c r="BC706" s="41"/>
      <c r="BI706" t="s">
        <v>1161</v>
      </c>
      <c r="CS706" s="259"/>
    </row>
    <row r="707" spans="1:97" s="1" customFormat="1" ht="13.5" customHeight="1" x14ac:dyDescent="0.15">
      <c r="A707"/>
      <c r="B707"/>
      <c r="C707"/>
      <c r="D707"/>
      <c r="E707"/>
      <c r="F707"/>
      <c r="G707"/>
      <c r="H707"/>
      <c r="I707"/>
      <c r="J707"/>
      <c r="K707" s="3"/>
      <c r="L707"/>
      <c r="M707"/>
      <c r="N707"/>
      <c r="O707"/>
      <c r="P707"/>
      <c r="Q707"/>
      <c r="R707"/>
      <c r="S707"/>
      <c r="T707"/>
      <c r="U707"/>
      <c r="V707"/>
      <c r="W707"/>
      <c r="X707"/>
      <c r="Y707"/>
      <c r="Z707" s="260"/>
      <c r="AA707"/>
      <c r="AB707"/>
      <c r="AC707"/>
      <c r="AD707"/>
      <c r="AE707"/>
      <c r="AF707"/>
      <c r="AG707"/>
      <c r="AH707"/>
      <c r="AI707"/>
      <c r="AJ707"/>
      <c r="AK707"/>
      <c r="AL707"/>
      <c r="AM707"/>
      <c r="AN707"/>
      <c r="AO707"/>
      <c r="AP707"/>
      <c r="AQ707"/>
      <c r="AR707"/>
      <c r="AS707"/>
      <c r="AT707"/>
      <c r="AU707"/>
      <c r="AV707"/>
      <c r="AW707"/>
      <c r="AX707"/>
      <c r="AY707"/>
      <c r="AZ707"/>
      <c r="BA707"/>
      <c r="BB707"/>
      <c r="BC707" s="41"/>
      <c r="BI707" t="s">
        <v>1197</v>
      </c>
      <c r="CS707" s="259"/>
    </row>
    <row r="708" spans="1:97" s="1" customFormat="1" ht="13.5" customHeight="1" x14ac:dyDescent="0.15">
      <c r="A708"/>
      <c r="B708"/>
      <c r="C708"/>
      <c r="D708"/>
      <c r="E708"/>
      <c r="F708"/>
      <c r="G708"/>
      <c r="H708"/>
      <c r="I708"/>
      <c r="J708"/>
      <c r="K708" s="3"/>
      <c r="L708"/>
      <c r="M708"/>
      <c r="N708"/>
      <c r="O708"/>
      <c r="P708"/>
      <c r="Q708"/>
      <c r="R708"/>
      <c r="S708"/>
      <c r="T708"/>
      <c r="U708"/>
      <c r="V708"/>
      <c r="W708"/>
      <c r="X708"/>
      <c r="Y708"/>
      <c r="Z708" s="260"/>
      <c r="AA708"/>
      <c r="AB708"/>
      <c r="AC708"/>
      <c r="AD708"/>
      <c r="AE708"/>
      <c r="AF708"/>
      <c r="AG708"/>
      <c r="AH708"/>
      <c r="AI708"/>
      <c r="AJ708"/>
      <c r="AK708"/>
      <c r="AL708"/>
      <c r="AM708"/>
      <c r="AN708"/>
      <c r="AO708"/>
      <c r="AP708"/>
      <c r="AQ708"/>
      <c r="AR708"/>
      <c r="AS708"/>
      <c r="AT708"/>
      <c r="AU708"/>
      <c r="AV708"/>
      <c r="AW708"/>
      <c r="AX708"/>
      <c r="AY708"/>
      <c r="AZ708"/>
      <c r="BA708"/>
      <c r="BB708"/>
      <c r="BC708" s="41"/>
      <c r="BI708" t="s">
        <v>1230</v>
      </c>
      <c r="CS708" s="259"/>
    </row>
    <row r="709" spans="1:97" s="1" customFormat="1" ht="13.5" customHeight="1" x14ac:dyDescent="0.15">
      <c r="A709"/>
      <c r="B709"/>
      <c r="C709"/>
      <c r="D709"/>
      <c r="E709"/>
      <c r="F709"/>
      <c r="G709"/>
      <c r="H709"/>
      <c r="I709"/>
      <c r="J709"/>
      <c r="K709" s="3"/>
      <c r="L709"/>
      <c r="M709"/>
      <c r="N709"/>
      <c r="O709"/>
      <c r="P709"/>
      <c r="Q709"/>
      <c r="R709"/>
      <c r="S709"/>
      <c r="T709"/>
      <c r="U709"/>
      <c r="V709"/>
      <c r="W709"/>
      <c r="X709"/>
      <c r="Y709"/>
      <c r="Z709" s="260"/>
      <c r="AA709"/>
      <c r="AB709"/>
      <c r="AC709"/>
      <c r="AD709"/>
      <c r="AE709"/>
      <c r="AF709"/>
      <c r="AG709"/>
      <c r="AH709"/>
      <c r="AI709"/>
      <c r="AJ709"/>
      <c r="AK709"/>
      <c r="AL709"/>
      <c r="AM709"/>
      <c r="AN709"/>
      <c r="AO709"/>
      <c r="AP709"/>
      <c r="AQ709"/>
      <c r="AR709"/>
      <c r="AS709"/>
      <c r="AT709"/>
      <c r="AU709"/>
      <c r="AV709"/>
      <c r="AW709"/>
      <c r="AX709"/>
      <c r="AY709"/>
      <c r="AZ709"/>
      <c r="BA709"/>
      <c r="BB709"/>
      <c r="BC709" s="41"/>
      <c r="BI709" t="s">
        <v>338</v>
      </c>
      <c r="CS709" s="259"/>
    </row>
    <row r="710" spans="1:97" s="1" customFormat="1" ht="13.5" customHeight="1" x14ac:dyDescent="0.15">
      <c r="A710"/>
      <c r="B710"/>
      <c r="C710"/>
      <c r="D710"/>
      <c r="E710"/>
      <c r="F710"/>
      <c r="G710"/>
      <c r="H710"/>
      <c r="I710"/>
      <c r="J710"/>
      <c r="K710" s="3"/>
      <c r="L710"/>
      <c r="M710"/>
      <c r="N710"/>
      <c r="O710"/>
      <c r="P710"/>
      <c r="Q710"/>
      <c r="R710"/>
      <c r="S710"/>
      <c r="T710"/>
      <c r="U710"/>
      <c r="V710"/>
      <c r="W710"/>
      <c r="X710"/>
      <c r="Y710"/>
      <c r="Z710" s="260"/>
      <c r="AA710"/>
      <c r="AB710"/>
      <c r="AC710"/>
      <c r="AD710"/>
      <c r="AE710"/>
      <c r="AF710"/>
      <c r="AG710"/>
      <c r="AH710"/>
      <c r="AI710"/>
      <c r="AJ710"/>
      <c r="AK710"/>
      <c r="AL710"/>
      <c r="AM710"/>
      <c r="AN710"/>
      <c r="AO710"/>
      <c r="AP710"/>
      <c r="AQ710"/>
      <c r="AR710"/>
      <c r="AS710"/>
      <c r="AT710"/>
      <c r="AU710"/>
      <c r="AV710"/>
      <c r="AW710"/>
      <c r="AX710"/>
      <c r="AY710"/>
      <c r="AZ710"/>
      <c r="BA710"/>
      <c r="BB710"/>
      <c r="BC710" s="41"/>
      <c r="BI710" t="s">
        <v>339</v>
      </c>
      <c r="CS710" s="259"/>
    </row>
    <row r="711" spans="1:97" s="1" customFormat="1" ht="13.5" customHeight="1" x14ac:dyDescent="0.15">
      <c r="A711"/>
      <c r="B711"/>
      <c r="C711"/>
      <c r="D711"/>
      <c r="E711"/>
      <c r="F711"/>
      <c r="G711"/>
      <c r="H711"/>
      <c r="I711"/>
      <c r="J711"/>
      <c r="K711" s="3"/>
      <c r="L711"/>
      <c r="M711"/>
      <c r="N711"/>
      <c r="O711"/>
      <c r="P711"/>
      <c r="Q711"/>
      <c r="R711"/>
      <c r="S711"/>
      <c r="T711"/>
      <c r="U711"/>
      <c r="V711"/>
      <c r="W711"/>
      <c r="X711"/>
      <c r="Y711"/>
      <c r="Z711" s="260"/>
      <c r="AA711"/>
      <c r="AB711"/>
      <c r="AC711"/>
      <c r="AD711"/>
      <c r="AE711"/>
      <c r="AF711"/>
      <c r="AG711"/>
      <c r="AH711"/>
      <c r="AI711"/>
      <c r="AJ711"/>
      <c r="AK711"/>
      <c r="AL711"/>
      <c r="AM711"/>
      <c r="AN711"/>
      <c r="AO711"/>
      <c r="AP711"/>
      <c r="AQ711"/>
      <c r="AR711"/>
      <c r="AS711"/>
      <c r="AT711"/>
      <c r="AU711"/>
      <c r="AV711"/>
      <c r="AW711"/>
      <c r="AX711"/>
      <c r="AY711"/>
      <c r="AZ711"/>
      <c r="BA711"/>
      <c r="BB711"/>
      <c r="BC711" s="41"/>
      <c r="BI711" t="s">
        <v>340</v>
      </c>
      <c r="CS711" s="259"/>
    </row>
    <row r="712" spans="1:97" s="1" customFormat="1" ht="13.5" customHeight="1" x14ac:dyDescent="0.15">
      <c r="A712"/>
      <c r="B712"/>
      <c r="C712"/>
      <c r="D712"/>
      <c r="E712"/>
      <c r="F712"/>
      <c r="G712"/>
      <c r="H712"/>
      <c r="I712"/>
      <c r="J712"/>
      <c r="K712" s="3"/>
      <c r="L712"/>
      <c r="M712"/>
      <c r="N712"/>
      <c r="O712"/>
      <c r="P712"/>
      <c r="Q712"/>
      <c r="R712"/>
      <c r="S712"/>
      <c r="T712"/>
      <c r="U712"/>
      <c r="V712"/>
      <c r="W712"/>
      <c r="X712"/>
      <c r="Y712"/>
      <c r="Z712" s="260"/>
      <c r="AA712"/>
      <c r="AB712"/>
      <c r="AC712"/>
      <c r="AD712"/>
      <c r="AE712"/>
      <c r="AF712"/>
      <c r="AG712"/>
      <c r="AH712"/>
      <c r="AI712"/>
      <c r="AJ712"/>
      <c r="AK712"/>
      <c r="AL712"/>
      <c r="AM712"/>
      <c r="AN712"/>
      <c r="AO712"/>
      <c r="AP712"/>
      <c r="AQ712"/>
      <c r="AR712"/>
      <c r="AS712"/>
      <c r="AT712"/>
      <c r="AU712"/>
      <c r="AV712"/>
      <c r="AW712"/>
      <c r="AX712"/>
      <c r="AY712"/>
      <c r="AZ712"/>
      <c r="BA712"/>
      <c r="BB712"/>
      <c r="BC712" s="41"/>
      <c r="BI712" t="s">
        <v>341</v>
      </c>
      <c r="CS712" s="259"/>
    </row>
    <row r="713" spans="1:97" s="1" customFormat="1" ht="13.5" customHeight="1" x14ac:dyDescent="0.15">
      <c r="A713"/>
      <c r="B713"/>
      <c r="C713"/>
      <c r="D713"/>
      <c r="E713"/>
      <c r="F713"/>
      <c r="G713"/>
      <c r="H713"/>
      <c r="I713"/>
      <c r="J713"/>
      <c r="K713" s="3"/>
      <c r="L713"/>
      <c r="M713"/>
      <c r="N713"/>
      <c r="O713"/>
      <c r="P713"/>
      <c r="Q713"/>
      <c r="R713"/>
      <c r="S713"/>
      <c r="T713"/>
      <c r="U713"/>
      <c r="V713"/>
      <c r="W713"/>
      <c r="X713"/>
      <c r="Y713"/>
      <c r="Z713" s="260"/>
      <c r="AA713"/>
      <c r="AB713"/>
      <c r="AC713"/>
      <c r="AD713"/>
      <c r="AE713"/>
      <c r="AF713"/>
      <c r="AG713"/>
      <c r="AH713"/>
      <c r="AI713"/>
      <c r="AJ713"/>
      <c r="AK713"/>
      <c r="AL713"/>
      <c r="AM713"/>
      <c r="AN713"/>
      <c r="AO713"/>
      <c r="AP713"/>
      <c r="AQ713"/>
      <c r="AR713"/>
      <c r="AS713"/>
      <c r="AT713"/>
      <c r="AU713"/>
      <c r="AV713"/>
      <c r="AW713"/>
      <c r="AX713"/>
      <c r="AY713"/>
      <c r="AZ713"/>
      <c r="BA713"/>
      <c r="BB713"/>
      <c r="BC713" s="41"/>
      <c r="BI713" t="s">
        <v>689</v>
      </c>
      <c r="CS713" s="259"/>
    </row>
    <row r="714" spans="1:97" s="1" customFormat="1" ht="13.5" customHeight="1" x14ac:dyDescent="0.15">
      <c r="A714"/>
      <c r="B714"/>
      <c r="C714"/>
      <c r="D714"/>
      <c r="E714"/>
      <c r="F714"/>
      <c r="G714"/>
      <c r="H714"/>
      <c r="I714"/>
      <c r="J714"/>
      <c r="K714" s="3"/>
      <c r="L714"/>
      <c r="M714"/>
      <c r="N714"/>
      <c r="O714"/>
      <c r="P714"/>
      <c r="Q714"/>
      <c r="R714"/>
      <c r="S714"/>
      <c r="T714"/>
      <c r="U714"/>
      <c r="V714"/>
      <c r="W714"/>
      <c r="X714"/>
      <c r="Y714"/>
      <c r="Z714" s="260"/>
      <c r="AA714"/>
      <c r="AB714"/>
      <c r="AC714"/>
      <c r="AD714"/>
      <c r="AE714"/>
      <c r="AF714"/>
      <c r="AG714"/>
      <c r="AH714"/>
      <c r="AI714"/>
      <c r="AJ714"/>
      <c r="AK714"/>
      <c r="AL714"/>
      <c r="AM714"/>
      <c r="AN714"/>
      <c r="AO714"/>
      <c r="AP714"/>
      <c r="AQ714"/>
      <c r="AR714"/>
      <c r="AS714"/>
      <c r="AT714"/>
      <c r="AU714"/>
      <c r="AV714"/>
      <c r="AW714"/>
      <c r="AX714"/>
      <c r="AY714"/>
      <c r="AZ714"/>
      <c r="BA714"/>
      <c r="BB714"/>
      <c r="BC714" s="41"/>
      <c r="BI714" t="s">
        <v>690</v>
      </c>
      <c r="CS714" s="259"/>
    </row>
    <row r="715" spans="1:97" s="1" customFormat="1" ht="13.5" customHeight="1" x14ac:dyDescent="0.15">
      <c r="A715"/>
      <c r="B715"/>
      <c r="C715"/>
      <c r="D715"/>
      <c r="E715"/>
      <c r="F715"/>
      <c r="G715"/>
      <c r="H715"/>
      <c r="I715"/>
      <c r="J715"/>
      <c r="K715" s="3"/>
      <c r="L715"/>
      <c r="M715"/>
      <c r="N715"/>
      <c r="O715"/>
      <c r="P715"/>
      <c r="Q715"/>
      <c r="R715"/>
      <c r="S715"/>
      <c r="T715"/>
      <c r="U715"/>
      <c r="V715"/>
      <c r="W715"/>
      <c r="X715"/>
      <c r="Y715"/>
      <c r="Z715" s="260"/>
      <c r="AA715"/>
      <c r="AB715"/>
      <c r="AC715"/>
      <c r="AD715"/>
      <c r="AE715"/>
      <c r="AF715"/>
      <c r="AG715"/>
      <c r="AH715"/>
      <c r="AI715"/>
      <c r="AJ715"/>
      <c r="AK715"/>
      <c r="AL715"/>
      <c r="AM715"/>
      <c r="AN715"/>
      <c r="AO715"/>
      <c r="AP715"/>
      <c r="AQ715"/>
      <c r="AR715"/>
      <c r="AS715"/>
      <c r="AT715"/>
      <c r="AU715"/>
      <c r="AV715"/>
      <c r="AW715"/>
      <c r="AX715"/>
      <c r="AY715"/>
      <c r="AZ715"/>
      <c r="BA715"/>
      <c r="BB715"/>
      <c r="BC715" s="41"/>
      <c r="BI715" t="s">
        <v>691</v>
      </c>
      <c r="CS715" s="259"/>
    </row>
    <row r="716" spans="1:97" s="1" customFormat="1" ht="13.5" customHeight="1" x14ac:dyDescent="0.15">
      <c r="A716"/>
      <c r="B716"/>
      <c r="C716"/>
      <c r="D716"/>
      <c r="E716"/>
      <c r="F716"/>
      <c r="G716"/>
      <c r="H716"/>
      <c r="I716"/>
      <c r="J716"/>
      <c r="K716" s="3"/>
      <c r="L716"/>
      <c r="M716"/>
      <c r="N716"/>
      <c r="O716"/>
      <c r="P716"/>
      <c r="Q716"/>
      <c r="R716"/>
      <c r="S716"/>
      <c r="T716"/>
      <c r="U716"/>
      <c r="V716"/>
      <c r="W716"/>
      <c r="X716"/>
      <c r="Y716"/>
      <c r="Z716" s="260"/>
      <c r="AA716"/>
      <c r="AB716"/>
      <c r="AC716"/>
      <c r="AD716"/>
      <c r="AE716"/>
      <c r="AF716"/>
      <c r="AG716"/>
      <c r="AH716"/>
      <c r="AI716"/>
      <c r="AJ716"/>
      <c r="AK716"/>
      <c r="AL716"/>
      <c r="AM716"/>
      <c r="AN716"/>
      <c r="AO716"/>
      <c r="AP716"/>
      <c r="AQ716"/>
      <c r="AR716"/>
      <c r="AS716"/>
      <c r="AT716"/>
      <c r="AU716"/>
      <c r="AV716"/>
      <c r="AW716"/>
      <c r="AX716"/>
      <c r="AY716"/>
      <c r="AZ716"/>
      <c r="BA716"/>
      <c r="BB716"/>
      <c r="BC716" s="41"/>
      <c r="BI716" t="s">
        <v>692</v>
      </c>
      <c r="CS716" s="259"/>
    </row>
    <row r="717" spans="1:97" s="1" customFormat="1" ht="13.5" customHeight="1" x14ac:dyDescent="0.15">
      <c r="A717"/>
      <c r="B717"/>
      <c r="C717"/>
      <c r="D717"/>
      <c r="E717"/>
      <c r="F717"/>
      <c r="G717"/>
      <c r="H717"/>
      <c r="I717"/>
      <c r="J717"/>
      <c r="K717" s="3"/>
      <c r="L717"/>
      <c r="M717"/>
      <c r="N717"/>
      <c r="O717"/>
      <c r="P717"/>
      <c r="Q717"/>
      <c r="R717"/>
      <c r="S717"/>
      <c r="T717"/>
      <c r="U717"/>
      <c r="V717"/>
      <c r="W717"/>
      <c r="X717"/>
      <c r="Y717"/>
      <c r="Z717" s="260"/>
      <c r="AA717"/>
      <c r="AB717"/>
      <c r="AC717"/>
      <c r="AD717"/>
      <c r="AE717"/>
      <c r="AF717"/>
      <c r="AG717"/>
      <c r="AH717"/>
      <c r="AI717"/>
      <c r="AJ717"/>
      <c r="AK717"/>
      <c r="AL717"/>
      <c r="AM717"/>
      <c r="AN717"/>
      <c r="AO717"/>
      <c r="AP717"/>
      <c r="AQ717"/>
      <c r="AR717"/>
      <c r="AS717"/>
      <c r="AT717"/>
      <c r="AU717"/>
      <c r="AV717"/>
      <c r="AW717"/>
      <c r="AX717"/>
      <c r="AY717"/>
      <c r="AZ717"/>
      <c r="BA717"/>
      <c r="BB717"/>
      <c r="BC717" s="41"/>
      <c r="BI717" t="s">
        <v>693</v>
      </c>
      <c r="CS717" s="259"/>
    </row>
    <row r="718" spans="1:97" s="1" customFormat="1" ht="13.5" customHeight="1" x14ac:dyDescent="0.15">
      <c r="A718"/>
      <c r="B718"/>
      <c r="C718"/>
      <c r="D718"/>
      <c r="E718"/>
      <c r="F718"/>
      <c r="G718"/>
      <c r="H718"/>
      <c r="I718"/>
      <c r="J718"/>
      <c r="K718" s="3"/>
      <c r="L718"/>
      <c r="M718"/>
      <c r="N718"/>
      <c r="O718"/>
      <c r="P718"/>
      <c r="Q718"/>
      <c r="R718"/>
      <c r="S718"/>
      <c r="T718"/>
      <c r="U718"/>
      <c r="V718"/>
      <c r="W718"/>
      <c r="X718"/>
      <c r="Y718"/>
      <c r="Z718" s="260"/>
      <c r="AA718"/>
      <c r="AB718"/>
      <c r="AC718"/>
      <c r="AD718"/>
      <c r="AE718"/>
      <c r="AF718"/>
      <c r="AG718"/>
      <c r="AH718"/>
      <c r="AI718"/>
      <c r="AJ718"/>
      <c r="AK718"/>
      <c r="AL718"/>
      <c r="AM718"/>
      <c r="AN718"/>
      <c r="AO718"/>
      <c r="AP718"/>
      <c r="AQ718"/>
      <c r="AR718"/>
      <c r="AS718"/>
      <c r="AT718"/>
      <c r="AU718"/>
      <c r="AV718"/>
      <c r="AW718"/>
      <c r="AX718"/>
      <c r="AY718"/>
      <c r="AZ718"/>
      <c r="BA718"/>
      <c r="BB718"/>
      <c r="BC718" s="41"/>
      <c r="BI718" t="s">
        <v>694</v>
      </c>
      <c r="CS718" s="259"/>
    </row>
    <row r="719" spans="1:97" s="1" customFormat="1" ht="13.5" customHeight="1" x14ac:dyDescent="0.15">
      <c r="A719"/>
      <c r="B719"/>
      <c r="C719"/>
      <c r="D719"/>
      <c r="E719"/>
      <c r="F719"/>
      <c r="G719"/>
      <c r="H719"/>
      <c r="I719"/>
      <c r="J719"/>
      <c r="K719" s="3"/>
      <c r="L719"/>
      <c r="M719"/>
      <c r="N719"/>
      <c r="O719"/>
      <c r="P719"/>
      <c r="Q719"/>
      <c r="R719"/>
      <c r="S719"/>
      <c r="T719"/>
      <c r="U719"/>
      <c r="V719"/>
      <c r="W719"/>
      <c r="X719"/>
      <c r="Y719"/>
      <c r="Z719" s="260"/>
      <c r="AA719"/>
      <c r="AB719"/>
      <c r="AC719"/>
      <c r="AD719"/>
      <c r="AE719"/>
      <c r="AF719"/>
      <c r="AG719"/>
      <c r="AH719"/>
      <c r="AI719"/>
      <c r="AJ719"/>
      <c r="AK719"/>
      <c r="AL719"/>
      <c r="AM719"/>
      <c r="AN719"/>
      <c r="AO719"/>
      <c r="AP719"/>
      <c r="AQ719"/>
      <c r="AR719"/>
      <c r="AS719"/>
      <c r="AT719"/>
      <c r="AU719"/>
      <c r="AV719"/>
      <c r="AW719"/>
      <c r="AX719"/>
      <c r="AY719"/>
      <c r="AZ719"/>
      <c r="BA719"/>
      <c r="BB719"/>
      <c r="BC719" s="41"/>
      <c r="BI719" t="s">
        <v>695</v>
      </c>
      <c r="CS719" s="259"/>
    </row>
    <row r="720" spans="1:97" s="1" customFormat="1" ht="13.5" customHeight="1" x14ac:dyDescent="0.15">
      <c r="A720"/>
      <c r="B720"/>
      <c r="C720"/>
      <c r="D720"/>
      <c r="E720"/>
      <c r="F720"/>
      <c r="G720"/>
      <c r="H720"/>
      <c r="I720"/>
      <c r="J720"/>
      <c r="K720" s="3"/>
      <c r="L720"/>
      <c r="M720"/>
      <c r="N720"/>
      <c r="O720"/>
      <c r="P720"/>
      <c r="Q720"/>
      <c r="R720"/>
      <c r="S720"/>
      <c r="T720"/>
      <c r="U720"/>
      <c r="V720"/>
      <c r="W720"/>
      <c r="X720"/>
      <c r="Y720"/>
      <c r="Z720" s="260"/>
      <c r="AA720"/>
      <c r="AB720"/>
      <c r="AC720"/>
      <c r="AD720"/>
      <c r="AE720"/>
      <c r="AF720"/>
      <c r="AG720"/>
      <c r="AH720"/>
      <c r="AI720"/>
      <c r="AJ720"/>
      <c r="AK720"/>
      <c r="AL720"/>
      <c r="AM720"/>
      <c r="AN720"/>
      <c r="AO720"/>
      <c r="AP720"/>
      <c r="AQ720"/>
      <c r="AR720"/>
      <c r="AS720"/>
      <c r="AT720"/>
      <c r="AU720"/>
      <c r="AV720"/>
      <c r="AW720"/>
      <c r="AX720"/>
      <c r="AY720"/>
      <c r="AZ720"/>
      <c r="BA720"/>
      <c r="BB720"/>
      <c r="BC720" s="41"/>
      <c r="BI720" t="s">
        <v>696</v>
      </c>
      <c r="CS720" s="259"/>
    </row>
    <row r="721" spans="1:97" s="1" customFormat="1" ht="13.5" customHeight="1" x14ac:dyDescent="0.15">
      <c r="A721"/>
      <c r="B721"/>
      <c r="C721"/>
      <c r="D721"/>
      <c r="E721"/>
      <c r="F721"/>
      <c r="G721"/>
      <c r="H721"/>
      <c r="I721"/>
      <c r="J721"/>
      <c r="K721" s="3"/>
      <c r="L721"/>
      <c r="M721"/>
      <c r="N721"/>
      <c r="O721"/>
      <c r="P721"/>
      <c r="Q721"/>
      <c r="R721"/>
      <c r="S721"/>
      <c r="T721"/>
      <c r="U721"/>
      <c r="V721"/>
      <c r="W721"/>
      <c r="X721"/>
      <c r="Y721"/>
      <c r="Z721" s="260"/>
      <c r="AA721"/>
      <c r="AB721"/>
      <c r="AC721"/>
      <c r="AD721"/>
      <c r="AE721"/>
      <c r="AF721"/>
      <c r="AG721"/>
      <c r="AH721"/>
      <c r="AI721"/>
      <c r="AJ721"/>
      <c r="AK721"/>
      <c r="AL721"/>
      <c r="AM721"/>
      <c r="AN721"/>
      <c r="AO721"/>
      <c r="AP721"/>
      <c r="AQ721"/>
      <c r="AR721"/>
      <c r="AS721"/>
      <c r="AT721"/>
      <c r="AU721"/>
      <c r="AV721"/>
      <c r="AW721"/>
      <c r="AX721"/>
      <c r="AY721"/>
      <c r="AZ721"/>
      <c r="BA721"/>
      <c r="BB721"/>
      <c r="BC721" s="41"/>
      <c r="BI721" t="s">
        <v>697</v>
      </c>
      <c r="CS721" s="259"/>
    </row>
    <row r="722" spans="1:97" s="1" customFormat="1" ht="13.5" customHeight="1" x14ac:dyDescent="0.15">
      <c r="A722"/>
      <c r="B722"/>
      <c r="C722"/>
      <c r="D722"/>
      <c r="E722"/>
      <c r="F722"/>
      <c r="G722"/>
      <c r="H722"/>
      <c r="I722"/>
      <c r="J722"/>
      <c r="K722" s="3"/>
      <c r="L722"/>
      <c r="M722"/>
      <c r="N722"/>
      <c r="O722"/>
      <c r="P722"/>
      <c r="Q722"/>
      <c r="R722"/>
      <c r="S722"/>
      <c r="T722"/>
      <c r="U722"/>
      <c r="V722"/>
      <c r="W722"/>
      <c r="X722"/>
      <c r="Y722"/>
      <c r="Z722" s="260"/>
      <c r="AA722"/>
      <c r="AB722"/>
      <c r="AC722"/>
      <c r="AD722"/>
      <c r="AE722"/>
      <c r="AF722"/>
      <c r="AG722"/>
      <c r="AH722"/>
      <c r="AI722"/>
      <c r="AJ722"/>
      <c r="AK722"/>
      <c r="AL722"/>
      <c r="AM722"/>
      <c r="AN722"/>
      <c r="AO722"/>
      <c r="AP722"/>
      <c r="AQ722"/>
      <c r="AR722"/>
      <c r="AS722"/>
      <c r="AT722"/>
      <c r="AU722"/>
      <c r="AV722"/>
      <c r="AW722"/>
      <c r="AX722"/>
      <c r="AY722"/>
      <c r="AZ722"/>
      <c r="BA722"/>
      <c r="BB722"/>
      <c r="BC722" s="41"/>
      <c r="BI722" t="s">
        <v>698</v>
      </c>
      <c r="CS722" s="259"/>
    </row>
    <row r="723" spans="1:97" s="1" customFormat="1" ht="13.5" customHeight="1" x14ac:dyDescent="0.15">
      <c r="A723"/>
      <c r="B723"/>
      <c r="C723"/>
      <c r="D723"/>
      <c r="E723"/>
      <c r="F723"/>
      <c r="G723"/>
      <c r="H723"/>
      <c r="I723"/>
      <c r="J723"/>
      <c r="K723" s="3"/>
      <c r="L723"/>
      <c r="M723"/>
      <c r="N723"/>
      <c r="O723"/>
      <c r="P723"/>
      <c r="Q723"/>
      <c r="R723"/>
      <c r="S723"/>
      <c r="T723"/>
      <c r="U723"/>
      <c r="V723"/>
      <c r="W723"/>
      <c r="X723"/>
      <c r="Y723"/>
      <c r="Z723" s="260"/>
      <c r="AA723"/>
      <c r="AB723"/>
      <c r="AC723"/>
      <c r="AD723"/>
      <c r="AE723"/>
      <c r="AF723"/>
      <c r="AG723"/>
      <c r="AH723"/>
      <c r="AI723"/>
      <c r="AJ723"/>
      <c r="AK723"/>
      <c r="AL723"/>
      <c r="AM723"/>
      <c r="AN723"/>
      <c r="AO723"/>
      <c r="AP723"/>
      <c r="AQ723"/>
      <c r="AR723"/>
      <c r="AS723"/>
      <c r="AT723"/>
      <c r="AU723"/>
      <c r="AV723"/>
      <c r="AW723"/>
      <c r="AX723"/>
      <c r="AY723"/>
      <c r="AZ723"/>
      <c r="BA723"/>
      <c r="BB723"/>
      <c r="BC723" s="41"/>
      <c r="BI723" t="s">
        <v>1181</v>
      </c>
      <c r="CS723" s="259"/>
    </row>
    <row r="724" spans="1:97" s="1" customFormat="1" ht="13.5" customHeight="1" x14ac:dyDescent="0.15">
      <c r="A724"/>
      <c r="B724"/>
      <c r="C724"/>
      <c r="D724"/>
      <c r="E724"/>
      <c r="F724"/>
      <c r="G724"/>
      <c r="H724"/>
      <c r="I724"/>
      <c r="J724"/>
      <c r="K724" s="3"/>
      <c r="L724"/>
      <c r="M724"/>
      <c r="N724"/>
      <c r="O724"/>
      <c r="P724"/>
      <c r="Q724"/>
      <c r="R724"/>
      <c r="S724"/>
      <c r="T724"/>
      <c r="U724"/>
      <c r="V724"/>
      <c r="W724"/>
      <c r="X724"/>
      <c r="Y724"/>
      <c r="Z724" s="260"/>
      <c r="AA724"/>
      <c r="AB724"/>
      <c r="AC724"/>
      <c r="AD724"/>
      <c r="AE724"/>
      <c r="AF724"/>
      <c r="AG724"/>
      <c r="AH724"/>
      <c r="AI724"/>
      <c r="AJ724"/>
      <c r="AK724"/>
      <c r="AL724"/>
      <c r="AM724"/>
      <c r="AN724"/>
      <c r="AO724"/>
      <c r="AP724"/>
      <c r="AQ724"/>
      <c r="AR724"/>
      <c r="AS724"/>
      <c r="AT724"/>
      <c r="AU724"/>
      <c r="AV724"/>
      <c r="AW724"/>
      <c r="AX724"/>
      <c r="AY724"/>
      <c r="AZ724"/>
      <c r="BA724"/>
      <c r="BB724"/>
      <c r="BC724" s="41"/>
      <c r="BI724" t="s">
        <v>1237</v>
      </c>
      <c r="CS724" s="259"/>
    </row>
    <row r="725" spans="1:97" s="1" customFormat="1" ht="13.5" customHeight="1" x14ac:dyDescent="0.15">
      <c r="A725"/>
      <c r="B725"/>
      <c r="C725"/>
      <c r="D725"/>
      <c r="E725"/>
      <c r="F725"/>
      <c r="G725"/>
      <c r="H725"/>
      <c r="I725"/>
      <c r="J725"/>
      <c r="K725" s="3"/>
      <c r="L725"/>
      <c r="M725"/>
      <c r="N725"/>
      <c r="O725"/>
      <c r="P725"/>
      <c r="Q725"/>
      <c r="R725"/>
      <c r="S725"/>
      <c r="T725"/>
      <c r="U725"/>
      <c r="V725"/>
      <c r="W725"/>
      <c r="X725"/>
      <c r="Y725"/>
      <c r="Z725" s="260"/>
      <c r="AA725"/>
      <c r="AB725"/>
      <c r="AC725"/>
      <c r="AD725"/>
      <c r="AE725"/>
      <c r="AF725"/>
      <c r="AG725"/>
      <c r="AH725"/>
      <c r="AI725"/>
      <c r="AJ725"/>
      <c r="AK725"/>
      <c r="AL725"/>
      <c r="AM725"/>
      <c r="AN725"/>
      <c r="AO725"/>
      <c r="AP725"/>
      <c r="AQ725"/>
      <c r="AR725"/>
      <c r="AS725"/>
      <c r="AT725"/>
      <c r="AU725"/>
      <c r="AV725"/>
      <c r="AW725"/>
      <c r="AX725"/>
      <c r="AY725"/>
      <c r="AZ725"/>
      <c r="BA725"/>
      <c r="BB725"/>
      <c r="BC725" s="41"/>
      <c r="BI725" t="s">
        <v>342</v>
      </c>
      <c r="CS725" s="259"/>
    </row>
    <row r="726" spans="1:97" s="1" customFormat="1" ht="13.5" customHeight="1" x14ac:dyDescent="0.15">
      <c r="A726"/>
      <c r="B726"/>
      <c r="C726"/>
      <c r="D726"/>
      <c r="E726"/>
      <c r="F726"/>
      <c r="G726"/>
      <c r="H726"/>
      <c r="I726"/>
      <c r="J726"/>
      <c r="K726" s="3"/>
      <c r="L726"/>
      <c r="M726"/>
      <c r="N726"/>
      <c r="O726"/>
      <c r="P726"/>
      <c r="Q726"/>
      <c r="R726"/>
      <c r="S726"/>
      <c r="T726"/>
      <c r="U726"/>
      <c r="V726"/>
      <c r="W726"/>
      <c r="X726"/>
      <c r="Y726"/>
      <c r="Z726" s="260"/>
      <c r="AA726"/>
      <c r="AB726"/>
      <c r="AC726"/>
      <c r="AD726"/>
      <c r="AE726"/>
      <c r="AF726"/>
      <c r="AG726"/>
      <c r="AH726"/>
      <c r="AI726"/>
      <c r="AJ726"/>
      <c r="AK726"/>
      <c r="AL726"/>
      <c r="AM726"/>
      <c r="AN726"/>
      <c r="AO726"/>
      <c r="AP726"/>
      <c r="AQ726"/>
      <c r="AR726"/>
      <c r="AS726"/>
      <c r="AT726"/>
      <c r="AU726"/>
      <c r="AV726"/>
      <c r="AW726"/>
      <c r="AX726"/>
      <c r="AY726"/>
      <c r="AZ726"/>
      <c r="BA726"/>
      <c r="BB726"/>
      <c r="BC726" s="41"/>
      <c r="BI726" t="s">
        <v>343</v>
      </c>
      <c r="CS726" s="259"/>
    </row>
    <row r="727" spans="1:97" s="1" customFormat="1" ht="13.5" customHeight="1" x14ac:dyDescent="0.15">
      <c r="A727"/>
      <c r="B727"/>
      <c r="C727"/>
      <c r="D727"/>
      <c r="E727"/>
      <c r="F727"/>
      <c r="G727"/>
      <c r="H727"/>
      <c r="I727"/>
      <c r="J727"/>
      <c r="K727" s="3"/>
      <c r="L727"/>
      <c r="M727"/>
      <c r="N727"/>
      <c r="O727"/>
      <c r="P727"/>
      <c r="Q727"/>
      <c r="R727"/>
      <c r="S727"/>
      <c r="T727"/>
      <c r="U727"/>
      <c r="V727"/>
      <c r="W727"/>
      <c r="X727"/>
      <c r="Y727"/>
      <c r="Z727" s="260"/>
      <c r="AA727"/>
      <c r="AB727"/>
      <c r="AC727"/>
      <c r="AD727"/>
      <c r="AE727"/>
      <c r="AF727"/>
      <c r="AG727"/>
      <c r="AH727"/>
      <c r="AI727"/>
      <c r="AJ727"/>
      <c r="AK727"/>
      <c r="AL727"/>
      <c r="AM727"/>
      <c r="AN727"/>
      <c r="AO727"/>
      <c r="AP727"/>
      <c r="AQ727"/>
      <c r="AR727"/>
      <c r="AS727"/>
      <c r="AT727"/>
      <c r="AU727"/>
      <c r="AV727"/>
      <c r="AW727"/>
      <c r="AX727"/>
      <c r="AY727"/>
      <c r="AZ727"/>
      <c r="BA727"/>
      <c r="BB727"/>
      <c r="BC727" s="41"/>
      <c r="BI727" t="s">
        <v>344</v>
      </c>
      <c r="CS727" s="259"/>
    </row>
    <row r="728" spans="1:97" s="1" customFormat="1" ht="13.5" customHeight="1" x14ac:dyDescent="0.15">
      <c r="A728"/>
      <c r="B728"/>
      <c r="C728"/>
      <c r="D728"/>
      <c r="E728"/>
      <c r="F728"/>
      <c r="G728"/>
      <c r="H728"/>
      <c r="I728"/>
      <c r="J728"/>
      <c r="K728" s="3"/>
      <c r="L728"/>
      <c r="M728"/>
      <c r="N728"/>
      <c r="O728"/>
      <c r="P728"/>
      <c r="Q728"/>
      <c r="R728"/>
      <c r="S728"/>
      <c r="T728"/>
      <c r="U728"/>
      <c r="V728"/>
      <c r="W728"/>
      <c r="X728"/>
      <c r="Y728"/>
      <c r="Z728" s="260"/>
      <c r="AA728"/>
      <c r="AB728"/>
      <c r="AC728"/>
      <c r="AD728"/>
      <c r="AE728"/>
      <c r="AF728"/>
      <c r="AG728"/>
      <c r="AH728"/>
      <c r="AI728"/>
      <c r="AJ728"/>
      <c r="AK728"/>
      <c r="AL728"/>
      <c r="AM728"/>
      <c r="AN728"/>
      <c r="AO728"/>
      <c r="AP728"/>
      <c r="AQ728"/>
      <c r="AR728"/>
      <c r="AS728"/>
      <c r="AT728"/>
      <c r="AU728"/>
      <c r="AV728"/>
      <c r="AW728"/>
      <c r="AX728"/>
      <c r="AY728"/>
      <c r="AZ728"/>
      <c r="BA728"/>
      <c r="BB728"/>
      <c r="BC728" s="41"/>
      <c r="BI728" t="s">
        <v>345</v>
      </c>
      <c r="CS728" s="259"/>
    </row>
    <row r="729" spans="1:97" s="1" customFormat="1" ht="13.5" customHeight="1" x14ac:dyDescent="0.15">
      <c r="A729"/>
      <c r="B729"/>
      <c r="C729"/>
      <c r="D729"/>
      <c r="E729"/>
      <c r="F729"/>
      <c r="G729"/>
      <c r="H729"/>
      <c r="I729"/>
      <c r="J729"/>
      <c r="K729" s="3"/>
      <c r="L729"/>
      <c r="M729"/>
      <c r="N729"/>
      <c r="O729"/>
      <c r="P729"/>
      <c r="Q729"/>
      <c r="R729"/>
      <c r="S729"/>
      <c r="T729"/>
      <c r="U729"/>
      <c r="V729"/>
      <c r="W729"/>
      <c r="X729"/>
      <c r="Y729"/>
      <c r="Z729" s="260"/>
      <c r="AA729"/>
      <c r="AB729"/>
      <c r="AC729"/>
      <c r="AD729"/>
      <c r="AE729"/>
      <c r="AF729"/>
      <c r="AG729"/>
      <c r="AH729"/>
      <c r="AI729"/>
      <c r="AJ729"/>
      <c r="AK729"/>
      <c r="AL729"/>
      <c r="AM729"/>
      <c r="AN729"/>
      <c r="AO729"/>
      <c r="AP729"/>
      <c r="AQ729"/>
      <c r="AR729"/>
      <c r="AS729"/>
      <c r="AT729"/>
      <c r="AU729"/>
      <c r="AV729"/>
      <c r="AW729"/>
      <c r="AX729"/>
      <c r="AY729"/>
      <c r="AZ729"/>
      <c r="BA729"/>
      <c r="BB729"/>
      <c r="BC729" s="41"/>
      <c r="BI729" s="20" t="s">
        <v>1236</v>
      </c>
      <c r="CS729" s="259"/>
    </row>
    <row r="730" spans="1:97" s="1" customFormat="1" ht="13.5" customHeight="1" x14ac:dyDescent="0.15">
      <c r="A730"/>
      <c r="B730"/>
      <c r="C730"/>
      <c r="D730"/>
      <c r="E730"/>
      <c r="F730"/>
      <c r="G730"/>
      <c r="H730"/>
      <c r="I730"/>
      <c r="J730"/>
      <c r="K730" s="3"/>
      <c r="L730"/>
      <c r="M730"/>
      <c r="N730"/>
      <c r="O730"/>
      <c r="P730"/>
      <c r="Q730"/>
      <c r="R730"/>
      <c r="S730"/>
      <c r="T730"/>
      <c r="U730"/>
      <c r="V730"/>
      <c r="W730"/>
      <c r="X730"/>
      <c r="Y730"/>
      <c r="Z730" s="260"/>
      <c r="AA730"/>
      <c r="AB730"/>
      <c r="AC730"/>
      <c r="AD730"/>
      <c r="AE730"/>
      <c r="AF730"/>
      <c r="AG730"/>
      <c r="AH730"/>
      <c r="AI730"/>
      <c r="AJ730"/>
      <c r="AK730"/>
      <c r="AL730"/>
      <c r="AM730"/>
      <c r="AN730"/>
      <c r="AO730"/>
      <c r="AP730"/>
      <c r="AQ730"/>
      <c r="AR730"/>
      <c r="AS730"/>
      <c r="AT730"/>
      <c r="AU730"/>
      <c r="AV730"/>
      <c r="AW730"/>
      <c r="AX730"/>
      <c r="AY730"/>
      <c r="AZ730"/>
      <c r="BA730"/>
      <c r="BB730"/>
      <c r="BC730" s="41"/>
      <c r="BI730" s="20" t="s">
        <v>1235</v>
      </c>
      <c r="CS730" s="259"/>
    </row>
    <row r="731" spans="1:97" s="1" customFormat="1" ht="13.5" customHeight="1" x14ac:dyDescent="0.15">
      <c r="A731"/>
      <c r="B731"/>
      <c r="C731"/>
      <c r="D731"/>
      <c r="E731"/>
      <c r="F731"/>
      <c r="G731"/>
      <c r="H731"/>
      <c r="I731"/>
      <c r="J731"/>
      <c r="K731" s="3"/>
      <c r="L731"/>
      <c r="M731"/>
      <c r="N731"/>
      <c r="O731"/>
      <c r="P731"/>
      <c r="Q731"/>
      <c r="R731"/>
      <c r="S731"/>
      <c r="T731"/>
      <c r="U731"/>
      <c r="V731"/>
      <c r="W731"/>
      <c r="X731"/>
      <c r="Y731"/>
      <c r="Z731" s="260"/>
      <c r="AA731"/>
      <c r="AB731"/>
      <c r="AC731"/>
      <c r="AD731"/>
      <c r="AE731"/>
      <c r="AF731"/>
      <c r="AG731"/>
      <c r="AH731"/>
      <c r="AI731"/>
      <c r="AJ731"/>
      <c r="AK731"/>
      <c r="AL731"/>
      <c r="AM731"/>
      <c r="AN731"/>
      <c r="AO731"/>
      <c r="AP731"/>
      <c r="AQ731"/>
      <c r="AR731"/>
      <c r="AS731"/>
      <c r="AT731"/>
      <c r="AU731"/>
      <c r="AV731"/>
      <c r="AW731"/>
      <c r="AX731"/>
      <c r="AY731"/>
      <c r="AZ731"/>
      <c r="BA731"/>
      <c r="BB731"/>
      <c r="BC731" s="41"/>
      <c r="BI731" s="20" t="s">
        <v>346</v>
      </c>
      <c r="CS731" s="259"/>
    </row>
    <row r="732" spans="1:97" s="1" customFormat="1" ht="13.5" customHeight="1" x14ac:dyDescent="0.15">
      <c r="A732"/>
      <c r="B732"/>
      <c r="C732"/>
      <c r="D732"/>
      <c r="E732"/>
      <c r="F732"/>
      <c r="G732"/>
      <c r="H732"/>
      <c r="I732"/>
      <c r="J732"/>
      <c r="K732" s="3"/>
      <c r="L732"/>
      <c r="M732"/>
      <c r="N732"/>
      <c r="O732"/>
      <c r="P732"/>
      <c r="Q732"/>
      <c r="R732"/>
      <c r="S732"/>
      <c r="T732"/>
      <c r="U732"/>
      <c r="V732"/>
      <c r="W732"/>
      <c r="X732"/>
      <c r="Y732"/>
      <c r="Z732" s="260"/>
      <c r="AA732"/>
      <c r="AB732"/>
      <c r="AC732"/>
      <c r="AD732"/>
      <c r="AE732"/>
      <c r="AF732"/>
      <c r="AG732"/>
      <c r="AH732"/>
      <c r="AI732"/>
      <c r="AJ732"/>
      <c r="AK732"/>
      <c r="AL732"/>
      <c r="AM732"/>
      <c r="AN732"/>
      <c r="AO732"/>
      <c r="AP732"/>
      <c r="AQ732"/>
      <c r="AR732"/>
      <c r="AS732"/>
      <c r="AT732"/>
      <c r="AU732"/>
      <c r="AV732"/>
      <c r="AW732"/>
      <c r="AX732"/>
      <c r="AY732"/>
      <c r="AZ732"/>
      <c r="BA732"/>
      <c r="BB732"/>
      <c r="BC732" s="41"/>
      <c r="BI732" s="20" t="s">
        <v>347</v>
      </c>
      <c r="CS732" s="259"/>
    </row>
    <row r="733" spans="1:97" s="1" customFormat="1" ht="13.5" customHeight="1" x14ac:dyDescent="0.15">
      <c r="A733"/>
      <c r="B733"/>
      <c r="C733"/>
      <c r="D733"/>
      <c r="E733"/>
      <c r="F733"/>
      <c r="G733"/>
      <c r="H733"/>
      <c r="I733"/>
      <c r="J733"/>
      <c r="K733" s="3"/>
      <c r="L733"/>
      <c r="M733"/>
      <c r="N733"/>
      <c r="O733"/>
      <c r="P733"/>
      <c r="Q733"/>
      <c r="R733"/>
      <c r="S733"/>
      <c r="T733"/>
      <c r="U733"/>
      <c r="V733"/>
      <c r="W733"/>
      <c r="X733"/>
      <c r="Y733"/>
      <c r="Z733" s="260"/>
      <c r="AA733"/>
      <c r="AB733"/>
      <c r="AC733"/>
      <c r="AD733"/>
      <c r="AE733"/>
      <c r="AF733"/>
      <c r="AG733"/>
      <c r="AH733"/>
      <c r="AI733"/>
      <c r="AJ733"/>
      <c r="AK733"/>
      <c r="AL733"/>
      <c r="AM733"/>
      <c r="AN733"/>
      <c r="AO733"/>
      <c r="AP733"/>
      <c r="AQ733"/>
      <c r="AR733"/>
      <c r="AS733"/>
      <c r="AT733"/>
      <c r="AU733"/>
      <c r="AV733"/>
      <c r="AW733"/>
      <c r="AX733"/>
      <c r="AY733"/>
      <c r="AZ733"/>
      <c r="BA733"/>
      <c r="BB733"/>
      <c r="BC733" s="41"/>
      <c r="BI733" s="20" t="s">
        <v>348</v>
      </c>
      <c r="CS733" s="259"/>
    </row>
    <row r="734" spans="1:97" s="1" customFormat="1" ht="13.5" customHeight="1" x14ac:dyDescent="0.15">
      <c r="A734"/>
      <c r="B734"/>
      <c r="C734"/>
      <c r="D734"/>
      <c r="E734"/>
      <c r="F734"/>
      <c r="G734"/>
      <c r="H734"/>
      <c r="I734"/>
      <c r="J734"/>
      <c r="K734" s="3"/>
      <c r="L734"/>
      <c r="M734"/>
      <c r="N734"/>
      <c r="O734"/>
      <c r="P734"/>
      <c r="Q734"/>
      <c r="R734"/>
      <c r="S734"/>
      <c r="T734"/>
      <c r="U734"/>
      <c r="V734"/>
      <c r="W734"/>
      <c r="X734"/>
      <c r="Y734"/>
      <c r="Z734" s="260"/>
      <c r="AA734"/>
      <c r="AB734"/>
      <c r="AC734"/>
      <c r="AD734"/>
      <c r="AE734"/>
      <c r="AF734"/>
      <c r="AG734"/>
      <c r="AH734"/>
      <c r="AI734"/>
      <c r="AJ734"/>
      <c r="AK734"/>
      <c r="AL734"/>
      <c r="AM734"/>
      <c r="AN734"/>
      <c r="AO734"/>
      <c r="AP734"/>
      <c r="AQ734"/>
      <c r="AR734"/>
      <c r="AS734"/>
      <c r="AT734"/>
      <c r="AU734"/>
      <c r="AV734"/>
      <c r="AW734"/>
      <c r="AX734"/>
      <c r="AY734"/>
      <c r="AZ734"/>
      <c r="BA734"/>
      <c r="BB734"/>
      <c r="BC734" s="41"/>
      <c r="BI734" s="20" t="s">
        <v>349</v>
      </c>
      <c r="CS734" s="259"/>
    </row>
    <row r="735" spans="1:97" s="1" customFormat="1" ht="13.5" customHeight="1" x14ac:dyDescent="0.15">
      <c r="A735"/>
      <c r="B735"/>
      <c r="C735"/>
      <c r="D735"/>
      <c r="E735"/>
      <c r="F735"/>
      <c r="G735"/>
      <c r="H735"/>
      <c r="I735"/>
      <c r="J735"/>
      <c r="K735" s="3"/>
      <c r="L735"/>
      <c r="M735"/>
      <c r="N735"/>
      <c r="O735"/>
      <c r="P735"/>
      <c r="Q735"/>
      <c r="R735"/>
      <c r="S735"/>
      <c r="T735"/>
      <c r="U735"/>
      <c r="V735"/>
      <c r="W735"/>
      <c r="X735"/>
      <c r="Y735"/>
      <c r="Z735" s="260"/>
      <c r="AA735"/>
      <c r="AB735"/>
      <c r="AC735"/>
      <c r="AD735"/>
      <c r="AE735"/>
      <c r="AF735"/>
      <c r="AG735"/>
      <c r="AH735"/>
      <c r="AI735"/>
      <c r="AJ735"/>
      <c r="AK735"/>
      <c r="AL735"/>
      <c r="AM735"/>
      <c r="AN735"/>
      <c r="AO735"/>
      <c r="AP735"/>
      <c r="AQ735"/>
      <c r="AR735"/>
      <c r="AS735"/>
      <c r="AT735"/>
      <c r="AU735"/>
      <c r="AV735"/>
      <c r="AW735"/>
      <c r="AX735"/>
      <c r="AY735"/>
      <c r="AZ735"/>
      <c r="BA735"/>
      <c r="BB735"/>
      <c r="BC735" s="41"/>
      <c r="BI735" s="20" t="s">
        <v>350</v>
      </c>
      <c r="CS735" s="259"/>
    </row>
    <row r="736" spans="1:97" s="1" customFormat="1" ht="13.5" customHeight="1" x14ac:dyDescent="0.15">
      <c r="A736"/>
      <c r="B736"/>
      <c r="C736"/>
      <c r="D736"/>
      <c r="E736"/>
      <c r="F736"/>
      <c r="G736"/>
      <c r="H736"/>
      <c r="I736"/>
      <c r="J736"/>
      <c r="K736" s="3"/>
      <c r="L736"/>
      <c r="M736"/>
      <c r="N736"/>
      <c r="O736"/>
      <c r="P736"/>
      <c r="Q736"/>
      <c r="R736"/>
      <c r="S736"/>
      <c r="T736"/>
      <c r="U736"/>
      <c r="V736"/>
      <c r="W736"/>
      <c r="X736"/>
      <c r="Y736"/>
      <c r="Z736" s="260"/>
      <c r="AA736"/>
      <c r="AB736"/>
      <c r="AC736"/>
      <c r="AD736"/>
      <c r="AE736"/>
      <c r="AF736"/>
      <c r="AG736"/>
      <c r="AH736"/>
      <c r="AI736"/>
      <c r="AJ736"/>
      <c r="AK736"/>
      <c r="AL736"/>
      <c r="AM736"/>
      <c r="AN736"/>
      <c r="AO736"/>
      <c r="AP736"/>
      <c r="AQ736"/>
      <c r="AR736"/>
      <c r="AS736"/>
      <c r="AT736"/>
      <c r="AU736"/>
      <c r="AV736"/>
      <c r="AW736"/>
      <c r="AX736"/>
      <c r="AY736"/>
      <c r="AZ736"/>
      <c r="BA736"/>
      <c r="BB736"/>
      <c r="BC736" s="41"/>
      <c r="BI736" s="20" t="s">
        <v>351</v>
      </c>
      <c r="CS736" s="259"/>
    </row>
    <row r="737" spans="1:97" s="1" customFormat="1" ht="13.5" customHeight="1" x14ac:dyDescent="0.15">
      <c r="A737"/>
      <c r="B737"/>
      <c r="C737"/>
      <c r="D737"/>
      <c r="E737"/>
      <c r="F737"/>
      <c r="G737"/>
      <c r="H737"/>
      <c r="I737"/>
      <c r="J737"/>
      <c r="K737" s="3"/>
      <c r="L737"/>
      <c r="M737"/>
      <c r="N737"/>
      <c r="O737"/>
      <c r="P737"/>
      <c r="Q737"/>
      <c r="R737"/>
      <c r="S737"/>
      <c r="T737"/>
      <c r="U737"/>
      <c r="V737"/>
      <c r="W737"/>
      <c r="X737"/>
      <c r="Y737"/>
      <c r="Z737" s="260"/>
      <c r="AA737"/>
      <c r="AB737"/>
      <c r="AC737"/>
      <c r="AD737"/>
      <c r="AE737"/>
      <c r="AF737"/>
      <c r="AG737"/>
      <c r="AH737"/>
      <c r="AI737"/>
      <c r="AJ737"/>
      <c r="AK737"/>
      <c r="AL737"/>
      <c r="AM737"/>
      <c r="AN737"/>
      <c r="AO737"/>
      <c r="AP737"/>
      <c r="AQ737"/>
      <c r="AR737"/>
      <c r="AS737"/>
      <c r="AT737"/>
      <c r="AU737"/>
      <c r="AV737"/>
      <c r="AW737"/>
      <c r="AX737"/>
      <c r="AY737"/>
      <c r="AZ737"/>
      <c r="BA737"/>
      <c r="BB737"/>
      <c r="BC737" s="41"/>
      <c r="BI737" s="20" t="s">
        <v>352</v>
      </c>
      <c r="CS737" s="259"/>
    </row>
    <row r="738" spans="1:97" s="1" customFormat="1" ht="13.5" customHeight="1" x14ac:dyDescent="0.15">
      <c r="A738"/>
      <c r="B738"/>
      <c r="C738"/>
      <c r="D738"/>
      <c r="E738"/>
      <c r="F738"/>
      <c r="G738"/>
      <c r="H738"/>
      <c r="I738"/>
      <c r="J738"/>
      <c r="K738" s="3"/>
      <c r="L738"/>
      <c r="M738"/>
      <c r="N738"/>
      <c r="O738"/>
      <c r="P738"/>
      <c r="Q738"/>
      <c r="R738"/>
      <c r="S738"/>
      <c r="T738"/>
      <c r="U738"/>
      <c r="V738"/>
      <c r="W738"/>
      <c r="X738"/>
      <c r="Y738"/>
      <c r="Z738" s="260"/>
      <c r="AA738"/>
      <c r="AB738"/>
      <c r="AC738"/>
      <c r="AD738"/>
      <c r="AE738"/>
      <c r="AF738"/>
      <c r="AG738"/>
      <c r="AH738"/>
      <c r="AI738"/>
      <c r="AJ738"/>
      <c r="AK738"/>
      <c r="AL738"/>
      <c r="AM738"/>
      <c r="AN738"/>
      <c r="AO738"/>
      <c r="AP738"/>
      <c r="AQ738"/>
      <c r="AR738"/>
      <c r="AS738"/>
      <c r="AT738"/>
      <c r="AU738"/>
      <c r="AV738"/>
      <c r="AW738"/>
      <c r="AX738"/>
      <c r="AY738"/>
      <c r="AZ738"/>
      <c r="BA738"/>
      <c r="BB738"/>
      <c r="BC738" s="41"/>
      <c r="BI738" s="20" t="s">
        <v>353</v>
      </c>
      <c r="CS738" s="259"/>
    </row>
    <row r="739" spans="1:97" s="1" customFormat="1" ht="13.5" customHeight="1" x14ac:dyDescent="0.15">
      <c r="A739"/>
      <c r="B739"/>
      <c r="C739"/>
      <c r="D739"/>
      <c r="E739"/>
      <c r="F739"/>
      <c r="G739"/>
      <c r="H739"/>
      <c r="I739"/>
      <c r="J739"/>
      <c r="K739" s="3"/>
      <c r="L739"/>
      <c r="M739"/>
      <c r="N739"/>
      <c r="O739"/>
      <c r="P739"/>
      <c r="Q739"/>
      <c r="R739"/>
      <c r="S739"/>
      <c r="T739"/>
      <c r="U739"/>
      <c r="V739"/>
      <c r="W739"/>
      <c r="X739"/>
      <c r="Y739"/>
      <c r="Z739" s="260"/>
      <c r="AA739"/>
      <c r="AB739"/>
      <c r="AC739"/>
      <c r="AD739"/>
      <c r="AE739"/>
      <c r="AF739"/>
      <c r="AG739"/>
      <c r="AH739"/>
      <c r="AI739"/>
      <c r="AJ739"/>
      <c r="AK739"/>
      <c r="AL739"/>
      <c r="AM739"/>
      <c r="AN739"/>
      <c r="AO739"/>
      <c r="AP739"/>
      <c r="AQ739"/>
      <c r="AR739"/>
      <c r="AS739"/>
      <c r="AT739"/>
      <c r="AU739"/>
      <c r="AV739"/>
      <c r="AW739"/>
      <c r="AX739"/>
      <c r="AY739"/>
      <c r="AZ739"/>
      <c r="BA739"/>
      <c r="BB739"/>
      <c r="BC739" s="41"/>
      <c r="BI739" s="20" t="s">
        <v>354</v>
      </c>
      <c r="CS739" s="259"/>
    </row>
    <row r="740" spans="1:97" s="1" customFormat="1" ht="13.5" customHeight="1" x14ac:dyDescent="0.15">
      <c r="A740"/>
      <c r="B740"/>
      <c r="C740"/>
      <c r="D740"/>
      <c r="E740"/>
      <c r="F740"/>
      <c r="G740"/>
      <c r="H740"/>
      <c r="I740"/>
      <c r="J740"/>
      <c r="K740" s="3"/>
      <c r="L740"/>
      <c r="M740"/>
      <c r="N740"/>
      <c r="O740"/>
      <c r="P740"/>
      <c r="Q740"/>
      <c r="R740"/>
      <c r="S740"/>
      <c r="T740"/>
      <c r="U740"/>
      <c r="V740"/>
      <c r="W740"/>
      <c r="X740"/>
      <c r="Y740"/>
      <c r="Z740" s="260"/>
      <c r="AA740"/>
      <c r="AB740"/>
      <c r="AC740"/>
      <c r="AD740"/>
      <c r="AE740"/>
      <c r="AF740"/>
      <c r="AG740"/>
      <c r="AH740"/>
      <c r="AI740"/>
      <c r="AJ740"/>
      <c r="AK740"/>
      <c r="AL740"/>
      <c r="AM740"/>
      <c r="AN740"/>
      <c r="AO740"/>
      <c r="AP740"/>
      <c r="AQ740"/>
      <c r="AR740"/>
      <c r="AS740"/>
      <c r="AT740"/>
      <c r="AU740"/>
      <c r="AV740"/>
      <c r="AW740"/>
      <c r="AX740"/>
      <c r="AY740"/>
      <c r="AZ740"/>
      <c r="BA740"/>
      <c r="BB740"/>
      <c r="BC740" s="41"/>
      <c r="BI740" s="20" t="s">
        <v>355</v>
      </c>
      <c r="CS740" s="259"/>
    </row>
    <row r="741" spans="1:97" s="1" customFormat="1" ht="13.5" customHeight="1" x14ac:dyDescent="0.15">
      <c r="A741"/>
      <c r="B741"/>
      <c r="C741"/>
      <c r="D741"/>
      <c r="E741"/>
      <c r="F741"/>
      <c r="G741"/>
      <c r="H741"/>
      <c r="I741"/>
      <c r="J741"/>
      <c r="K741" s="3"/>
      <c r="L741"/>
      <c r="M741"/>
      <c r="N741"/>
      <c r="O741"/>
      <c r="P741"/>
      <c r="Q741"/>
      <c r="R741"/>
      <c r="S741"/>
      <c r="T741"/>
      <c r="U741"/>
      <c r="V741"/>
      <c r="W741"/>
      <c r="X741"/>
      <c r="Y741"/>
      <c r="Z741" s="260"/>
      <c r="AA741"/>
      <c r="AB741"/>
      <c r="AC741"/>
      <c r="AD741"/>
      <c r="AE741"/>
      <c r="AF741"/>
      <c r="AG741"/>
      <c r="AH741"/>
      <c r="AI741"/>
      <c r="AJ741"/>
      <c r="AK741"/>
      <c r="AL741"/>
      <c r="AM741"/>
      <c r="AN741"/>
      <c r="AO741"/>
      <c r="AP741"/>
      <c r="AQ741"/>
      <c r="AR741"/>
      <c r="AS741"/>
      <c r="AT741"/>
      <c r="AU741"/>
      <c r="AV741"/>
      <c r="AW741"/>
      <c r="AX741"/>
      <c r="AY741"/>
      <c r="AZ741"/>
      <c r="BA741"/>
      <c r="BB741"/>
      <c r="BC741" s="41"/>
      <c r="BI741" s="20" t="s">
        <v>1182</v>
      </c>
      <c r="CS741" s="259"/>
    </row>
    <row r="742" spans="1:97" s="1" customFormat="1" ht="13.5" customHeight="1" x14ac:dyDescent="0.15">
      <c r="A742"/>
      <c r="B742"/>
      <c r="C742"/>
      <c r="D742"/>
      <c r="E742"/>
      <c r="F742"/>
      <c r="G742"/>
      <c r="H742"/>
      <c r="I742"/>
      <c r="J742"/>
      <c r="K742" s="3"/>
      <c r="L742"/>
      <c r="M742"/>
      <c r="N742"/>
      <c r="O742"/>
      <c r="P742"/>
      <c r="Q742"/>
      <c r="R742"/>
      <c r="S742"/>
      <c r="T742"/>
      <c r="U742"/>
      <c r="V742"/>
      <c r="W742"/>
      <c r="X742"/>
      <c r="Y742"/>
      <c r="Z742" s="260"/>
      <c r="AA742"/>
      <c r="AB742"/>
      <c r="AC742"/>
      <c r="AD742"/>
      <c r="AE742"/>
      <c r="AF742"/>
      <c r="AG742"/>
      <c r="AH742"/>
      <c r="AI742"/>
      <c r="AJ742"/>
      <c r="AK742"/>
      <c r="AL742"/>
      <c r="AM742"/>
      <c r="AN742"/>
      <c r="AO742"/>
      <c r="AP742"/>
      <c r="AQ742"/>
      <c r="AR742"/>
      <c r="AS742"/>
      <c r="AT742"/>
      <c r="AU742"/>
      <c r="AV742"/>
      <c r="AW742"/>
      <c r="AX742"/>
      <c r="AY742"/>
      <c r="AZ742"/>
      <c r="BA742"/>
      <c r="BB742"/>
      <c r="BC742" s="41"/>
      <c r="BI742" s="20" t="s">
        <v>1239</v>
      </c>
      <c r="CS742" s="259"/>
    </row>
    <row r="743" spans="1:97" s="1" customFormat="1" ht="13.5" customHeight="1" x14ac:dyDescent="0.15">
      <c r="A743"/>
      <c r="B743"/>
      <c r="C743"/>
      <c r="D743"/>
      <c r="E743"/>
      <c r="F743"/>
      <c r="G743"/>
      <c r="H743"/>
      <c r="I743"/>
      <c r="J743"/>
      <c r="K743" s="3"/>
      <c r="L743"/>
      <c r="M743"/>
      <c r="N743"/>
      <c r="O743"/>
      <c r="P743"/>
      <c r="Q743"/>
      <c r="R743"/>
      <c r="S743"/>
      <c r="T743"/>
      <c r="U743"/>
      <c r="V743"/>
      <c r="W743"/>
      <c r="X743"/>
      <c r="Y743"/>
      <c r="Z743" s="260"/>
      <c r="AA743"/>
      <c r="AB743"/>
      <c r="AC743"/>
      <c r="AD743"/>
      <c r="AE743"/>
      <c r="AF743"/>
      <c r="AG743"/>
      <c r="AH743"/>
      <c r="AI743"/>
      <c r="AJ743"/>
      <c r="AK743"/>
      <c r="AL743"/>
      <c r="AM743"/>
      <c r="AN743"/>
      <c r="AO743"/>
      <c r="AP743"/>
      <c r="AQ743"/>
      <c r="AR743"/>
      <c r="AS743"/>
      <c r="AT743"/>
      <c r="AU743"/>
      <c r="AV743"/>
      <c r="AW743"/>
      <c r="AX743"/>
      <c r="AY743"/>
      <c r="AZ743"/>
      <c r="BA743"/>
      <c r="BB743"/>
      <c r="BC743" s="41"/>
      <c r="BI743" s="20" t="s">
        <v>356</v>
      </c>
      <c r="CS743" s="259"/>
    </row>
    <row r="744" spans="1:97" s="1" customFormat="1" ht="13.5" customHeight="1" x14ac:dyDescent="0.15">
      <c r="A744"/>
      <c r="B744"/>
      <c r="C744"/>
      <c r="D744"/>
      <c r="E744"/>
      <c r="F744"/>
      <c r="G744"/>
      <c r="H744"/>
      <c r="I744"/>
      <c r="J744"/>
      <c r="K744" s="3"/>
      <c r="L744"/>
      <c r="M744"/>
      <c r="N744"/>
      <c r="O744"/>
      <c r="P744"/>
      <c r="Q744"/>
      <c r="R744"/>
      <c r="S744"/>
      <c r="T744"/>
      <c r="U744"/>
      <c r="V744"/>
      <c r="W744"/>
      <c r="X744"/>
      <c r="Y744"/>
      <c r="Z744" s="260"/>
      <c r="AA744"/>
      <c r="AB744"/>
      <c r="AC744"/>
      <c r="AD744"/>
      <c r="AE744"/>
      <c r="AF744"/>
      <c r="AG744"/>
      <c r="AH744"/>
      <c r="AI744"/>
      <c r="AJ744"/>
      <c r="AK744"/>
      <c r="AL744"/>
      <c r="AM744"/>
      <c r="AN744"/>
      <c r="AO744"/>
      <c r="AP744"/>
      <c r="AQ744"/>
      <c r="AR744"/>
      <c r="AS744"/>
      <c r="AT744"/>
      <c r="AU744"/>
      <c r="AV744"/>
      <c r="AW744"/>
      <c r="AX744"/>
      <c r="AY744"/>
      <c r="AZ744"/>
      <c r="BA744"/>
      <c r="BB744"/>
      <c r="BC744" s="41"/>
      <c r="BI744" s="20" t="s">
        <v>358</v>
      </c>
      <c r="CS744" s="259"/>
    </row>
    <row r="745" spans="1:97" s="1" customFormat="1" ht="13.5" customHeight="1" x14ac:dyDescent="0.15">
      <c r="A745"/>
      <c r="B745"/>
      <c r="C745"/>
      <c r="D745"/>
      <c r="E745"/>
      <c r="F745"/>
      <c r="G745"/>
      <c r="H745"/>
      <c r="I745"/>
      <c r="J745"/>
      <c r="K745" s="3"/>
      <c r="L745"/>
      <c r="M745"/>
      <c r="N745"/>
      <c r="O745"/>
      <c r="P745"/>
      <c r="Q745"/>
      <c r="R745"/>
      <c r="S745"/>
      <c r="T745"/>
      <c r="U745"/>
      <c r="V745"/>
      <c r="W745"/>
      <c r="X745"/>
      <c r="Y745"/>
      <c r="Z745" s="260"/>
      <c r="AA745"/>
      <c r="AB745"/>
      <c r="AC745"/>
      <c r="AD745"/>
      <c r="AE745"/>
      <c r="AF745"/>
      <c r="AG745"/>
      <c r="AH745"/>
      <c r="AI745"/>
      <c r="AJ745"/>
      <c r="AK745"/>
      <c r="AL745"/>
      <c r="AM745"/>
      <c r="AN745"/>
      <c r="AO745"/>
      <c r="AP745"/>
      <c r="AQ745"/>
      <c r="AR745"/>
      <c r="AS745"/>
      <c r="AT745"/>
      <c r="AU745"/>
      <c r="AV745"/>
      <c r="AW745"/>
      <c r="AX745"/>
      <c r="AY745"/>
      <c r="AZ745"/>
      <c r="BA745"/>
      <c r="BB745"/>
      <c r="BC745" s="41"/>
      <c r="BI745" s="20" t="s">
        <v>359</v>
      </c>
      <c r="CS745" s="259"/>
    </row>
    <row r="746" spans="1:97" s="1" customFormat="1" ht="13.5" customHeight="1" x14ac:dyDescent="0.15">
      <c r="A746"/>
      <c r="B746"/>
      <c r="C746"/>
      <c r="D746"/>
      <c r="E746"/>
      <c r="F746"/>
      <c r="G746"/>
      <c r="H746"/>
      <c r="I746"/>
      <c r="J746"/>
      <c r="K746" s="3"/>
      <c r="L746"/>
      <c r="M746"/>
      <c r="N746"/>
      <c r="O746"/>
      <c r="P746"/>
      <c r="Q746"/>
      <c r="R746"/>
      <c r="S746"/>
      <c r="T746"/>
      <c r="U746"/>
      <c r="V746"/>
      <c r="W746"/>
      <c r="X746"/>
      <c r="Y746"/>
      <c r="Z746" s="260"/>
      <c r="AA746"/>
      <c r="AB746"/>
      <c r="AC746"/>
      <c r="AD746"/>
      <c r="AE746"/>
      <c r="AF746"/>
      <c r="AG746"/>
      <c r="AH746"/>
      <c r="AI746"/>
      <c r="AJ746"/>
      <c r="AK746"/>
      <c r="AL746"/>
      <c r="AM746"/>
      <c r="AN746"/>
      <c r="AO746"/>
      <c r="AP746"/>
      <c r="AQ746"/>
      <c r="AR746"/>
      <c r="AS746"/>
      <c r="AT746"/>
      <c r="AU746"/>
      <c r="AV746"/>
      <c r="AW746"/>
      <c r="AX746"/>
      <c r="AY746"/>
      <c r="AZ746"/>
      <c r="BA746"/>
      <c r="BB746"/>
      <c r="BC746" s="41"/>
      <c r="BI746" s="20" t="s">
        <v>360</v>
      </c>
      <c r="CS746" s="259"/>
    </row>
    <row r="747" spans="1:97" s="1" customFormat="1" ht="13.5" customHeight="1" x14ac:dyDescent="0.15">
      <c r="A747"/>
      <c r="B747"/>
      <c r="C747"/>
      <c r="D747"/>
      <c r="E747"/>
      <c r="F747"/>
      <c r="G747"/>
      <c r="H747"/>
      <c r="I747"/>
      <c r="J747"/>
      <c r="K747" s="3"/>
      <c r="L747"/>
      <c r="M747"/>
      <c r="N747"/>
      <c r="O747"/>
      <c r="P747"/>
      <c r="Q747"/>
      <c r="R747"/>
      <c r="S747"/>
      <c r="T747"/>
      <c r="U747"/>
      <c r="V747"/>
      <c r="W747"/>
      <c r="X747"/>
      <c r="Y747"/>
      <c r="Z747" s="260"/>
      <c r="AA747"/>
      <c r="AB747"/>
      <c r="AC747"/>
      <c r="AD747"/>
      <c r="AE747"/>
      <c r="AF747"/>
      <c r="AG747"/>
      <c r="AH747"/>
      <c r="AI747"/>
      <c r="AJ747"/>
      <c r="AK747"/>
      <c r="AL747"/>
      <c r="AM747"/>
      <c r="AN747"/>
      <c r="AO747"/>
      <c r="AP747"/>
      <c r="AQ747"/>
      <c r="AR747"/>
      <c r="AS747"/>
      <c r="AT747"/>
      <c r="AU747"/>
      <c r="AV747"/>
      <c r="AW747"/>
      <c r="AX747"/>
      <c r="AY747"/>
      <c r="AZ747"/>
      <c r="BA747"/>
      <c r="BB747"/>
      <c r="BC747" s="41"/>
      <c r="BI747" s="20" t="s">
        <v>1083</v>
      </c>
      <c r="CS747" s="259"/>
    </row>
    <row r="748" spans="1:97" s="1" customFormat="1" ht="13.5" customHeight="1" x14ac:dyDescent="0.15">
      <c r="A748"/>
      <c r="B748"/>
      <c r="C748"/>
      <c r="D748"/>
      <c r="E748"/>
      <c r="F748"/>
      <c r="G748"/>
      <c r="H748"/>
      <c r="I748"/>
      <c r="J748"/>
      <c r="K748" s="3"/>
      <c r="L748"/>
      <c r="M748"/>
      <c r="N748"/>
      <c r="O748"/>
      <c r="P748"/>
      <c r="Q748"/>
      <c r="R748"/>
      <c r="S748"/>
      <c r="T748"/>
      <c r="U748"/>
      <c r="V748"/>
      <c r="W748"/>
      <c r="X748"/>
      <c r="Y748"/>
      <c r="Z748" s="260"/>
      <c r="AA748"/>
      <c r="AB748"/>
      <c r="AC748"/>
      <c r="AD748"/>
      <c r="AE748"/>
      <c r="AF748"/>
      <c r="AG748"/>
      <c r="AH748"/>
      <c r="AI748"/>
      <c r="AJ748"/>
      <c r="AK748"/>
      <c r="AL748"/>
      <c r="AM748"/>
      <c r="AN748"/>
      <c r="AO748"/>
      <c r="AP748"/>
      <c r="AQ748"/>
      <c r="AR748"/>
      <c r="AS748"/>
      <c r="AT748"/>
      <c r="AU748"/>
      <c r="AV748"/>
      <c r="AW748"/>
      <c r="AX748"/>
      <c r="AY748"/>
      <c r="AZ748"/>
      <c r="BA748"/>
      <c r="BB748"/>
      <c r="BC748" s="41"/>
      <c r="BI748" s="20" t="s">
        <v>1238</v>
      </c>
      <c r="CS748" s="259"/>
    </row>
    <row r="749" spans="1:97" s="1" customFormat="1" ht="13.5" customHeight="1" x14ac:dyDescent="0.15">
      <c r="A749"/>
      <c r="B749"/>
      <c r="C749"/>
      <c r="D749"/>
      <c r="E749"/>
      <c r="F749"/>
      <c r="G749"/>
      <c r="H749"/>
      <c r="I749"/>
      <c r="J749"/>
      <c r="K749" s="3"/>
      <c r="L749"/>
      <c r="M749"/>
      <c r="N749"/>
      <c r="O749"/>
      <c r="P749"/>
      <c r="Q749"/>
      <c r="R749"/>
      <c r="S749"/>
      <c r="T749"/>
      <c r="U749"/>
      <c r="V749"/>
      <c r="W749"/>
      <c r="X749"/>
      <c r="Y749"/>
      <c r="Z749" s="260"/>
      <c r="AA749"/>
      <c r="AB749"/>
      <c r="AC749"/>
      <c r="AD749"/>
      <c r="AE749"/>
      <c r="AF749"/>
      <c r="AG749"/>
      <c r="AH749"/>
      <c r="AI749"/>
      <c r="AJ749"/>
      <c r="AK749"/>
      <c r="AL749"/>
      <c r="AM749"/>
      <c r="AN749"/>
      <c r="AO749"/>
      <c r="AP749"/>
      <c r="AQ749"/>
      <c r="AR749"/>
      <c r="AS749"/>
      <c r="AT749"/>
      <c r="AU749"/>
      <c r="AV749"/>
      <c r="AW749"/>
      <c r="AX749"/>
      <c r="AY749"/>
      <c r="AZ749"/>
      <c r="BA749"/>
      <c r="BB749"/>
      <c r="BC749" s="41"/>
      <c r="BI749" s="20" t="s">
        <v>250</v>
      </c>
      <c r="CS749" s="259"/>
    </row>
    <row r="750" spans="1:97" s="1" customFormat="1" ht="13.5" customHeight="1" x14ac:dyDescent="0.15">
      <c r="A750"/>
      <c r="B750"/>
      <c r="C750"/>
      <c r="D750"/>
      <c r="E750"/>
      <c r="F750"/>
      <c r="G750"/>
      <c r="H750"/>
      <c r="I750"/>
      <c r="J750"/>
      <c r="K750" s="3"/>
      <c r="L750"/>
      <c r="M750"/>
      <c r="N750"/>
      <c r="O750"/>
      <c r="P750"/>
      <c r="Q750"/>
      <c r="R750"/>
      <c r="S750"/>
      <c r="T750"/>
      <c r="U750"/>
      <c r="V750"/>
      <c r="W750"/>
      <c r="X750"/>
      <c r="Y750"/>
      <c r="Z750" s="260"/>
      <c r="AA750"/>
      <c r="AB750"/>
      <c r="AC750"/>
      <c r="AD750"/>
      <c r="AE750"/>
      <c r="AF750"/>
      <c r="AG750"/>
      <c r="AH750"/>
      <c r="AI750"/>
      <c r="AJ750"/>
      <c r="AK750"/>
      <c r="AL750"/>
      <c r="AM750"/>
      <c r="AN750"/>
      <c r="AO750"/>
      <c r="AP750"/>
      <c r="AQ750"/>
      <c r="AR750"/>
      <c r="AS750"/>
      <c r="AT750"/>
      <c r="AU750"/>
      <c r="AV750"/>
      <c r="AW750"/>
      <c r="AX750"/>
      <c r="AY750"/>
      <c r="AZ750"/>
      <c r="BA750"/>
      <c r="BB750"/>
      <c r="BC750" s="41"/>
      <c r="BI750" s="20" t="s">
        <v>699</v>
      </c>
      <c r="CS750" s="259"/>
    </row>
    <row r="751" spans="1:97" s="1" customFormat="1" ht="13.5" customHeight="1" x14ac:dyDescent="0.15">
      <c r="A751"/>
      <c r="B751"/>
      <c r="C751"/>
      <c r="D751"/>
      <c r="E751"/>
      <c r="F751"/>
      <c r="G751"/>
      <c r="H751"/>
      <c r="I751"/>
      <c r="J751"/>
      <c r="K751" s="3"/>
      <c r="L751"/>
      <c r="M751"/>
      <c r="N751"/>
      <c r="O751"/>
      <c r="P751"/>
      <c r="Q751"/>
      <c r="R751"/>
      <c r="S751"/>
      <c r="T751"/>
      <c r="U751"/>
      <c r="V751"/>
      <c r="W751"/>
      <c r="X751"/>
      <c r="Y751"/>
      <c r="Z751" s="260"/>
      <c r="AA751"/>
      <c r="AB751"/>
      <c r="AC751"/>
      <c r="AD751"/>
      <c r="AE751"/>
      <c r="AF751"/>
      <c r="AG751"/>
      <c r="AH751"/>
      <c r="AI751"/>
      <c r="AJ751"/>
      <c r="AK751"/>
      <c r="AL751"/>
      <c r="AM751"/>
      <c r="AN751"/>
      <c r="AO751"/>
      <c r="AP751"/>
      <c r="AQ751"/>
      <c r="AR751"/>
      <c r="AS751"/>
      <c r="AT751"/>
      <c r="AU751"/>
      <c r="AV751"/>
      <c r="AW751"/>
      <c r="AX751"/>
      <c r="AY751"/>
      <c r="AZ751"/>
      <c r="BA751"/>
      <c r="BB751"/>
      <c r="BC751" s="41"/>
      <c r="BI751" s="20" t="s">
        <v>700</v>
      </c>
      <c r="CS751" s="259"/>
    </row>
    <row r="752" spans="1:97" s="1" customFormat="1" ht="13.5" customHeight="1" x14ac:dyDescent="0.15">
      <c r="A752"/>
      <c r="B752"/>
      <c r="C752"/>
      <c r="D752"/>
      <c r="E752"/>
      <c r="F752"/>
      <c r="G752"/>
      <c r="H752"/>
      <c r="I752"/>
      <c r="J752"/>
      <c r="K752" s="3"/>
      <c r="L752"/>
      <c r="M752"/>
      <c r="N752"/>
      <c r="O752"/>
      <c r="P752"/>
      <c r="Q752"/>
      <c r="R752"/>
      <c r="S752"/>
      <c r="T752"/>
      <c r="U752"/>
      <c r="V752"/>
      <c r="W752"/>
      <c r="X752"/>
      <c r="Y752"/>
      <c r="Z752" s="260"/>
      <c r="AA752"/>
      <c r="AB752"/>
      <c r="AC752"/>
      <c r="AD752"/>
      <c r="AE752"/>
      <c r="AF752"/>
      <c r="AG752"/>
      <c r="AH752"/>
      <c r="AI752"/>
      <c r="AJ752"/>
      <c r="AK752"/>
      <c r="AL752"/>
      <c r="AM752"/>
      <c r="AN752"/>
      <c r="AO752"/>
      <c r="AP752"/>
      <c r="AQ752"/>
      <c r="AR752"/>
      <c r="AS752"/>
      <c r="AT752"/>
      <c r="AU752"/>
      <c r="AV752"/>
      <c r="AW752"/>
      <c r="AX752"/>
      <c r="AY752"/>
      <c r="AZ752"/>
      <c r="BA752"/>
      <c r="BB752"/>
      <c r="BC752" s="41"/>
      <c r="BI752" s="20" t="s">
        <v>701</v>
      </c>
      <c r="CS752" s="259"/>
    </row>
    <row r="753" spans="1:97" s="1" customFormat="1" ht="13.5" customHeight="1" x14ac:dyDescent="0.15">
      <c r="A753"/>
      <c r="B753"/>
      <c r="C753"/>
      <c r="D753"/>
      <c r="E753"/>
      <c r="F753"/>
      <c r="G753"/>
      <c r="H753"/>
      <c r="I753"/>
      <c r="J753"/>
      <c r="K753" s="3"/>
      <c r="L753"/>
      <c r="M753"/>
      <c r="N753"/>
      <c r="O753"/>
      <c r="P753"/>
      <c r="Q753"/>
      <c r="R753"/>
      <c r="S753"/>
      <c r="T753"/>
      <c r="U753"/>
      <c r="V753"/>
      <c r="W753"/>
      <c r="X753"/>
      <c r="Y753"/>
      <c r="Z753" s="260"/>
      <c r="AA753"/>
      <c r="AB753"/>
      <c r="AC753"/>
      <c r="AD753"/>
      <c r="AE753"/>
      <c r="AF753"/>
      <c r="AG753"/>
      <c r="AH753"/>
      <c r="AI753"/>
      <c r="AJ753"/>
      <c r="AK753"/>
      <c r="AL753"/>
      <c r="AM753"/>
      <c r="AN753"/>
      <c r="AO753"/>
      <c r="AP753"/>
      <c r="AQ753"/>
      <c r="AR753"/>
      <c r="AS753"/>
      <c r="AT753"/>
      <c r="AU753"/>
      <c r="AV753"/>
      <c r="AW753"/>
      <c r="AX753"/>
      <c r="AY753"/>
      <c r="AZ753"/>
      <c r="BA753"/>
      <c r="BB753"/>
      <c r="BC753" s="41"/>
      <c r="BI753" s="20" t="s">
        <v>702</v>
      </c>
      <c r="CS753" s="259"/>
    </row>
    <row r="754" spans="1:97" s="1" customFormat="1" ht="13.5" customHeight="1" x14ac:dyDescent="0.15">
      <c r="A754"/>
      <c r="B754"/>
      <c r="C754"/>
      <c r="D754"/>
      <c r="E754"/>
      <c r="F754"/>
      <c r="G754"/>
      <c r="H754"/>
      <c r="I754"/>
      <c r="J754"/>
      <c r="K754" s="3"/>
      <c r="L754"/>
      <c r="M754"/>
      <c r="N754"/>
      <c r="O754"/>
      <c r="P754"/>
      <c r="Q754"/>
      <c r="R754"/>
      <c r="S754"/>
      <c r="T754"/>
      <c r="U754"/>
      <c r="V754"/>
      <c r="W754"/>
      <c r="X754"/>
      <c r="Y754"/>
      <c r="Z754" s="260"/>
      <c r="AA754"/>
      <c r="AB754"/>
      <c r="AC754"/>
      <c r="AD754"/>
      <c r="AE754"/>
      <c r="AF754"/>
      <c r="AG754"/>
      <c r="AH754"/>
      <c r="AI754"/>
      <c r="AJ754"/>
      <c r="AK754"/>
      <c r="AL754"/>
      <c r="AM754"/>
      <c r="AN754"/>
      <c r="AO754"/>
      <c r="AP754"/>
      <c r="AQ754"/>
      <c r="AR754"/>
      <c r="AS754"/>
      <c r="AT754"/>
      <c r="AU754"/>
      <c r="AV754"/>
      <c r="AW754"/>
      <c r="AX754"/>
      <c r="AY754"/>
      <c r="AZ754"/>
      <c r="BA754"/>
      <c r="BB754"/>
      <c r="BC754" s="41"/>
      <c r="BI754" s="20" t="s">
        <v>703</v>
      </c>
      <c r="CS754" s="259"/>
    </row>
    <row r="755" spans="1:97" s="1" customFormat="1" ht="13.5" customHeight="1" x14ac:dyDescent="0.15">
      <c r="A755"/>
      <c r="B755"/>
      <c r="C755"/>
      <c r="D755"/>
      <c r="E755"/>
      <c r="F755"/>
      <c r="G755"/>
      <c r="H755"/>
      <c r="I755"/>
      <c r="J755"/>
      <c r="K755" s="3"/>
      <c r="L755"/>
      <c r="M755"/>
      <c r="N755"/>
      <c r="O755"/>
      <c r="P755"/>
      <c r="Q755"/>
      <c r="R755"/>
      <c r="S755"/>
      <c r="T755"/>
      <c r="U755"/>
      <c r="V755"/>
      <c r="W755"/>
      <c r="X755"/>
      <c r="Y755"/>
      <c r="Z755" s="260"/>
      <c r="AA755"/>
      <c r="AB755"/>
      <c r="AC755"/>
      <c r="AD755"/>
      <c r="AE755"/>
      <c r="AF755"/>
      <c r="AG755"/>
      <c r="AH755"/>
      <c r="AI755"/>
      <c r="AJ755"/>
      <c r="AK755"/>
      <c r="AL755"/>
      <c r="AM755"/>
      <c r="AN755"/>
      <c r="AO755"/>
      <c r="AP755"/>
      <c r="AQ755"/>
      <c r="AR755"/>
      <c r="AS755"/>
      <c r="AT755"/>
      <c r="AU755"/>
      <c r="AV755"/>
      <c r="AW755"/>
      <c r="AX755"/>
      <c r="AY755"/>
      <c r="AZ755"/>
      <c r="BA755"/>
      <c r="BB755"/>
      <c r="BC755" s="41"/>
      <c r="BI755" s="20"/>
      <c r="CS755" s="259"/>
    </row>
    <row r="756" spans="1:97" s="1" customFormat="1" ht="13.5" customHeight="1" x14ac:dyDescent="0.15">
      <c r="A756"/>
      <c r="B756"/>
      <c r="C756"/>
      <c r="D756"/>
      <c r="E756"/>
      <c r="F756"/>
      <c r="G756"/>
      <c r="H756"/>
      <c r="I756"/>
      <c r="J756"/>
      <c r="K756" s="3"/>
      <c r="L756"/>
      <c r="M756"/>
      <c r="N756"/>
      <c r="O756"/>
      <c r="P756"/>
      <c r="Q756"/>
      <c r="R756"/>
      <c r="S756"/>
      <c r="T756"/>
      <c r="U756"/>
      <c r="V756"/>
      <c r="W756"/>
      <c r="X756"/>
      <c r="Y756"/>
      <c r="Z756" s="260"/>
      <c r="AA756"/>
      <c r="AB756"/>
      <c r="AC756"/>
      <c r="AD756"/>
      <c r="AE756"/>
      <c r="AF756"/>
      <c r="AG756"/>
      <c r="AH756"/>
      <c r="AI756"/>
      <c r="AJ756"/>
      <c r="AK756"/>
      <c r="AL756"/>
      <c r="AM756"/>
      <c r="AN756"/>
      <c r="AO756"/>
      <c r="AP756"/>
      <c r="AQ756"/>
      <c r="AR756"/>
      <c r="AS756"/>
      <c r="AT756"/>
      <c r="AU756"/>
      <c r="AV756"/>
      <c r="AW756"/>
      <c r="AX756"/>
      <c r="AY756"/>
      <c r="AZ756"/>
      <c r="BA756"/>
      <c r="BB756"/>
      <c r="BC756" s="41"/>
      <c r="BI756" s="20"/>
      <c r="CS756" s="259"/>
    </row>
    <row r="757" spans="1:97" s="1" customFormat="1" ht="13.5" customHeight="1" x14ac:dyDescent="0.15">
      <c r="A757"/>
      <c r="B757"/>
      <c r="C757"/>
      <c r="D757"/>
      <c r="E757"/>
      <c r="F757"/>
      <c r="G757"/>
      <c r="H757"/>
      <c r="I757"/>
      <c r="J757"/>
      <c r="K757" s="3"/>
      <c r="L757"/>
      <c r="M757"/>
      <c r="N757"/>
      <c r="O757"/>
      <c r="P757"/>
      <c r="Q757"/>
      <c r="R757"/>
      <c r="S757"/>
      <c r="T757"/>
      <c r="U757"/>
      <c r="V757"/>
      <c r="W757"/>
      <c r="X757"/>
      <c r="Y757"/>
      <c r="Z757" s="260"/>
      <c r="AA757"/>
      <c r="AB757"/>
      <c r="AC757"/>
      <c r="AD757"/>
      <c r="AE757"/>
      <c r="AF757"/>
      <c r="AG757"/>
      <c r="AH757"/>
      <c r="AI757"/>
      <c r="AJ757"/>
      <c r="AK757"/>
      <c r="AL757"/>
      <c r="AM757"/>
      <c r="AN757"/>
      <c r="AO757"/>
      <c r="AP757"/>
      <c r="AQ757"/>
      <c r="AR757"/>
      <c r="AS757"/>
      <c r="AT757"/>
      <c r="AU757"/>
      <c r="AV757"/>
      <c r="AW757"/>
      <c r="AX757"/>
      <c r="AY757"/>
      <c r="AZ757"/>
      <c r="BA757"/>
      <c r="BB757"/>
      <c r="BC757" s="41"/>
      <c r="BI757" s="20"/>
      <c r="CS757" s="259"/>
    </row>
    <row r="758" spans="1:97" s="1" customFormat="1" ht="13.5" customHeight="1" x14ac:dyDescent="0.15">
      <c r="A758"/>
      <c r="B758"/>
      <c r="C758"/>
      <c r="D758"/>
      <c r="E758"/>
      <c r="F758"/>
      <c r="G758"/>
      <c r="H758"/>
      <c r="I758"/>
      <c r="J758"/>
      <c r="K758" s="3"/>
      <c r="L758"/>
      <c r="M758"/>
      <c r="N758"/>
      <c r="O758"/>
      <c r="P758"/>
      <c r="Q758"/>
      <c r="R758"/>
      <c r="S758"/>
      <c r="T758"/>
      <c r="U758"/>
      <c r="V758"/>
      <c r="W758"/>
      <c r="X758"/>
      <c r="Y758"/>
      <c r="Z758" s="260"/>
      <c r="AA758"/>
      <c r="AB758"/>
      <c r="AC758"/>
      <c r="AD758"/>
      <c r="AE758"/>
      <c r="AF758"/>
      <c r="AG758"/>
      <c r="AH758"/>
      <c r="AI758"/>
      <c r="AJ758"/>
      <c r="AK758"/>
      <c r="AL758"/>
      <c r="AM758"/>
      <c r="AN758"/>
      <c r="AO758"/>
      <c r="AP758"/>
      <c r="AQ758"/>
      <c r="AR758"/>
      <c r="AS758"/>
      <c r="AT758"/>
      <c r="AU758"/>
      <c r="AV758"/>
      <c r="AW758"/>
      <c r="AX758"/>
      <c r="AY758"/>
      <c r="AZ758"/>
      <c r="BA758"/>
      <c r="BB758"/>
      <c r="BC758" s="41"/>
      <c r="BI758" s="20"/>
      <c r="CS758" s="259"/>
    </row>
    <row r="759" spans="1:97" s="1" customFormat="1" ht="13.5" customHeight="1" x14ac:dyDescent="0.15">
      <c r="A759"/>
      <c r="B759"/>
      <c r="C759"/>
      <c r="D759"/>
      <c r="E759"/>
      <c r="F759"/>
      <c r="G759"/>
      <c r="H759"/>
      <c r="I759"/>
      <c r="J759"/>
      <c r="K759" s="3"/>
      <c r="L759"/>
      <c r="M759"/>
      <c r="N759"/>
      <c r="O759"/>
      <c r="P759"/>
      <c r="Q759"/>
      <c r="R759"/>
      <c r="S759"/>
      <c r="T759"/>
      <c r="U759"/>
      <c r="V759"/>
      <c r="W759"/>
      <c r="X759"/>
      <c r="Y759"/>
      <c r="Z759" s="260"/>
      <c r="AA759"/>
      <c r="AB759"/>
      <c r="AC759"/>
      <c r="AD759"/>
      <c r="AE759"/>
      <c r="AF759"/>
      <c r="AG759"/>
      <c r="AH759"/>
      <c r="AI759"/>
      <c r="AJ759"/>
      <c r="AK759"/>
      <c r="AL759"/>
      <c r="AM759"/>
      <c r="AN759"/>
      <c r="AO759"/>
      <c r="AP759"/>
      <c r="AQ759"/>
      <c r="AR759"/>
      <c r="AS759"/>
      <c r="AT759"/>
      <c r="AU759"/>
      <c r="AV759"/>
      <c r="AW759"/>
      <c r="AX759"/>
      <c r="AY759"/>
      <c r="AZ759"/>
      <c r="BA759"/>
      <c r="BB759"/>
      <c r="BC759" s="41"/>
      <c r="BI759" s="20"/>
      <c r="CS759" s="259"/>
    </row>
    <row r="760" spans="1:97" s="1" customFormat="1" ht="13.5" customHeight="1" x14ac:dyDescent="0.15">
      <c r="A760"/>
      <c r="B760"/>
      <c r="C760"/>
      <c r="D760"/>
      <c r="E760"/>
      <c r="F760"/>
      <c r="G760"/>
      <c r="H760"/>
      <c r="I760"/>
      <c r="J760"/>
      <c r="K760" s="3"/>
      <c r="L760"/>
      <c r="M760"/>
      <c r="N760"/>
      <c r="O760"/>
      <c r="P760"/>
      <c r="Q760"/>
      <c r="R760"/>
      <c r="S760"/>
      <c r="T760"/>
      <c r="U760"/>
      <c r="V760"/>
      <c r="W760"/>
      <c r="X760"/>
      <c r="Y760"/>
      <c r="Z760" s="260"/>
      <c r="AA760"/>
      <c r="AB760"/>
      <c r="AC760"/>
      <c r="AD760"/>
      <c r="AE760"/>
      <c r="AF760"/>
      <c r="AG760"/>
      <c r="AH760"/>
      <c r="AI760"/>
      <c r="AJ760"/>
      <c r="AK760"/>
      <c r="AL760"/>
      <c r="AM760"/>
      <c r="AN760"/>
      <c r="AO760"/>
      <c r="AP760"/>
      <c r="AQ760"/>
      <c r="AR760"/>
      <c r="AS760"/>
      <c r="AT760"/>
      <c r="AU760"/>
      <c r="AV760"/>
      <c r="AW760"/>
      <c r="AX760"/>
      <c r="AY760"/>
      <c r="AZ760"/>
      <c r="BA760"/>
      <c r="BB760"/>
      <c r="BC760" s="41"/>
      <c r="BI760" s="20"/>
      <c r="CS760" s="259"/>
    </row>
    <row r="761" spans="1:97" s="1" customFormat="1" ht="13.5" customHeight="1" x14ac:dyDescent="0.15">
      <c r="A761"/>
      <c r="B761"/>
      <c r="C761"/>
      <c r="D761"/>
      <c r="E761"/>
      <c r="F761"/>
      <c r="G761"/>
      <c r="H761"/>
      <c r="I761"/>
      <c r="J761"/>
      <c r="K761" s="3"/>
      <c r="L761"/>
      <c r="M761"/>
      <c r="N761"/>
      <c r="O761"/>
      <c r="P761"/>
      <c r="Q761"/>
      <c r="R761"/>
      <c r="S761"/>
      <c r="T761"/>
      <c r="U761"/>
      <c r="V761"/>
      <c r="W761"/>
      <c r="X761"/>
      <c r="Y761"/>
      <c r="Z761" s="260"/>
      <c r="AA761"/>
      <c r="AB761"/>
      <c r="AC761"/>
      <c r="AD761"/>
      <c r="AE761"/>
      <c r="AF761"/>
      <c r="AG761"/>
      <c r="AH761"/>
      <c r="AI761"/>
      <c r="AJ761"/>
      <c r="AK761"/>
      <c r="AL761"/>
      <c r="AM761"/>
      <c r="AN761"/>
      <c r="AO761"/>
      <c r="AP761"/>
      <c r="AQ761"/>
      <c r="AR761"/>
      <c r="AS761"/>
      <c r="AT761"/>
      <c r="AU761"/>
      <c r="AV761"/>
      <c r="AW761"/>
      <c r="AX761"/>
      <c r="AY761"/>
      <c r="AZ761"/>
      <c r="BA761"/>
      <c r="BB761"/>
      <c r="BC761" s="41"/>
      <c r="BI761" s="20"/>
      <c r="CS761" s="259"/>
    </row>
    <row r="762" spans="1:97" s="1" customFormat="1" ht="13.5" customHeight="1" x14ac:dyDescent="0.15">
      <c r="A762"/>
      <c r="B762"/>
      <c r="C762"/>
      <c r="D762"/>
      <c r="E762"/>
      <c r="F762"/>
      <c r="G762"/>
      <c r="H762"/>
      <c r="I762"/>
      <c r="J762"/>
      <c r="K762" s="3"/>
      <c r="L762"/>
      <c r="M762"/>
      <c r="N762"/>
      <c r="O762"/>
      <c r="P762"/>
      <c r="Q762"/>
      <c r="R762"/>
      <c r="S762"/>
      <c r="T762"/>
      <c r="U762"/>
      <c r="V762"/>
      <c r="W762"/>
      <c r="X762"/>
      <c r="Y762"/>
      <c r="Z762" s="260"/>
      <c r="AA762"/>
      <c r="AB762"/>
      <c r="AC762"/>
      <c r="AD762"/>
      <c r="AE762"/>
      <c r="AF762"/>
      <c r="AG762"/>
      <c r="AH762"/>
      <c r="AI762"/>
      <c r="AJ762"/>
      <c r="AK762"/>
      <c r="AL762"/>
      <c r="AM762"/>
      <c r="AN762"/>
      <c r="AO762"/>
      <c r="AP762"/>
      <c r="AQ762"/>
      <c r="AR762"/>
      <c r="AS762"/>
      <c r="AT762"/>
      <c r="AU762"/>
      <c r="AV762"/>
      <c r="AW762"/>
      <c r="AX762"/>
      <c r="AY762"/>
      <c r="AZ762"/>
      <c r="BA762"/>
      <c r="BB762"/>
      <c r="BC762" s="41"/>
      <c r="BI762" s="20"/>
      <c r="CS762" s="259"/>
    </row>
    <row r="763" spans="1:97" s="1" customFormat="1" ht="13.5" customHeight="1" x14ac:dyDescent="0.15">
      <c r="A763"/>
      <c r="B763"/>
      <c r="C763"/>
      <c r="D763"/>
      <c r="E763"/>
      <c r="F763"/>
      <c r="G763"/>
      <c r="H763"/>
      <c r="I763"/>
      <c r="J763"/>
      <c r="K763" s="3"/>
      <c r="L763"/>
      <c r="M763"/>
      <c r="N763"/>
      <c r="O763"/>
      <c r="P763"/>
      <c r="Q763"/>
      <c r="R763"/>
      <c r="S763"/>
      <c r="T763"/>
      <c r="U763"/>
      <c r="V763"/>
      <c r="W763"/>
      <c r="X763"/>
      <c r="Y763"/>
      <c r="Z763" s="260"/>
      <c r="AA763"/>
      <c r="AB763"/>
      <c r="AC763"/>
      <c r="AD763"/>
      <c r="AE763"/>
      <c r="AF763"/>
      <c r="AG763"/>
      <c r="AH763"/>
      <c r="AI763"/>
      <c r="AJ763"/>
      <c r="AK763"/>
      <c r="AL763"/>
      <c r="AM763"/>
      <c r="AN763"/>
      <c r="AO763"/>
      <c r="AP763"/>
      <c r="AQ763"/>
      <c r="AR763"/>
      <c r="AS763"/>
      <c r="AT763"/>
      <c r="AU763"/>
      <c r="AV763"/>
      <c r="AW763"/>
      <c r="AX763"/>
      <c r="AY763"/>
      <c r="AZ763"/>
      <c r="BA763"/>
      <c r="BB763"/>
      <c r="BC763" s="41"/>
      <c r="BI763" s="20"/>
      <c r="CS763" s="259"/>
    </row>
    <row r="764" spans="1:97" s="1" customFormat="1" ht="13.5" customHeight="1" x14ac:dyDescent="0.15">
      <c r="A764"/>
      <c r="B764"/>
      <c r="C764"/>
      <c r="D764"/>
      <c r="E764"/>
      <c r="F764"/>
      <c r="G764"/>
      <c r="H764"/>
      <c r="I764"/>
      <c r="J764"/>
      <c r="K764" s="3"/>
      <c r="L764"/>
      <c r="M764"/>
      <c r="N764"/>
      <c r="O764"/>
      <c r="P764"/>
      <c r="Q764"/>
      <c r="R764"/>
      <c r="S764"/>
      <c r="T764"/>
      <c r="U764"/>
      <c r="V764"/>
      <c r="W764"/>
      <c r="X764"/>
      <c r="Y764"/>
      <c r="Z764" s="260"/>
      <c r="AA764"/>
      <c r="AB764"/>
      <c r="AC764"/>
      <c r="AD764"/>
      <c r="AE764"/>
      <c r="AF764"/>
      <c r="AG764"/>
      <c r="AH764"/>
      <c r="AI764"/>
      <c r="AJ764"/>
      <c r="AK764"/>
      <c r="AL764"/>
      <c r="AM764"/>
      <c r="AN764"/>
      <c r="AO764"/>
      <c r="AP764"/>
      <c r="AQ764"/>
      <c r="AR764"/>
      <c r="AS764"/>
      <c r="AT764"/>
      <c r="AU764"/>
      <c r="AV764"/>
      <c r="AW764"/>
      <c r="AX764"/>
      <c r="AY764"/>
      <c r="AZ764"/>
      <c r="BA764"/>
      <c r="BB764"/>
      <c r="BC764" s="41"/>
      <c r="BI764" s="20"/>
      <c r="CS764" s="259"/>
    </row>
    <row r="765" spans="1:97" s="1" customFormat="1" ht="13.5" customHeight="1" x14ac:dyDescent="0.15">
      <c r="A765"/>
      <c r="B765"/>
      <c r="C765"/>
      <c r="D765"/>
      <c r="E765"/>
      <c r="F765"/>
      <c r="G765"/>
      <c r="H765"/>
      <c r="I765"/>
      <c r="J765"/>
      <c r="K765" s="3"/>
      <c r="L765"/>
      <c r="M765"/>
      <c r="N765"/>
      <c r="O765"/>
      <c r="P765"/>
      <c r="Q765"/>
      <c r="R765"/>
      <c r="S765"/>
      <c r="T765"/>
      <c r="U765"/>
      <c r="V765"/>
      <c r="W765"/>
      <c r="X765"/>
      <c r="Y765"/>
      <c r="Z765" s="260"/>
      <c r="AA765"/>
      <c r="AB765"/>
      <c r="AC765"/>
      <c r="AD765"/>
      <c r="AE765"/>
      <c r="AF765"/>
      <c r="AG765"/>
      <c r="AH765"/>
      <c r="AI765"/>
      <c r="AJ765"/>
      <c r="AK765"/>
      <c r="AL765"/>
      <c r="AM765"/>
      <c r="AN765"/>
      <c r="AO765"/>
      <c r="AP765"/>
      <c r="AQ765"/>
      <c r="AR765"/>
      <c r="AS765"/>
      <c r="AT765"/>
      <c r="AU765"/>
      <c r="AV765"/>
      <c r="AW765"/>
      <c r="AX765"/>
      <c r="AY765"/>
      <c r="AZ765"/>
      <c r="BA765"/>
      <c r="BB765"/>
      <c r="BC765" s="41"/>
      <c r="BI765" s="20"/>
      <c r="CS765" s="259"/>
    </row>
    <row r="766" spans="1:97" s="1" customFormat="1" ht="13.5" customHeight="1" x14ac:dyDescent="0.15">
      <c r="A766"/>
      <c r="B766"/>
      <c r="C766"/>
      <c r="D766"/>
      <c r="E766"/>
      <c r="F766"/>
      <c r="G766"/>
      <c r="H766"/>
      <c r="I766"/>
      <c r="J766"/>
      <c r="K766" s="3"/>
      <c r="L766"/>
      <c r="M766"/>
      <c r="N766"/>
      <c r="O766"/>
      <c r="P766"/>
      <c r="Q766"/>
      <c r="R766"/>
      <c r="S766"/>
      <c r="T766"/>
      <c r="U766"/>
      <c r="V766"/>
      <c r="W766"/>
      <c r="X766"/>
      <c r="Y766"/>
      <c r="Z766" s="260"/>
      <c r="AA766"/>
      <c r="AB766"/>
      <c r="AC766"/>
      <c r="AD766"/>
      <c r="AE766"/>
      <c r="AF766"/>
      <c r="AG766"/>
      <c r="AH766"/>
      <c r="AI766"/>
      <c r="AJ766"/>
      <c r="AK766"/>
      <c r="AL766"/>
      <c r="AM766"/>
      <c r="AN766"/>
      <c r="AO766"/>
      <c r="AP766"/>
      <c r="AQ766"/>
      <c r="AR766"/>
      <c r="AS766"/>
      <c r="AT766"/>
      <c r="AU766"/>
      <c r="AV766"/>
      <c r="AW766"/>
      <c r="AX766"/>
      <c r="AY766"/>
      <c r="AZ766"/>
      <c r="BA766"/>
      <c r="BB766"/>
      <c r="BC766" s="41"/>
      <c r="BI766" s="20"/>
      <c r="CS766" s="259"/>
    </row>
    <row r="767" spans="1:97" s="1" customFormat="1" ht="13.5" customHeight="1" x14ac:dyDescent="0.15">
      <c r="A767"/>
      <c r="B767"/>
      <c r="C767"/>
      <c r="D767"/>
      <c r="E767"/>
      <c r="F767"/>
      <c r="G767"/>
      <c r="H767"/>
      <c r="I767"/>
      <c r="J767"/>
      <c r="K767" s="3"/>
      <c r="L767"/>
      <c r="M767"/>
      <c r="N767"/>
      <c r="O767"/>
      <c r="P767"/>
      <c r="Q767"/>
      <c r="R767"/>
      <c r="S767"/>
      <c r="T767"/>
      <c r="U767"/>
      <c r="V767"/>
      <c r="W767"/>
      <c r="X767"/>
      <c r="Y767"/>
      <c r="Z767" s="260"/>
      <c r="AA767"/>
      <c r="AB767"/>
      <c r="AC767"/>
      <c r="AD767"/>
      <c r="AE767"/>
      <c r="AF767"/>
      <c r="AG767"/>
      <c r="AH767"/>
      <c r="AI767"/>
      <c r="AJ767"/>
      <c r="AK767"/>
      <c r="AL767"/>
      <c r="AM767"/>
      <c r="AN767"/>
      <c r="AO767"/>
      <c r="AP767"/>
      <c r="AQ767"/>
      <c r="AR767"/>
      <c r="AS767"/>
      <c r="AT767"/>
      <c r="AU767"/>
      <c r="AV767"/>
      <c r="AW767"/>
      <c r="AX767"/>
      <c r="AY767"/>
      <c r="AZ767"/>
      <c r="BA767"/>
      <c r="BB767"/>
      <c r="BC767" s="41"/>
      <c r="BI767" s="20"/>
      <c r="CS767" s="259"/>
    </row>
    <row r="768" spans="1:97" s="1" customFormat="1" ht="13.5" customHeight="1" x14ac:dyDescent="0.15">
      <c r="A768"/>
      <c r="B768"/>
      <c r="C768"/>
      <c r="D768"/>
      <c r="E768"/>
      <c r="F768"/>
      <c r="G768"/>
      <c r="H768"/>
      <c r="I768"/>
      <c r="J768"/>
      <c r="K768" s="3"/>
      <c r="L768"/>
      <c r="M768"/>
      <c r="N768"/>
      <c r="O768"/>
      <c r="P768"/>
      <c r="Q768"/>
      <c r="R768"/>
      <c r="S768"/>
      <c r="T768"/>
      <c r="U768"/>
      <c r="V768"/>
      <c r="W768"/>
      <c r="X768"/>
      <c r="Y768"/>
      <c r="Z768" s="260"/>
      <c r="AA768"/>
      <c r="AB768"/>
      <c r="AC768"/>
      <c r="AD768"/>
      <c r="AE768"/>
      <c r="AF768"/>
      <c r="AG768"/>
      <c r="AH768"/>
      <c r="AI768"/>
      <c r="AJ768"/>
      <c r="AK768"/>
      <c r="AL768"/>
      <c r="AM768"/>
      <c r="AN768"/>
      <c r="AO768"/>
      <c r="AP768"/>
      <c r="AQ768"/>
      <c r="AR768"/>
      <c r="AS768"/>
      <c r="AT768"/>
      <c r="AU768"/>
      <c r="AV768"/>
      <c r="AW768"/>
      <c r="AX768"/>
      <c r="AY768"/>
      <c r="AZ768"/>
      <c r="BA768"/>
      <c r="BB768"/>
      <c r="BC768" s="41"/>
      <c r="BI768" s="20"/>
      <c r="CS768" s="259"/>
    </row>
    <row r="769" spans="1:97" s="1" customFormat="1" ht="13.5" customHeight="1" x14ac:dyDescent="0.15">
      <c r="A769"/>
      <c r="B769"/>
      <c r="C769"/>
      <c r="D769"/>
      <c r="E769"/>
      <c r="F769"/>
      <c r="G769"/>
      <c r="H769"/>
      <c r="I769"/>
      <c r="J769"/>
      <c r="K769" s="3"/>
      <c r="L769"/>
      <c r="M769"/>
      <c r="N769"/>
      <c r="O769"/>
      <c r="P769"/>
      <c r="Q769"/>
      <c r="R769"/>
      <c r="S769"/>
      <c r="T769"/>
      <c r="U769"/>
      <c r="V769"/>
      <c r="W769"/>
      <c r="X769"/>
      <c r="Y769"/>
      <c r="Z769" s="260"/>
      <c r="AA769"/>
      <c r="AB769"/>
      <c r="AC769"/>
      <c r="AD769"/>
      <c r="AE769"/>
      <c r="AF769"/>
      <c r="AG769"/>
      <c r="AH769"/>
      <c r="AI769"/>
      <c r="AJ769"/>
      <c r="AK769"/>
      <c r="AL769"/>
      <c r="AM769"/>
      <c r="AN769"/>
      <c r="AO769"/>
      <c r="AP769"/>
      <c r="AQ769"/>
      <c r="AR769"/>
      <c r="AS769"/>
      <c r="AT769"/>
      <c r="AU769"/>
      <c r="AV769"/>
      <c r="AW769"/>
      <c r="AX769"/>
      <c r="AY769"/>
      <c r="AZ769"/>
      <c r="BA769"/>
      <c r="BB769"/>
      <c r="BC769" s="41"/>
      <c r="BI769" s="20"/>
      <c r="CS769" s="259"/>
    </row>
    <row r="770" spans="1:97" s="1" customFormat="1" ht="13.5" customHeight="1" x14ac:dyDescent="0.15">
      <c r="A770"/>
      <c r="B770"/>
      <c r="C770"/>
      <c r="D770"/>
      <c r="E770"/>
      <c r="F770"/>
      <c r="G770"/>
      <c r="H770"/>
      <c r="I770"/>
      <c r="J770"/>
      <c r="K770" s="3"/>
      <c r="L770"/>
      <c r="M770"/>
      <c r="N770"/>
      <c r="O770"/>
      <c r="P770"/>
      <c r="Q770"/>
      <c r="R770"/>
      <c r="S770"/>
      <c r="T770"/>
      <c r="U770"/>
      <c r="V770"/>
      <c r="W770"/>
      <c r="X770"/>
      <c r="Y770"/>
      <c r="Z770" s="260"/>
      <c r="AA770"/>
      <c r="AB770"/>
      <c r="AC770"/>
      <c r="AD770"/>
      <c r="AE770"/>
      <c r="AF770"/>
      <c r="AG770"/>
      <c r="AH770"/>
      <c r="AI770"/>
      <c r="AJ770"/>
      <c r="AK770"/>
      <c r="AL770"/>
      <c r="AM770"/>
      <c r="AN770"/>
      <c r="AO770"/>
      <c r="AP770"/>
      <c r="AQ770"/>
      <c r="AR770"/>
      <c r="AS770"/>
      <c r="AT770"/>
      <c r="AU770"/>
      <c r="AV770"/>
      <c r="AW770"/>
      <c r="AX770"/>
      <c r="AY770"/>
      <c r="AZ770"/>
      <c r="BA770"/>
      <c r="BB770"/>
      <c r="BC770" s="41"/>
      <c r="BI770" s="20"/>
      <c r="CS770" s="259"/>
    </row>
    <row r="771" spans="1:97" s="1" customFormat="1" ht="13.5" customHeight="1" x14ac:dyDescent="0.15">
      <c r="A771"/>
      <c r="B771"/>
      <c r="C771"/>
      <c r="D771"/>
      <c r="E771"/>
      <c r="F771"/>
      <c r="G771"/>
      <c r="H771"/>
      <c r="I771"/>
      <c r="J771"/>
      <c r="K771" s="3"/>
      <c r="L771"/>
      <c r="M771"/>
      <c r="N771"/>
      <c r="O771"/>
      <c r="P771"/>
      <c r="Q771"/>
      <c r="R771"/>
      <c r="S771"/>
      <c r="T771"/>
      <c r="U771"/>
      <c r="V771"/>
      <c r="W771"/>
      <c r="X771"/>
      <c r="Y771"/>
      <c r="Z771" s="260"/>
      <c r="AA771"/>
      <c r="AB771"/>
      <c r="AC771"/>
      <c r="AD771"/>
      <c r="AE771"/>
      <c r="AF771"/>
      <c r="AG771"/>
      <c r="AH771"/>
      <c r="AI771"/>
      <c r="AJ771"/>
      <c r="AK771"/>
      <c r="AL771"/>
      <c r="AM771"/>
      <c r="AN771"/>
      <c r="AO771"/>
      <c r="AP771"/>
      <c r="AQ771"/>
      <c r="AR771"/>
      <c r="AS771"/>
      <c r="AT771"/>
      <c r="AU771"/>
      <c r="AV771"/>
      <c r="AW771"/>
      <c r="AX771"/>
      <c r="AY771"/>
      <c r="AZ771"/>
      <c r="BA771"/>
      <c r="BB771"/>
      <c r="BC771" s="41"/>
      <c r="BI771" s="20"/>
      <c r="CS771" s="259"/>
    </row>
    <row r="772" spans="1:97" s="1" customFormat="1" ht="13.5" customHeight="1" x14ac:dyDescent="0.15">
      <c r="A772"/>
      <c r="B772"/>
      <c r="C772"/>
      <c r="D772"/>
      <c r="E772"/>
      <c r="F772"/>
      <c r="G772"/>
      <c r="H772"/>
      <c r="I772"/>
      <c r="J772"/>
      <c r="K772" s="3"/>
      <c r="L772"/>
      <c r="M772"/>
      <c r="N772"/>
      <c r="O772"/>
      <c r="P772"/>
      <c r="Q772"/>
      <c r="R772"/>
      <c r="S772"/>
      <c r="T772"/>
      <c r="U772"/>
      <c r="V772"/>
      <c r="W772"/>
      <c r="X772"/>
      <c r="Y772"/>
      <c r="Z772" s="260"/>
      <c r="AA772"/>
      <c r="AB772"/>
      <c r="AC772"/>
      <c r="AD772"/>
      <c r="AE772"/>
      <c r="AF772"/>
      <c r="AG772"/>
      <c r="AH772"/>
      <c r="AI772"/>
      <c r="AJ772"/>
      <c r="AK772"/>
      <c r="AL772"/>
      <c r="AM772"/>
      <c r="AN772"/>
      <c r="AO772"/>
      <c r="AP772"/>
      <c r="AQ772"/>
      <c r="AR772"/>
      <c r="AS772"/>
      <c r="AT772"/>
      <c r="AU772"/>
      <c r="AV772"/>
      <c r="AW772"/>
      <c r="AX772"/>
      <c r="AY772"/>
      <c r="AZ772"/>
      <c r="BA772"/>
      <c r="BB772"/>
      <c r="BC772" s="41"/>
      <c r="BI772" s="20"/>
      <c r="CS772" s="259"/>
    </row>
    <row r="773" spans="1:97" s="1" customFormat="1" ht="13.5" customHeight="1" x14ac:dyDescent="0.15">
      <c r="A773"/>
      <c r="B773"/>
      <c r="C773"/>
      <c r="D773"/>
      <c r="E773"/>
      <c r="F773"/>
      <c r="G773"/>
      <c r="H773"/>
      <c r="I773"/>
      <c r="J773"/>
      <c r="K773" s="3"/>
      <c r="L773"/>
      <c r="M773"/>
      <c r="N773"/>
      <c r="O773"/>
      <c r="P773"/>
      <c r="Q773"/>
      <c r="R773"/>
      <c r="S773"/>
      <c r="T773"/>
      <c r="U773"/>
      <c r="V773"/>
      <c r="W773"/>
      <c r="X773"/>
      <c r="Y773"/>
      <c r="Z773" s="260"/>
      <c r="AA773"/>
      <c r="AB773"/>
      <c r="AC773"/>
      <c r="AD773"/>
      <c r="AE773"/>
      <c r="AF773"/>
      <c r="AG773"/>
      <c r="AH773"/>
      <c r="AI773"/>
      <c r="AJ773"/>
      <c r="AK773"/>
      <c r="AL773"/>
      <c r="AM773"/>
      <c r="AN773"/>
      <c r="AO773"/>
      <c r="AP773"/>
      <c r="AQ773"/>
      <c r="AR773"/>
      <c r="AS773"/>
      <c r="AT773"/>
      <c r="AU773"/>
      <c r="AV773"/>
      <c r="AW773"/>
      <c r="AX773"/>
      <c r="AY773"/>
      <c r="AZ773"/>
      <c r="BA773"/>
      <c r="BB773"/>
      <c r="BC773" s="41"/>
      <c r="BI773" s="20"/>
      <c r="CS773" s="259"/>
    </row>
    <row r="774" spans="1:97" s="1" customFormat="1" ht="13.5" customHeight="1" x14ac:dyDescent="0.15">
      <c r="A774"/>
      <c r="B774"/>
      <c r="C774"/>
      <c r="D774"/>
      <c r="E774"/>
      <c r="F774"/>
      <c r="G774"/>
      <c r="H774"/>
      <c r="I774"/>
      <c r="J774"/>
      <c r="K774" s="3"/>
      <c r="L774"/>
      <c r="M774"/>
      <c r="N774"/>
      <c r="O774"/>
      <c r="P774"/>
      <c r="Q774"/>
      <c r="R774"/>
      <c r="S774"/>
      <c r="T774"/>
      <c r="U774"/>
      <c r="V774"/>
      <c r="W774"/>
      <c r="X774"/>
      <c r="Y774"/>
      <c r="Z774" s="260"/>
      <c r="AA774"/>
      <c r="AB774"/>
      <c r="AC774"/>
      <c r="AD774"/>
      <c r="AE774"/>
      <c r="AF774"/>
      <c r="AG774"/>
      <c r="AH774"/>
      <c r="AI774"/>
      <c r="AJ774"/>
      <c r="AK774"/>
      <c r="AL774"/>
      <c r="AM774"/>
      <c r="AN774"/>
      <c r="AO774"/>
      <c r="AP774"/>
      <c r="AQ774"/>
      <c r="AR774"/>
      <c r="AS774"/>
      <c r="AT774"/>
      <c r="AU774"/>
      <c r="AV774"/>
      <c r="AW774"/>
      <c r="AX774"/>
      <c r="AY774"/>
      <c r="AZ774"/>
      <c r="BA774"/>
      <c r="BB774"/>
      <c r="BC774" s="41"/>
      <c r="BI774" s="20"/>
      <c r="CS774" s="259"/>
    </row>
    <row r="775" spans="1:97" s="1" customFormat="1" ht="13.5" customHeight="1" x14ac:dyDescent="0.15">
      <c r="A775"/>
      <c r="B775"/>
      <c r="C775"/>
      <c r="D775"/>
      <c r="E775"/>
      <c r="F775"/>
      <c r="G775"/>
      <c r="H775"/>
      <c r="I775"/>
      <c r="J775"/>
      <c r="K775" s="3"/>
      <c r="L775"/>
      <c r="M775"/>
      <c r="N775"/>
      <c r="O775"/>
      <c r="P775"/>
      <c r="Q775"/>
      <c r="R775"/>
      <c r="S775"/>
      <c r="T775"/>
      <c r="U775"/>
      <c r="V775"/>
      <c r="W775"/>
      <c r="X775"/>
      <c r="Y775"/>
      <c r="Z775" s="260"/>
      <c r="AA775"/>
      <c r="AB775"/>
      <c r="AC775"/>
      <c r="AD775"/>
      <c r="AE775"/>
      <c r="AF775"/>
      <c r="AG775"/>
      <c r="AH775"/>
      <c r="AI775"/>
      <c r="AJ775"/>
      <c r="AK775"/>
      <c r="AL775"/>
      <c r="AM775"/>
      <c r="AN775"/>
      <c r="AO775"/>
      <c r="AP775"/>
      <c r="AQ775"/>
      <c r="AR775"/>
      <c r="AS775"/>
      <c r="AT775"/>
      <c r="AU775"/>
      <c r="AV775"/>
      <c r="AW775"/>
      <c r="AX775"/>
      <c r="AY775"/>
      <c r="AZ775"/>
      <c r="BA775"/>
      <c r="BB775"/>
      <c r="BC775" s="41"/>
      <c r="BI775" s="20"/>
      <c r="CS775" s="259"/>
    </row>
    <row r="776" spans="1:97" s="1" customFormat="1" ht="13.5" customHeight="1" x14ac:dyDescent="0.15">
      <c r="A776"/>
      <c r="B776"/>
      <c r="C776"/>
      <c r="D776"/>
      <c r="E776"/>
      <c r="F776"/>
      <c r="G776"/>
      <c r="H776"/>
      <c r="I776"/>
      <c r="J776"/>
      <c r="K776" s="3"/>
      <c r="L776"/>
      <c r="M776"/>
      <c r="N776"/>
      <c r="O776"/>
      <c r="P776"/>
      <c r="Q776"/>
      <c r="R776"/>
      <c r="S776"/>
      <c r="T776"/>
      <c r="U776"/>
      <c r="V776"/>
      <c r="W776"/>
      <c r="X776"/>
      <c r="Y776"/>
      <c r="Z776" s="260"/>
      <c r="AA776"/>
      <c r="AB776"/>
      <c r="AC776"/>
      <c r="AD776"/>
      <c r="AE776"/>
      <c r="AF776"/>
      <c r="AG776"/>
      <c r="AH776"/>
      <c r="AI776"/>
      <c r="AJ776"/>
      <c r="AK776"/>
      <c r="AL776"/>
      <c r="AM776"/>
      <c r="AN776"/>
      <c r="AO776"/>
      <c r="AP776"/>
      <c r="AQ776"/>
      <c r="AR776"/>
      <c r="AS776"/>
      <c r="AT776"/>
      <c r="AU776"/>
      <c r="AV776"/>
      <c r="AW776"/>
      <c r="AX776"/>
      <c r="AY776"/>
      <c r="AZ776"/>
      <c r="BA776"/>
      <c r="BB776"/>
      <c r="BC776" s="41"/>
      <c r="BI776" s="20"/>
      <c r="CS776" s="259"/>
    </row>
    <row r="777" spans="1:97" s="1" customFormat="1" ht="13.5" customHeight="1" x14ac:dyDescent="0.15">
      <c r="A777"/>
      <c r="B777"/>
      <c r="C777"/>
      <c r="D777"/>
      <c r="E777"/>
      <c r="F777"/>
      <c r="G777"/>
      <c r="H777"/>
      <c r="I777"/>
      <c r="J777"/>
      <c r="K777" s="3"/>
      <c r="L777"/>
      <c r="M777"/>
      <c r="N777"/>
      <c r="O777"/>
      <c r="P777"/>
      <c r="Q777"/>
      <c r="R777"/>
      <c r="S777"/>
      <c r="T777"/>
      <c r="U777"/>
      <c r="V777"/>
      <c r="W777"/>
      <c r="X777"/>
      <c r="Y777"/>
      <c r="Z777" s="260"/>
      <c r="AA777"/>
      <c r="AB777"/>
      <c r="AC777"/>
      <c r="AD777"/>
      <c r="AE777"/>
      <c r="AF777"/>
      <c r="AG777"/>
      <c r="AH777"/>
      <c r="AI777"/>
      <c r="AJ777"/>
      <c r="AK777"/>
      <c r="AL777"/>
      <c r="AM777"/>
      <c r="AN777"/>
      <c r="AO777"/>
      <c r="AP777"/>
      <c r="AQ777"/>
      <c r="AR777"/>
      <c r="AS777"/>
      <c r="AT777"/>
      <c r="AU777"/>
      <c r="AV777"/>
      <c r="AW777"/>
      <c r="AX777"/>
      <c r="AY777"/>
      <c r="AZ777"/>
      <c r="BA777"/>
      <c r="BB777"/>
      <c r="BC777" s="41"/>
      <c r="BI777" s="20"/>
      <c r="CS777" s="259"/>
    </row>
    <row r="778" spans="1:97" s="1" customFormat="1" ht="13.5" customHeight="1" x14ac:dyDescent="0.15">
      <c r="A778"/>
      <c r="B778"/>
      <c r="C778"/>
      <c r="D778"/>
      <c r="E778"/>
      <c r="F778"/>
      <c r="G778"/>
      <c r="H778"/>
      <c r="I778"/>
      <c r="J778"/>
      <c r="K778" s="3"/>
      <c r="L778"/>
      <c r="M778"/>
      <c r="N778"/>
      <c r="O778"/>
      <c r="P778"/>
      <c r="Q778"/>
      <c r="R778"/>
      <c r="S778"/>
      <c r="T778"/>
      <c r="U778"/>
      <c r="V778"/>
      <c r="W778"/>
      <c r="X778"/>
      <c r="Y778"/>
      <c r="Z778" s="260"/>
      <c r="AA778"/>
      <c r="AB778"/>
      <c r="AC778"/>
      <c r="AD778"/>
      <c r="AE778"/>
      <c r="AF778"/>
      <c r="AG778"/>
      <c r="AH778"/>
      <c r="AI778"/>
      <c r="AJ778"/>
      <c r="AK778"/>
      <c r="AL778"/>
      <c r="AM778"/>
      <c r="AN778"/>
      <c r="AO778"/>
      <c r="AP778"/>
      <c r="AQ778"/>
      <c r="AR778"/>
      <c r="AS778"/>
      <c r="AT778"/>
      <c r="AU778"/>
      <c r="AV778"/>
      <c r="AW778"/>
      <c r="AX778"/>
      <c r="AY778"/>
      <c r="AZ778"/>
      <c r="BA778"/>
      <c r="BB778"/>
      <c r="BC778" s="41"/>
      <c r="BI778" s="20"/>
      <c r="CS778" s="259"/>
    </row>
    <row r="779" spans="1:97" s="1" customFormat="1" ht="13.5" customHeight="1" x14ac:dyDescent="0.15">
      <c r="A779"/>
      <c r="B779"/>
      <c r="C779"/>
      <c r="D779"/>
      <c r="E779"/>
      <c r="F779"/>
      <c r="G779"/>
      <c r="H779"/>
      <c r="I779"/>
      <c r="J779"/>
      <c r="K779" s="3"/>
      <c r="L779"/>
      <c r="M779"/>
      <c r="N779"/>
      <c r="O779"/>
      <c r="P779"/>
      <c r="Q779"/>
      <c r="R779"/>
      <c r="S779"/>
      <c r="T779"/>
      <c r="U779"/>
      <c r="V779"/>
      <c r="W779"/>
      <c r="X779"/>
      <c r="Y779"/>
      <c r="Z779" s="260"/>
      <c r="AA779"/>
      <c r="AB779"/>
      <c r="AC779"/>
      <c r="AD779"/>
      <c r="AE779"/>
      <c r="AF779"/>
      <c r="AG779"/>
      <c r="AH779"/>
      <c r="AI779"/>
      <c r="AJ779"/>
      <c r="AK779"/>
      <c r="AL779"/>
      <c r="AM779"/>
      <c r="AN779"/>
      <c r="AO779"/>
      <c r="AP779"/>
      <c r="AQ779"/>
      <c r="AR779"/>
      <c r="AS779"/>
      <c r="AT779"/>
      <c r="AU779"/>
      <c r="AV779"/>
      <c r="AW779"/>
      <c r="AX779"/>
      <c r="AY779"/>
      <c r="AZ779"/>
      <c r="BA779"/>
      <c r="BB779"/>
      <c r="BC779" s="41"/>
      <c r="BI779" s="20"/>
      <c r="CS779" s="259"/>
    </row>
    <row r="780" spans="1:97" s="1" customFormat="1" ht="13.5" customHeight="1" x14ac:dyDescent="0.15">
      <c r="A780"/>
      <c r="B780"/>
      <c r="C780"/>
      <c r="D780"/>
      <c r="E780"/>
      <c r="F780"/>
      <c r="G780"/>
      <c r="H780"/>
      <c r="I780"/>
      <c r="J780"/>
      <c r="K780" s="3"/>
      <c r="L780"/>
      <c r="M780"/>
      <c r="N780"/>
      <c r="O780"/>
      <c r="P780"/>
      <c r="Q780"/>
      <c r="R780"/>
      <c r="S780"/>
      <c r="T780"/>
      <c r="U780"/>
      <c r="V780"/>
      <c r="W780"/>
      <c r="X780"/>
      <c r="Y780"/>
      <c r="Z780" s="260"/>
      <c r="AA780"/>
      <c r="AB780"/>
      <c r="AC780"/>
      <c r="AD780"/>
      <c r="AE780"/>
      <c r="AF780"/>
      <c r="AG780"/>
      <c r="AH780"/>
      <c r="AI780"/>
      <c r="AJ780"/>
      <c r="AK780"/>
      <c r="AL780"/>
      <c r="AM780"/>
      <c r="AN780"/>
      <c r="AO780"/>
      <c r="AP780"/>
      <c r="AQ780"/>
      <c r="AR780"/>
      <c r="AS780"/>
      <c r="AT780"/>
      <c r="AU780"/>
      <c r="AV780"/>
      <c r="AW780"/>
      <c r="AX780"/>
      <c r="AY780"/>
      <c r="AZ780"/>
      <c r="BA780"/>
      <c r="BB780"/>
      <c r="BC780" s="41"/>
      <c r="BI780" s="20"/>
      <c r="CS780" s="259"/>
    </row>
    <row r="781" spans="1:97" s="1" customFormat="1" ht="13.5" customHeight="1" x14ac:dyDescent="0.15">
      <c r="A781"/>
      <c r="B781"/>
      <c r="C781"/>
      <c r="D781"/>
      <c r="E781"/>
      <c r="F781"/>
      <c r="G781"/>
      <c r="H781"/>
      <c r="I781"/>
      <c r="J781"/>
      <c r="K781" s="3"/>
      <c r="L781"/>
      <c r="M781"/>
      <c r="N781"/>
      <c r="O781"/>
      <c r="P781"/>
      <c r="Q781"/>
      <c r="R781"/>
      <c r="S781"/>
      <c r="T781"/>
      <c r="U781"/>
      <c r="V781"/>
      <c r="W781"/>
      <c r="X781"/>
      <c r="Y781"/>
      <c r="Z781" s="260"/>
      <c r="AA781"/>
      <c r="AB781"/>
      <c r="AC781"/>
      <c r="AD781"/>
      <c r="AE781"/>
      <c r="AF781"/>
      <c r="AG781"/>
      <c r="AH781"/>
      <c r="AI781"/>
      <c r="AJ781"/>
      <c r="AK781"/>
      <c r="AL781"/>
      <c r="AM781"/>
      <c r="AN781"/>
      <c r="AO781"/>
      <c r="AP781"/>
      <c r="AQ781"/>
      <c r="AR781"/>
      <c r="AS781"/>
      <c r="AT781"/>
      <c r="AU781"/>
      <c r="AV781"/>
      <c r="AW781"/>
      <c r="AX781"/>
      <c r="AY781"/>
      <c r="AZ781"/>
      <c r="BA781"/>
      <c r="BB781"/>
      <c r="BC781" s="41"/>
      <c r="BI781" s="20"/>
      <c r="CS781" s="259"/>
    </row>
    <row r="782" spans="1:97" s="1" customFormat="1" ht="13.5" customHeight="1" x14ac:dyDescent="0.15">
      <c r="A782"/>
      <c r="B782"/>
      <c r="C782"/>
      <c r="D782"/>
      <c r="E782"/>
      <c r="F782"/>
      <c r="G782"/>
      <c r="H782"/>
      <c r="I782"/>
      <c r="J782"/>
      <c r="K782" s="3"/>
      <c r="L782"/>
      <c r="M782"/>
      <c r="N782"/>
      <c r="O782"/>
      <c r="P782"/>
      <c r="Q782"/>
      <c r="R782"/>
      <c r="S782"/>
      <c r="T782"/>
      <c r="U782"/>
      <c r="V782"/>
      <c r="W782"/>
      <c r="X782"/>
      <c r="Y782"/>
      <c r="Z782" s="260"/>
      <c r="AA782"/>
      <c r="AB782"/>
      <c r="AC782"/>
      <c r="AD782"/>
      <c r="AE782"/>
      <c r="AF782"/>
      <c r="AG782"/>
      <c r="AH782"/>
      <c r="AI782"/>
      <c r="AJ782"/>
      <c r="AK782"/>
      <c r="AL782"/>
      <c r="AM782"/>
      <c r="AN782"/>
      <c r="AO782"/>
      <c r="AP782"/>
      <c r="AQ782"/>
      <c r="AR782"/>
      <c r="AS782"/>
      <c r="AT782"/>
      <c r="AU782"/>
      <c r="AV782"/>
      <c r="AW782"/>
      <c r="AX782"/>
      <c r="AY782"/>
      <c r="AZ782"/>
      <c r="BA782"/>
      <c r="BB782"/>
      <c r="BC782" s="41"/>
      <c r="BI782" s="20"/>
      <c r="CS782" s="259"/>
    </row>
    <row r="783" spans="1:97" s="1" customFormat="1" ht="13.5" customHeight="1" x14ac:dyDescent="0.15">
      <c r="A783"/>
      <c r="B783"/>
      <c r="C783"/>
      <c r="D783"/>
      <c r="E783"/>
      <c r="F783"/>
      <c r="G783"/>
      <c r="H783"/>
      <c r="I783"/>
      <c r="J783"/>
      <c r="K783" s="3"/>
      <c r="L783"/>
      <c r="M783"/>
      <c r="N783"/>
      <c r="O783"/>
      <c r="P783"/>
      <c r="Q783"/>
      <c r="R783"/>
      <c r="S783"/>
      <c r="T783"/>
      <c r="U783"/>
      <c r="V783"/>
      <c r="W783"/>
      <c r="X783"/>
      <c r="Y783"/>
      <c r="Z783" s="260"/>
      <c r="AA783"/>
      <c r="AB783"/>
      <c r="AC783"/>
      <c r="AD783"/>
      <c r="AE783"/>
      <c r="AF783"/>
      <c r="AG783"/>
      <c r="AH783"/>
      <c r="AI783"/>
      <c r="AJ783"/>
      <c r="AK783"/>
      <c r="AL783"/>
      <c r="AM783"/>
      <c r="AN783"/>
      <c r="AO783"/>
      <c r="AP783"/>
      <c r="AQ783"/>
      <c r="AR783"/>
      <c r="AS783"/>
      <c r="AT783"/>
      <c r="AU783"/>
      <c r="AV783"/>
      <c r="AW783"/>
      <c r="AX783"/>
      <c r="AY783"/>
      <c r="AZ783"/>
      <c r="BA783"/>
      <c r="BB783"/>
      <c r="BC783" s="41"/>
      <c r="BI783" s="20"/>
      <c r="CS783" s="259"/>
    </row>
    <row r="784" spans="1:97" s="1" customFormat="1" ht="13.5" customHeight="1" x14ac:dyDescent="0.15">
      <c r="A784"/>
      <c r="B784"/>
      <c r="C784"/>
      <c r="D784"/>
      <c r="E784"/>
      <c r="F784"/>
      <c r="G784"/>
      <c r="H784"/>
      <c r="I784"/>
      <c r="J784"/>
      <c r="K784" s="3"/>
      <c r="L784"/>
      <c r="M784"/>
      <c r="N784"/>
      <c r="O784"/>
      <c r="P784"/>
      <c r="Q784"/>
      <c r="R784"/>
      <c r="S784"/>
      <c r="T784"/>
      <c r="U784"/>
      <c r="V784"/>
      <c r="W784"/>
      <c r="X784"/>
      <c r="Y784"/>
      <c r="Z784" s="260"/>
      <c r="AA784"/>
      <c r="AB784"/>
      <c r="AC784"/>
      <c r="AD784"/>
      <c r="AE784"/>
      <c r="AF784"/>
      <c r="AG784"/>
      <c r="AH784"/>
      <c r="AI784"/>
      <c r="AJ784"/>
      <c r="AK784"/>
      <c r="AL784"/>
      <c r="AM784"/>
      <c r="AN784"/>
      <c r="AO784"/>
      <c r="AP784"/>
      <c r="AQ784"/>
      <c r="AR784"/>
      <c r="AS784"/>
      <c r="AT784"/>
      <c r="AU784"/>
      <c r="AV784"/>
      <c r="AW784"/>
      <c r="AX784"/>
      <c r="AY784"/>
      <c r="AZ784"/>
      <c r="BA784"/>
      <c r="BB784"/>
      <c r="BC784" s="41"/>
      <c r="BI784" s="20"/>
      <c r="CS784" s="259"/>
    </row>
    <row r="785" spans="1:97" s="1" customFormat="1" ht="13.5" customHeight="1" x14ac:dyDescent="0.15">
      <c r="A785"/>
      <c r="B785"/>
      <c r="C785"/>
      <c r="D785"/>
      <c r="E785"/>
      <c r="F785"/>
      <c r="G785"/>
      <c r="H785"/>
      <c r="I785"/>
      <c r="J785"/>
      <c r="K785" s="3"/>
      <c r="L785"/>
      <c r="M785"/>
      <c r="N785"/>
      <c r="O785"/>
      <c r="P785"/>
      <c r="Q785"/>
      <c r="R785"/>
      <c r="S785"/>
      <c r="T785"/>
      <c r="U785"/>
      <c r="V785"/>
      <c r="W785"/>
      <c r="X785"/>
      <c r="Y785"/>
      <c r="Z785" s="260"/>
      <c r="AA785"/>
      <c r="AB785"/>
      <c r="AC785"/>
      <c r="AD785"/>
      <c r="AE785"/>
      <c r="AF785"/>
      <c r="AG785"/>
      <c r="AH785"/>
      <c r="AI785"/>
      <c r="AJ785"/>
      <c r="AK785"/>
      <c r="AL785"/>
      <c r="AM785"/>
      <c r="AN785"/>
      <c r="AO785"/>
      <c r="AP785"/>
      <c r="AQ785"/>
      <c r="AR785"/>
      <c r="AS785"/>
      <c r="AT785"/>
      <c r="AU785"/>
      <c r="AV785"/>
      <c r="AW785"/>
      <c r="AX785"/>
      <c r="AY785"/>
      <c r="AZ785"/>
      <c r="BA785"/>
      <c r="BB785"/>
      <c r="BC785" s="41"/>
      <c r="BI785" s="20"/>
      <c r="CS785" s="259"/>
    </row>
    <row r="786" spans="1:97" s="1" customFormat="1" ht="13.5" customHeight="1" x14ac:dyDescent="0.15">
      <c r="A786"/>
      <c r="B786"/>
      <c r="C786"/>
      <c r="D786"/>
      <c r="E786"/>
      <c r="F786"/>
      <c r="G786"/>
      <c r="H786"/>
      <c r="I786"/>
      <c r="J786"/>
      <c r="K786" s="3"/>
      <c r="L786"/>
      <c r="M786"/>
      <c r="N786"/>
      <c r="O786"/>
      <c r="P786"/>
      <c r="Q786"/>
      <c r="R786"/>
      <c r="S786"/>
      <c r="T786"/>
      <c r="U786"/>
      <c r="V786"/>
      <c r="W786"/>
      <c r="X786"/>
      <c r="Y786"/>
      <c r="Z786" s="260"/>
      <c r="AA786"/>
      <c r="AB786"/>
      <c r="AC786"/>
      <c r="AD786"/>
      <c r="AE786"/>
      <c r="AF786"/>
      <c r="AG786"/>
      <c r="AH786"/>
      <c r="AI786"/>
      <c r="AJ786"/>
      <c r="AK786"/>
      <c r="AL786"/>
      <c r="AM786"/>
      <c r="AN786"/>
      <c r="AO786"/>
      <c r="AP786"/>
      <c r="AQ786"/>
      <c r="AR786"/>
      <c r="AS786"/>
      <c r="AT786"/>
      <c r="AU786"/>
      <c r="AV786"/>
      <c r="AW786"/>
      <c r="AX786"/>
      <c r="AY786"/>
      <c r="AZ786"/>
      <c r="BA786"/>
      <c r="BB786"/>
      <c r="BC786" s="41"/>
      <c r="BI786" s="20"/>
      <c r="CS786" s="259"/>
    </row>
    <row r="787" spans="1:97" s="1" customFormat="1" ht="13.5" customHeight="1" x14ac:dyDescent="0.15">
      <c r="A787"/>
      <c r="B787"/>
      <c r="C787"/>
      <c r="D787"/>
      <c r="E787"/>
      <c r="F787"/>
      <c r="G787"/>
      <c r="H787"/>
      <c r="I787"/>
      <c r="J787"/>
      <c r="K787" s="3"/>
      <c r="L787"/>
      <c r="M787"/>
      <c r="N787"/>
      <c r="O787"/>
      <c r="P787"/>
      <c r="Q787"/>
      <c r="R787"/>
      <c r="S787"/>
      <c r="T787"/>
      <c r="U787"/>
      <c r="V787"/>
      <c r="W787"/>
      <c r="X787"/>
      <c r="Y787"/>
      <c r="Z787" s="260"/>
      <c r="AA787"/>
      <c r="AB787"/>
      <c r="AC787"/>
      <c r="AD787"/>
      <c r="AE787"/>
      <c r="AF787"/>
      <c r="AG787"/>
      <c r="AH787"/>
      <c r="AI787"/>
      <c r="AJ787"/>
      <c r="AK787"/>
      <c r="AL787"/>
      <c r="AM787"/>
      <c r="AN787"/>
      <c r="AO787"/>
      <c r="AP787"/>
      <c r="AQ787"/>
      <c r="AR787"/>
      <c r="AS787"/>
      <c r="AT787"/>
      <c r="AU787"/>
      <c r="AV787"/>
      <c r="AW787"/>
      <c r="AX787"/>
      <c r="AY787"/>
      <c r="AZ787"/>
      <c r="BA787"/>
      <c r="BB787"/>
      <c r="BC787" s="41"/>
      <c r="BI787" s="20"/>
      <c r="CS787" s="259"/>
    </row>
    <row r="788" spans="1:97" s="1" customFormat="1" ht="13.5" customHeight="1" x14ac:dyDescent="0.15">
      <c r="A788"/>
      <c r="B788"/>
      <c r="C788"/>
      <c r="D788"/>
      <c r="E788"/>
      <c r="F788"/>
      <c r="G788"/>
      <c r="H788"/>
      <c r="I788"/>
      <c r="J788"/>
      <c r="K788" s="3"/>
      <c r="L788"/>
      <c r="M788"/>
      <c r="N788"/>
      <c r="O788"/>
      <c r="P788"/>
      <c r="Q788"/>
      <c r="R788"/>
      <c r="S788"/>
      <c r="T788"/>
      <c r="U788"/>
      <c r="V788"/>
      <c r="W788"/>
      <c r="X788"/>
      <c r="Y788"/>
      <c r="Z788" s="260"/>
      <c r="AA788"/>
      <c r="AB788"/>
      <c r="AC788"/>
      <c r="AD788"/>
      <c r="AE788"/>
      <c r="AF788"/>
      <c r="AG788"/>
      <c r="AH788"/>
      <c r="AI788"/>
      <c r="AJ788"/>
      <c r="AK788"/>
      <c r="AL788"/>
      <c r="AM788"/>
      <c r="AN788"/>
      <c r="AO788"/>
      <c r="AP788"/>
      <c r="AQ788"/>
      <c r="AR788"/>
      <c r="AS788"/>
      <c r="AT788"/>
      <c r="AU788"/>
      <c r="AV788"/>
      <c r="AW788"/>
      <c r="AX788"/>
      <c r="AY788"/>
      <c r="AZ788"/>
      <c r="BA788"/>
      <c r="BB788"/>
      <c r="BC788" s="41"/>
      <c r="BI788" s="20"/>
      <c r="CS788" s="259"/>
    </row>
    <row r="789" spans="1:97" s="1" customFormat="1" ht="13.5" customHeight="1" x14ac:dyDescent="0.15">
      <c r="A789"/>
      <c r="B789"/>
      <c r="C789"/>
      <c r="D789"/>
      <c r="E789"/>
      <c r="F789"/>
      <c r="G789"/>
      <c r="H789"/>
      <c r="I789"/>
      <c r="J789"/>
      <c r="K789" s="3"/>
      <c r="L789"/>
      <c r="M789"/>
      <c r="N789"/>
      <c r="O789"/>
      <c r="P789"/>
      <c r="Q789"/>
      <c r="R789"/>
      <c r="S789"/>
      <c r="T789"/>
      <c r="U789"/>
      <c r="V789"/>
      <c r="W789"/>
      <c r="X789"/>
      <c r="Y789"/>
      <c r="Z789" s="260"/>
      <c r="AA789"/>
      <c r="AB789"/>
      <c r="AC789"/>
      <c r="AD789"/>
      <c r="AE789"/>
      <c r="AF789"/>
      <c r="AG789"/>
      <c r="AH789"/>
      <c r="AI789"/>
      <c r="AJ789"/>
      <c r="AK789"/>
      <c r="AL789"/>
      <c r="AM789"/>
      <c r="AN789"/>
      <c r="AO789"/>
      <c r="AP789"/>
      <c r="AQ789"/>
      <c r="AR789"/>
      <c r="AS789"/>
      <c r="AT789"/>
      <c r="AU789"/>
      <c r="AV789"/>
      <c r="AW789"/>
      <c r="AX789"/>
      <c r="AY789"/>
      <c r="AZ789"/>
      <c r="BA789"/>
      <c r="BB789"/>
      <c r="BC789" s="41"/>
      <c r="BI789" s="20"/>
      <c r="CS789" s="259"/>
    </row>
    <row r="790" spans="1:97" s="1" customFormat="1" ht="13.5" customHeight="1" x14ac:dyDescent="0.15">
      <c r="A790"/>
      <c r="B790"/>
      <c r="C790"/>
      <c r="D790"/>
      <c r="E790"/>
      <c r="F790"/>
      <c r="G790"/>
      <c r="H790"/>
      <c r="I790"/>
      <c r="J790"/>
      <c r="K790" s="3"/>
      <c r="L790"/>
      <c r="M790"/>
      <c r="N790"/>
      <c r="O790"/>
      <c r="P790"/>
      <c r="Q790"/>
      <c r="R790"/>
      <c r="S790"/>
      <c r="T790"/>
      <c r="U790"/>
      <c r="V790"/>
      <c r="W790"/>
      <c r="X790"/>
      <c r="Y790"/>
      <c r="Z790" s="260"/>
      <c r="AA790"/>
      <c r="AB790"/>
      <c r="AC790"/>
      <c r="AD790"/>
      <c r="AE790"/>
      <c r="AF790"/>
      <c r="AG790"/>
      <c r="AH790"/>
      <c r="AI790"/>
      <c r="AJ790"/>
      <c r="AK790"/>
      <c r="AL790"/>
      <c r="AM790"/>
      <c r="AN790"/>
      <c r="AO790"/>
      <c r="AP790"/>
      <c r="AQ790"/>
      <c r="AR790"/>
      <c r="AS790"/>
      <c r="AT790"/>
      <c r="AU790"/>
      <c r="AV790"/>
      <c r="AW790"/>
      <c r="AX790"/>
      <c r="AY790"/>
      <c r="AZ790"/>
      <c r="BA790"/>
      <c r="BB790"/>
      <c r="BC790" s="41"/>
      <c r="BI790" s="20"/>
      <c r="CS790" s="259"/>
    </row>
    <row r="791" spans="1:97" s="1" customFormat="1" ht="13.5" customHeight="1" x14ac:dyDescent="0.15">
      <c r="A791"/>
      <c r="B791"/>
      <c r="C791"/>
      <c r="D791"/>
      <c r="E791"/>
      <c r="F791"/>
      <c r="G791"/>
      <c r="H791"/>
      <c r="I791"/>
      <c r="J791"/>
      <c r="K791" s="3"/>
      <c r="L791"/>
      <c r="M791"/>
      <c r="N791"/>
      <c r="O791"/>
      <c r="P791"/>
      <c r="Q791"/>
      <c r="R791"/>
      <c r="S791"/>
      <c r="T791"/>
      <c r="U791"/>
      <c r="V791"/>
      <c r="W791"/>
      <c r="X791"/>
      <c r="Y791"/>
      <c r="Z791" s="260"/>
      <c r="AA791"/>
      <c r="AB791"/>
      <c r="AC791"/>
      <c r="AD791"/>
      <c r="AE791"/>
      <c r="AF791"/>
      <c r="AG791"/>
      <c r="AH791"/>
      <c r="AI791"/>
      <c r="AJ791"/>
      <c r="AK791"/>
      <c r="AL791"/>
      <c r="AM791"/>
      <c r="AN791"/>
      <c r="AO791"/>
      <c r="AP791"/>
      <c r="AQ791"/>
      <c r="AR791"/>
      <c r="AS791"/>
      <c r="AT791"/>
      <c r="AU791"/>
      <c r="AV791"/>
      <c r="AW791"/>
      <c r="AX791"/>
      <c r="AY791"/>
      <c r="AZ791"/>
      <c r="BA791"/>
      <c r="BB791"/>
      <c r="BC791" s="41"/>
      <c r="BI791" s="20"/>
      <c r="CS791" s="259"/>
    </row>
    <row r="792" spans="1:97" s="1" customFormat="1" ht="13.5" customHeight="1" x14ac:dyDescent="0.15">
      <c r="A792"/>
      <c r="B792"/>
      <c r="C792"/>
      <c r="D792"/>
      <c r="E792"/>
      <c r="F792"/>
      <c r="G792"/>
      <c r="H792"/>
      <c r="I792"/>
      <c r="J792"/>
      <c r="K792" s="3"/>
      <c r="L792"/>
      <c r="M792"/>
      <c r="N792"/>
      <c r="O792"/>
      <c r="P792"/>
      <c r="Q792"/>
      <c r="R792"/>
      <c r="S792"/>
      <c r="T792"/>
      <c r="U792"/>
      <c r="V792"/>
      <c r="W792"/>
      <c r="X792"/>
      <c r="Y792"/>
      <c r="Z792" s="260"/>
      <c r="AA792"/>
      <c r="AB792"/>
      <c r="AC792"/>
      <c r="AD792"/>
      <c r="AE792"/>
      <c r="AF792"/>
      <c r="AG792"/>
      <c r="AH792"/>
      <c r="AI792"/>
      <c r="AJ792"/>
      <c r="AK792"/>
      <c r="AL792"/>
      <c r="AM792"/>
      <c r="AN792"/>
      <c r="AO792"/>
      <c r="AP792"/>
      <c r="AQ792"/>
      <c r="AR792"/>
      <c r="AS792"/>
      <c r="AT792"/>
      <c r="AU792"/>
      <c r="AV792"/>
      <c r="AW792"/>
      <c r="AX792"/>
      <c r="AY792"/>
      <c r="AZ792"/>
      <c r="BA792"/>
      <c r="BB792"/>
      <c r="BC792" s="41"/>
      <c r="BI792" s="20"/>
      <c r="CS792" s="259"/>
    </row>
    <row r="793" spans="1:97" s="1" customFormat="1" ht="13.5" customHeight="1" x14ac:dyDescent="0.15">
      <c r="A793"/>
      <c r="B793"/>
      <c r="C793"/>
      <c r="D793"/>
      <c r="E793"/>
      <c r="F793"/>
      <c r="G793"/>
      <c r="H793"/>
      <c r="I793"/>
      <c r="J793"/>
      <c r="K793" s="3"/>
      <c r="L793"/>
      <c r="M793"/>
      <c r="N793"/>
      <c r="O793"/>
      <c r="P793"/>
      <c r="Q793"/>
      <c r="R793"/>
      <c r="S793"/>
      <c r="T793"/>
      <c r="U793"/>
      <c r="V793"/>
      <c r="W793"/>
      <c r="X793"/>
      <c r="Y793"/>
      <c r="Z793" s="260"/>
      <c r="AA793"/>
      <c r="AB793"/>
      <c r="AC793"/>
      <c r="AD793"/>
      <c r="AE793"/>
      <c r="AF793"/>
      <c r="AG793"/>
      <c r="AH793"/>
      <c r="AI793"/>
      <c r="AJ793"/>
      <c r="AK793"/>
      <c r="AL793"/>
      <c r="AM793"/>
      <c r="AN793"/>
      <c r="AO793"/>
      <c r="AP793"/>
      <c r="AQ793"/>
      <c r="AR793"/>
      <c r="AS793"/>
      <c r="AT793"/>
      <c r="AU793"/>
      <c r="AV793"/>
      <c r="AW793"/>
      <c r="AX793"/>
      <c r="AY793"/>
      <c r="AZ793"/>
      <c r="BA793"/>
      <c r="BB793"/>
      <c r="BC793" s="41"/>
      <c r="BI793" s="20"/>
      <c r="CS793" s="259"/>
    </row>
    <row r="794" spans="1:97" s="1" customFormat="1" ht="13.5" customHeight="1" x14ac:dyDescent="0.15">
      <c r="A794"/>
      <c r="B794"/>
      <c r="C794"/>
      <c r="D794"/>
      <c r="E794"/>
      <c r="F794"/>
      <c r="G794"/>
      <c r="H794"/>
      <c r="I794"/>
      <c r="J794"/>
      <c r="K794" s="3"/>
      <c r="L794"/>
      <c r="M794"/>
      <c r="N794"/>
      <c r="O794"/>
      <c r="P794"/>
      <c r="Q794"/>
      <c r="R794"/>
      <c r="S794"/>
      <c r="T794"/>
      <c r="U794"/>
      <c r="V794"/>
      <c r="W794"/>
      <c r="X794"/>
      <c r="Y794"/>
      <c r="Z794" s="260"/>
      <c r="AA794"/>
      <c r="AB794"/>
      <c r="AC794"/>
      <c r="AD794"/>
      <c r="AE794"/>
      <c r="AF794"/>
      <c r="AG794"/>
      <c r="AH794"/>
      <c r="AI794"/>
      <c r="AJ794"/>
      <c r="AK794"/>
      <c r="AL794"/>
      <c r="AM794"/>
      <c r="AN794"/>
      <c r="AO794"/>
      <c r="AP794"/>
      <c r="AQ794"/>
      <c r="AR794"/>
      <c r="AS794"/>
      <c r="AT794"/>
      <c r="AU794"/>
      <c r="AV794"/>
      <c r="AW794"/>
      <c r="AX794"/>
      <c r="AY794"/>
      <c r="AZ794"/>
      <c r="BA794"/>
      <c r="BB794"/>
      <c r="BC794" s="41"/>
      <c r="BI794" s="20"/>
      <c r="CS794" s="259"/>
    </row>
    <row r="795" spans="1:97" s="1" customFormat="1" ht="13.5" customHeight="1" x14ac:dyDescent="0.15">
      <c r="A795"/>
      <c r="B795"/>
      <c r="C795"/>
      <c r="D795"/>
      <c r="E795"/>
      <c r="F795"/>
      <c r="G795"/>
      <c r="H795"/>
      <c r="I795"/>
      <c r="J795"/>
      <c r="K795" s="3"/>
      <c r="L795"/>
      <c r="M795"/>
      <c r="N795"/>
      <c r="O795"/>
      <c r="P795"/>
      <c r="Q795"/>
      <c r="R795"/>
      <c r="S795"/>
      <c r="T795"/>
      <c r="U795"/>
      <c r="V795"/>
      <c r="W795"/>
      <c r="X795"/>
      <c r="Y795"/>
      <c r="Z795" s="260"/>
      <c r="AA795"/>
      <c r="AB795"/>
      <c r="AC795"/>
      <c r="AD795"/>
      <c r="AE795"/>
      <c r="AF795"/>
      <c r="AG795"/>
      <c r="AH795"/>
      <c r="AI795"/>
      <c r="AJ795"/>
      <c r="AK795"/>
      <c r="AL795"/>
      <c r="AM795"/>
      <c r="AN795"/>
      <c r="AO795"/>
      <c r="AP795"/>
      <c r="AQ795"/>
      <c r="AR795"/>
      <c r="AS795"/>
      <c r="AT795"/>
      <c r="AU795"/>
      <c r="AV795"/>
      <c r="AW795"/>
      <c r="AX795"/>
      <c r="AY795"/>
      <c r="AZ795"/>
      <c r="BA795"/>
      <c r="BB795"/>
      <c r="BC795" s="41"/>
      <c r="BI795" s="20"/>
      <c r="CS795" s="259"/>
    </row>
    <row r="796" spans="1:97" s="1" customFormat="1" ht="13.5" customHeight="1" x14ac:dyDescent="0.15">
      <c r="A796"/>
      <c r="B796"/>
      <c r="C796"/>
      <c r="D796"/>
      <c r="E796"/>
      <c r="F796"/>
      <c r="G796"/>
      <c r="H796"/>
      <c r="I796"/>
      <c r="J796"/>
      <c r="K796" s="3"/>
      <c r="L796"/>
      <c r="M796"/>
      <c r="N796"/>
      <c r="O796"/>
      <c r="P796"/>
      <c r="Q796"/>
      <c r="R796"/>
      <c r="S796"/>
      <c r="T796"/>
      <c r="U796"/>
      <c r="V796"/>
      <c r="W796"/>
      <c r="X796"/>
      <c r="Y796"/>
      <c r="Z796" s="260"/>
      <c r="AA796"/>
      <c r="AB796"/>
      <c r="AC796"/>
      <c r="AD796"/>
      <c r="AE796"/>
      <c r="AF796"/>
      <c r="AG796"/>
      <c r="AH796"/>
      <c r="AI796"/>
      <c r="AJ796"/>
      <c r="AK796"/>
      <c r="AL796"/>
      <c r="AM796"/>
      <c r="AN796"/>
      <c r="AO796"/>
      <c r="AP796"/>
      <c r="AQ796"/>
      <c r="AR796"/>
      <c r="AS796"/>
      <c r="AT796"/>
      <c r="AU796"/>
      <c r="AV796"/>
      <c r="AW796"/>
      <c r="AX796"/>
      <c r="AY796"/>
      <c r="AZ796"/>
      <c r="BA796"/>
      <c r="BB796"/>
      <c r="BC796" s="41"/>
      <c r="BI796" s="20"/>
      <c r="CS796" s="259"/>
    </row>
    <row r="797" spans="1:97" s="1" customFormat="1" ht="13.5" customHeight="1" x14ac:dyDescent="0.15">
      <c r="A797"/>
      <c r="B797"/>
      <c r="C797"/>
      <c r="D797"/>
      <c r="E797"/>
      <c r="F797"/>
      <c r="G797"/>
      <c r="H797"/>
      <c r="I797"/>
      <c r="J797"/>
      <c r="K797" s="3"/>
      <c r="L797"/>
      <c r="M797"/>
      <c r="N797"/>
      <c r="O797"/>
      <c r="P797"/>
      <c r="Q797"/>
      <c r="R797"/>
      <c r="S797"/>
      <c r="T797"/>
      <c r="U797"/>
      <c r="V797"/>
      <c r="W797"/>
      <c r="X797"/>
      <c r="Y797"/>
      <c r="Z797" s="260"/>
      <c r="AA797"/>
      <c r="AB797"/>
      <c r="AC797"/>
      <c r="AD797"/>
      <c r="AE797"/>
      <c r="AF797"/>
      <c r="AG797"/>
      <c r="AH797"/>
      <c r="AI797"/>
      <c r="AJ797"/>
      <c r="AK797"/>
      <c r="AL797"/>
      <c r="AM797"/>
      <c r="AN797"/>
      <c r="AO797"/>
      <c r="AP797"/>
      <c r="AQ797"/>
      <c r="AR797"/>
      <c r="AS797"/>
      <c r="AT797"/>
      <c r="AU797"/>
      <c r="AV797"/>
      <c r="AW797"/>
      <c r="AX797"/>
      <c r="AY797"/>
      <c r="AZ797"/>
      <c r="BA797"/>
      <c r="BB797"/>
      <c r="BC797" s="41"/>
      <c r="BI797" s="20"/>
      <c r="CS797" s="259"/>
    </row>
    <row r="798" spans="1:97" s="1" customFormat="1" ht="13.5" customHeight="1" x14ac:dyDescent="0.15">
      <c r="A798"/>
      <c r="B798"/>
      <c r="C798"/>
      <c r="D798"/>
      <c r="E798"/>
      <c r="F798"/>
      <c r="G798"/>
      <c r="H798"/>
      <c r="I798"/>
      <c r="J798"/>
      <c r="K798" s="3"/>
      <c r="L798"/>
      <c r="M798"/>
      <c r="N798"/>
      <c r="O798"/>
      <c r="P798"/>
      <c r="Q798"/>
      <c r="R798"/>
      <c r="S798"/>
      <c r="T798"/>
      <c r="U798"/>
      <c r="V798"/>
      <c r="W798"/>
      <c r="X798"/>
      <c r="Y798"/>
      <c r="Z798" s="260"/>
      <c r="AA798"/>
      <c r="AB798"/>
      <c r="AC798"/>
      <c r="AD798"/>
      <c r="AE798"/>
      <c r="AF798"/>
      <c r="AG798"/>
      <c r="AH798"/>
      <c r="AI798"/>
      <c r="AJ798"/>
      <c r="AK798"/>
      <c r="AL798"/>
      <c r="AM798"/>
      <c r="AN798"/>
      <c r="AO798"/>
      <c r="AP798"/>
      <c r="AQ798"/>
      <c r="AR798"/>
      <c r="AS798"/>
      <c r="AT798"/>
      <c r="AU798"/>
      <c r="AV798"/>
      <c r="AW798"/>
      <c r="AX798"/>
      <c r="AY798"/>
      <c r="AZ798"/>
      <c r="BA798"/>
      <c r="BB798"/>
      <c r="BC798" s="41"/>
      <c r="BI798" s="20"/>
      <c r="CS798" s="259"/>
    </row>
    <row r="799" spans="1:97" s="1" customFormat="1" ht="13.5" customHeight="1" x14ac:dyDescent="0.15">
      <c r="A799"/>
      <c r="B799"/>
      <c r="C799"/>
      <c r="D799"/>
      <c r="E799"/>
      <c r="F799"/>
      <c r="G799"/>
      <c r="H799"/>
      <c r="I799"/>
      <c r="J799"/>
      <c r="K799" s="3"/>
      <c r="L799"/>
      <c r="M799"/>
      <c r="N799"/>
      <c r="O799"/>
      <c r="P799"/>
      <c r="Q799"/>
      <c r="R799"/>
      <c r="S799"/>
      <c r="T799"/>
      <c r="U799"/>
      <c r="V799"/>
      <c r="W799"/>
      <c r="X799"/>
      <c r="Y799"/>
      <c r="Z799" s="260"/>
      <c r="AA799"/>
      <c r="AB799"/>
      <c r="AC799"/>
      <c r="AD799"/>
      <c r="AE799"/>
      <c r="AF799"/>
      <c r="AG799"/>
      <c r="AH799"/>
      <c r="AI799"/>
      <c r="AJ799"/>
      <c r="AK799"/>
      <c r="AL799"/>
      <c r="AM799"/>
      <c r="AN799"/>
      <c r="AO799"/>
      <c r="AP799"/>
      <c r="AQ799"/>
      <c r="AR799"/>
      <c r="AS799"/>
      <c r="AT799"/>
      <c r="AU799"/>
      <c r="AV799"/>
      <c r="AW799"/>
      <c r="AX799"/>
      <c r="AY799"/>
      <c r="AZ799"/>
      <c r="BA799"/>
      <c r="BB799"/>
      <c r="BC799" s="41"/>
      <c r="BI799" s="20"/>
      <c r="CS799" s="259"/>
    </row>
    <row r="800" spans="1:97" s="1" customFormat="1" ht="13.5" customHeight="1" x14ac:dyDescent="0.15">
      <c r="A800"/>
      <c r="B800"/>
      <c r="C800"/>
      <c r="D800"/>
      <c r="E800"/>
      <c r="F800"/>
      <c r="G800"/>
      <c r="H800"/>
      <c r="I800"/>
      <c r="J800"/>
      <c r="K800" s="3"/>
      <c r="L800"/>
      <c r="M800"/>
      <c r="N800"/>
      <c r="O800"/>
      <c r="P800"/>
      <c r="Q800"/>
      <c r="R800"/>
      <c r="S800"/>
      <c r="T800"/>
      <c r="U800"/>
      <c r="V800"/>
      <c r="W800"/>
      <c r="X800"/>
      <c r="Y800"/>
      <c r="Z800" s="260"/>
      <c r="AA800"/>
      <c r="AB800"/>
      <c r="AC800"/>
      <c r="AD800"/>
      <c r="AE800"/>
      <c r="AF800"/>
      <c r="AG800"/>
      <c r="AH800"/>
      <c r="AI800"/>
      <c r="AJ800"/>
      <c r="AK800"/>
      <c r="AL800"/>
      <c r="AM800"/>
      <c r="AN800"/>
      <c r="AO800"/>
      <c r="AP800"/>
      <c r="AQ800"/>
      <c r="AR800"/>
      <c r="AS800"/>
      <c r="AT800"/>
      <c r="AU800"/>
      <c r="AV800"/>
      <c r="AW800"/>
      <c r="AX800"/>
      <c r="AY800"/>
      <c r="AZ800"/>
      <c r="BA800"/>
      <c r="BB800"/>
      <c r="BC800" s="41"/>
      <c r="BI800" s="20"/>
      <c r="CS800" s="259"/>
    </row>
    <row r="801" spans="1:97" s="1" customFormat="1" ht="13.5" customHeight="1" x14ac:dyDescent="0.15">
      <c r="A801"/>
      <c r="B801"/>
      <c r="C801"/>
      <c r="D801"/>
      <c r="E801"/>
      <c r="F801"/>
      <c r="G801"/>
      <c r="H801"/>
      <c r="I801"/>
      <c r="J801"/>
      <c r="K801" s="3"/>
      <c r="L801"/>
      <c r="M801"/>
      <c r="N801"/>
      <c r="O801"/>
      <c r="P801"/>
      <c r="Q801"/>
      <c r="R801"/>
      <c r="S801"/>
      <c r="T801"/>
      <c r="U801"/>
      <c r="V801"/>
      <c r="W801"/>
      <c r="X801"/>
      <c r="Y801"/>
      <c r="Z801" s="260"/>
      <c r="AA801"/>
      <c r="AB801"/>
      <c r="AC801"/>
      <c r="AD801"/>
      <c r="AE801"/>
      <c r="AF801"/>
      <c r="AG801"/>
      <c r="AH801"/>
      <c r="AI801"/>
      <c r="AJ801"/>
      <c r="AK801"/>
      <c r="AL801"/>
      <c r="AM801"/>
      <c r="AN801"/>
      <c r="AO801"/>
      <c r="AP801"/>
      <c r="AQ801"/>
      <c r="AR801"/>
      <c r="AS801"/>
      <c r="AT801"/>
      <c r="AU801"/>
      <c r="AV801"/>
      <c r="AW801"/>
      <c r="AX801"/>
      <c r="AY801"/>
      <c r="AZ801"/>
      <c r="BA801"/>
      <c r="BB801"/>
      <c r="BC801" s="41"/>
      <c r="BI801" s="20"/>
      <c r="CS801" s="259"/>
    </row>
    <row r="802" spans="1:97" s="1" customFormat="1" ht="13.5" customHeight="1" x14ac:dyDescent="0.15">
      <c r="A802"/>
      <c r="B802"/>
      <c r="C802"/>
      <c r="D802"/>
      <c r="E802"/>
      <c r="F802"/>
      <c r="G802"/>
      <c r="H802"/>
      <c r="I802"/>
      <c r="J802"/>
      <c r="K802" s="3"/>
      <c r="L802"/>
      <c r="M802"/>
      <c r="N802"/>
      <c r="O802"/>
      <c r="P802"/>
      <c r="Q802"/>
      <c r="R802"/>
      <c r="S802"/>
      <c r="T802"/>
      <c r="U802"/>
      <c r="V802"/>
      <c r="W802"/>
      <c r="X802"/>
      <c r="Y802"/>
      <c r="Z802" s="260"/>
      <c r="AA802"/>
      <c r="AB802"/>
      <c r="AC802"/>
      <c r="AD802"/>
      <c r="AE802"/>
      <c r="AF802"/>
      <c r="AG802"/>
      <c r="AH802"/>
      <c r="AI802"/>
      <c r="AJ802"/>
      <c r="AK802"/>
      <c r="AL802"/>
      <c r="AM802"/>
      <c r="AN802"/>
      <c r="AO802"/>
      <c r="AP802"/>
      <c r="AQ802"/>
      <c r="AR802"/>
      <c r="AS802"/>
      <c r="AT802"/>
      <c r="AU802"/>
      <c r="AV802"/>
      <c r="AW802"/>
      <c r="AX802"/>
      <c r="AY802"/>
      <c r="AZ802"/>
      <c r="BA802"/>
      <c r="BB802"/>
      <c r="BC802" s="41"/>
      <c r="BI802" s="20"/>
      <c r="CS802" s="259"/>
    </row>
    <row r="803" spans="1:97" s="1" customFormat="1" ht="13.5" customHeight="1" x14ac:dyDescent="0.15">
      <c r="A803"/>
      <c r="B803"/>
      <c r="C803"/>
      <c r="D803"/>
      <c r="E803"/>
      <c r="F803"/>
      <c r="G803"/>
      <c r="H803"/>
      <c r="I803"/>
      <c r="J803"/>
      <c r="K803" s="3"/>
      <c r="L803"/>
      <c r="M803"/>
      <c r="N803"/>
      <c r="O803"/>
      <c r="P803"/>
      <c r="Q803"/>
      <c r="R803"/>
      <c r="S803"/>
      <c r="T803"/>
      <c r="U803"/>
      <c r="V803"/>
      <c r="W803"/>
      <c r="X803"/>
      <c r="Y803"/>
      <c r="Z803" s="260"/>
      <c r="AA803"/>
      <c r="AB803"/>
      <c r="AC803"/>
      <c r="AD803"/>
      <c r="AE803"/>
      <c r="AF803"/>
      <c r="AG803"/>
      <c r="AH803"/>
      <c r="AI803"/>
      <c r="AJ803"/>
      <c r="AK803"/>
      <c r="AL803"/>
      <c r="AM803"/>
      <c r="AN803"/>
      <c r="AO803"/>
      <c r="AP803"/>
      <c r="AQ803"/>
      <c r="AR803"/>
      <c r="AS803"/>
      <c r="AT803"/>
      <c r="AU803"/>
      <c r="AV803"/>
      <c r="AW803"/>
      <c r="AX803"/>
      <c r="AY803"/>
      <c r="AZ803"/>
      <c r="BA803"/>
      <c r="BB803"/>
      <c r="BC803" s="41"/>
      <c r="BI803" s="20"/>
      <c r="CS803" s="259"/>
    </row>
    <row r="804" spans="1:97" s="1" customFormat="1" ht="13.5" customHeight="1" x14ac:dyDescent="0.15">
      <c r="A804"/>
      <c r="B804"/>
      <c r="C804"/>
      <c r="D804"/>
      <c r="E804"/>
      <c r="F804"/>
      <c r="G804"/>
      <c r="H804"/>
      <c r="I804"/>
      <c r="J804"/>
      <c r="K804" s="3"/>
      <c r="L804"/>
      <c r="M804"/>
      <c r="N804"/>
      <c r="O804"/>
      <c r="P804"/>
      <c r="Q804"/>
      <c r="R804"/>
      <c r="S804"/>
      <c r="T804"/>
      <c r="U804"/>
      <c r="V804"/>
      <c r="W804"/>
      <c r="X804"/>
      <c r="Y804"/>
      <c r="Z804" s="260"/>
      <c r="AA804"/>
      <c r="AB804"/>
      <c r="AC804"/>
      <c r="AD804"/>
      <c r="AE804"/>
      <c r="AF804"/>
      <c r="AG804"/>
      <c r="AH804"/>
      <c r="AI804"/>
      <c r="AJ804"/>
      <c r="AK804"/>
      <c r="AL804"/>
      <c r="AM804"/>
      <c r="AN804"/>
      <c r="AO804"/>
      <c r="AP804"/>
      <c r="AQ804"/>
      <c r="AR804"/>
      <c r="AS804"/>
      <c r="AT804"/>
      <c r="AU804"/>
      <c r="AV804"/>
      <c r="AW804"/>
      <c r="AX804"/>
      <c r="AY804"/>
      <c r="AZ804"/>
      <c r="BA804"/>
      <c r="BB804"/>
      <c r="BC804" s="41"/>
      <c r="BI804" s="20"/>
      <c r="CS804" s="259"/>
    </row>
    <row r="805" spans="1:97" s="1" customFormat="1" ht="13.5" customHeight="1" x14ac:dyDescent="0.15">
      <c r="A805"/>
      <c r="B805"/>
      <c r="C805"/>
      <c r="D805"/>
      <c r="E805"/>
      <c r="F805"/>
      <c r="G805"/>
      <c r="H805"/>
      <c r="I805"/>
      <c r="J805"/>
      <c r="K805" s="3"/>
      <c r="L805"/>
      <c r="M805"/>
      <c r="N805"/>
      <c r="O805"/>
      <c r="P805"/>
      <c r="Q805"/>
      <c r="R805"/>
      <c r="S805"/>
      <c r="T805"/>
      <c r="U805"/>
      <c r="V805"/>
      <c r="W805"/>
      <c r="X805"/>
      <c r="Y805"/>
      <c r="Z805" s="260"/>
      <c r="AA805"/>
      <c r="AB805"/>
      <c r="AC805"/>
      <c r="AD805"/>
      <c r="AE805"/>
      <c r="AF805"/>
      <c r="AG805"/>
      <c r="AH805"/>
      <c r="AI805"/>
      <c r="AJ805"/>
      <c r="AK805"/>
      <c r="AL805"/>
      <c r="AM805"/>
      <c r="AN805"/>
      <c r="AO805"/>
      <c r="AP805"/>
      <c r="AQ805"/>
      <c r="AR805"/>
      <c r="AS805"/>
      <c r="AT805"/>
      <c r="AU805"/>
      <c r="AV805"/>
      <c r="AW805"/>
      <c r="AX805"/>
      <c r="AY805"/>
      <c r="AZ805"/>
      <c r="BA805"/>
      <c r="BB805"/>
      <c r="BC805" s="41"/>
      <c r="BI805" s="20"/>
      <c r="CS805" s="259"/>
    </row>
    <row r="806" spans="1:97" s="1" customFormat="1" ht="13.5" customHeight="1" x14ac:dyDescent="0.15">
      <c r="A806"/>
      <c r="B806"/>
      <c r="C806"/>
      <c r="D806"/>
      <c r="E806"/>
      <c r="F806"/>
      <c r="G806"/>
      <c r="H806"/>
      <c r="I806"/>
      <c r="J806"/>
      <c r="K806" s="3"/>
      <c r="L806"/>
      <c r="M806"/>
      <c r="N806"/>
      <c r="O806"/>
      <c r="P806"/>
      <c r="Q806"/>
      <c r="R806"/>
      <c r="S806"/>
      <c r="T806"/>
      <c r="U806"/>
      <c r="V806"/>
      <c r="W806"/>
      <c r="X806"/>
      <c r="Y806"/>
      <c r="Z806" s="260"/>
      <c r="AA806"/>
      <c r="AB806"/>
      <c r="AC806"/>
      <c r="AD806"/>
      <c r="AE806"/>
      <c r="AF806"/>
      <c r="AG806"/>
      <c r="AH806"/>
      <c r="AI806"/>
      <c r="AJ806"/>
      <c r="AK806"/>
      <c r="AL806"/>
      <c r="AM806"/>
      <c r="AN806"/>
      <c r="AO806"/>
      <c r="AP806"/>
      <c r="AQ806"/>
      <c r="AR806"/>
      <c r="AS806"/>
      <c r="AT806"/>
      <c r="AU806"/>
      <c r="AV806"/>
      <c r="AW806"/>
      <c r="AX806"/>
      <c r="AY806"/>
      <c r="AZ806"/>
      <c r="BA806"/>
      <c r="BB806"/>
      <c r="BC806" s="41"/>
      <c r="BI806" s="20"/>
      <c r="CS806" s="259"/>
    </row>
    <row r="807" spans="1:97" s="1" customFormat="1" ht="13.5" customHeight="1" x14ac:dyDescent="0.15">
      <c r="A807"/>
      <c r="B807"/>
      <c r="C807"/>
      <c r="D807"/>
      <c r="E807"/>
      <c r="F807"/>
      <c r="G807"/>
      <c r="H807"/>
      <c r="I807"/>
      <c r="J807"/>
      <c r="K807" s="3"/>
      <c r="L807"/>
      <c r="M807"/>
      <c r="N807"/>
      <c r="O807"/>
      <c r="P807"/>
      <c r="Q807"/>
      <c r="R807"/>
      <c r="S807"/>
      <c r="T807"/>
      <c r="U807"/>
      <c r="V807"/>
      <c r="W807"/>
      <c r="X807"/>
      <c r="Y807"/>
      <c r="Z807" s="260"/>
      <c r="AA807"/>
      <c r="AB807"/>
      <c r="AC807"/>
      <c r="AD807"/>
      <c r="AE807"/>
      <c r="AF807"/>
      <c r="AG807"/>
      <c r="AH807"/>
      <c r="AI807"/>
      <c r="AJ807"/>
      <c r="AK807"/>
      <c r="AL807"/>
      <c r="AM807"/>
      <c r="AN807"/>
      <c r="AO807"/>
      <c r="AP807"/>
      <c r="AQ807"/>
      <c r="AR807"/>
      <c r="AS807"/>
      <c r="AT807"/>
      <c r="AU807"/>
      <c r="AV807"/>
      <c r="AW807"/>
      <c r="AX807"/>
      <c r="AY807"/>
      <c r="AZ807"/>
      <c r="BA807"/>
      <c r="BB807"/>
      <c r="BC807" s="41"/>
      <c r="BI807" s="20"/>
      <c r="CS807" s="259"/>
    </row>
    <row r="808" spans="1:97" s="1" customFormat="1" ht="13.5" customHeight="1" x14ac:dyDescent="0.15">
      <c r="A808"/>
      <c r="B808"/>
      <c r="C808"/>
      <c r="D808"/>
      <c r="E808"/>
      <c r="F808"/>
      <c r="G808"/>
      <c r="H808"/>
      <c r="I808"/>
      <c r="J808"/>
      <c r="K808" s="3"/>
      <c r="L808"/>
      <c r="M808"/>
      <c r="N808"/>
      <c r="O808"/>
      <c r="P808"/>
      <c r="Q808"/>
      <c r="R808"/>
      <c r="S808"/>
      <c r="T808"/>
      <c r="U808"/>
      <c r="V808"/>
      <c r="W808"/>
      <c r="X808"/>
      <c r="Y808"/>
      <c r="Z808" s="260"/>
      <c r="AA808"/>
      <c r="AB808"/>
      <c r="AC808"/>
      <c r="AD808"/>
      <c r="AE808"/>
      <c r="AF808"/>
      <c r="AG808"/>
      <c r="AH808"/>
      <c r="AI808"/>
      <c r="AJ808"/>
      <c r="AK808"/>
      <c r="AL808"/>
      <c r="AM808"/>
      <c r="AN808"/>
      <c r="AO808"/>
      <c r="AP808"/>
      <c r="AQ808"/>
      <c r="AR808"/>
      <c r="AS808"/>
      <c r="AT808"/>
      <c r="AU808"/>
      <c r="AV808"/>
      <c r="AW808"/>
      <c r="AX808"/>
      <c r="AY808"/>
      <c r="AZ808"/>
      <c r="BA808"/>
      <c r="BB808"/>
      <c r="BC808" s="41"/>
      <c r="BI808" s="20"/>
      <c r="CS808" s="259"/>
    </row>
    <row r="809" spans="1:97" s="1" customFormat="1" ht="13.5" customHeight="1" x14ac:dyDescent="0.15">
      <c r="A809"/>
      <c r="B809"/>
      <c r="C809"/>
      <c r="D809"/>
      <c r="E809"/>
      <c r="F809"/>
      <c r="G809"/>
      <c r="H809"/>
      <c r="I809"/>
      <c r="J809"/>
      <c r="K809" s="3"/>
      <c r="L809"/>
      <c r="M809"/>
      <c r="N809"/>
      <c r="O809"/>
      <c r="P809"/>
      <c r="Q809"/>
      <c r="R809"/>
      <c r="S809"/>
      <c r="T809"/>
      <c r="U809"/>
      <c r="V809"/>
      <c r="W809"/>
      <c r="X809"/>
      <c r="Y809"/>
      <c r="Z809" s="260"/>
      <c r="AA809"/>
      <c r="AB809"/>
      <c r="AC809"/>
      <c r="AD809"/>
      <c r="AE809"/>
      <c r="AF809"/>
      <c r="AG809"/>
      <c r="AH809"/>
      <c r="AI809"/>
      <c r="AJ809"/>
      <c r="AK809"/>
      <c r="AL809"/>
      <c r="AM809"/>
      <c r="AN809"/>
      <c r="AO809"/>
      <c r="AP809"/>
      <c r="AQ809"/>
      <c r="AR809"/>
      <c r="AS809"/>
      <c r="AT809"/>
      <c r="AU809"/>
      <c r="AV809"/>
      <c r="AW809"/>
      <c r="AX809"/>
      <c r="AY809"/>
      <c r="AZ809"/>
      <c r="BA809"/>
      <c r="BB809"/>
      <c r="BC809" s="41"/>
      <c r="BI809" s="20"/>
      <c r="CS809" s="259"/>
    </row>
    <row r="810" spans="1:97" s="1" customFormat="1" ht="13.5" customHeight="1" x14ac:dyDescent="0.15">
      <c r="A810"/>
      <c r="B810"/>
      <c r="C810"/>
      <c r="D810"/>
      <c r="E810"/>
      <c r="F810"/>
      <c r="G810"/>
      <c r="H810"/>
      <c r="I810"/>
      <c r="J810"/>
      <c r="K810" s="3"/>
      <c r="L810"/>
      <c r="M810"/>
      <c r="N810"/>
      <c r="O810"/>
      <c r="P810"/>
      <c r="Q810"/>
      <c r="R810"/>
      <c r="S810"/>
      <c r="T810"/>
      <c r="U810"/>
      <c r="V810"/>
      <c r="W810"/>
      <c r="X810"/>
      <c r="Y810"/>
      <c r="Z810" s="260"/>
      <c r="AA810"/>
      <c r="AB810"/>
      <c r="AC810"/>
      <c r="AD810"/>
      <c r="AE810"/>
      <c r="AF810"/>
      <c r="AG810"/>
      <c r="AH810"/>
      <c r="AI810"/>
      <c r="AJ810"/>
      <c r="AK810"/>
      <c r="AL810"/>
      <c r="AM810"/>
      <c r="AN810"/>
      <c r="AO810"/>
      <c r="AP810"/>
      <c r="AQ810"/>
      <c r="AR810"/>
      <c r="AS810"/>
      <c r="AT810"/>
      <c r="AU810"/>
      <c r="AV810"/>
      <c r="AW810"/>
      <c r="AX810"/>
      <c r="AY810"/>
      <c r="AZ810"/>
      <c r="BA810"/>
      <c r="BB810"/>
      <c r="BC810" s="41"/>
      <c r="BI810" s="20"/>
      <c r="CS810" s="259"/>
    </row>
    <row r="811" spans="1:97" s="1" customFormat="1" ht="13.5" customHeight="1" x14ac:dyDescent="0.15">
      <c r="A811"/>
      <c r="B811"/>
      <c r="C811"/>
      <c r="D811"/>
      <c r="E811"/>
      <c r="F811"/>
      <c r="G811"/>
      <c r="H811"/>
      <c r="I811"/>
      <c r="J811"/>
      <c r="K811" s="3"/>
      <c r="L811"/>
      <c r="M811"/>
      <c r="N811"/>
      <c r="O811"/>
      <c r="P811"/>
      <c r="Q811"/>
      <c r="R811"/>
      <c r="S811"/>
      <c r="T811"/>
      <c r="U811"/>
      <c r="V811"/>
      <c r="W811"/>
      <c r="X811"/>
      <c r="Y811"/>
      <c r="Z811" s="260"/>
      <c r="AA811"/>
      <c r="AB811"/>
      <c r="AC811"/>
      <c r="AD811"/>
      <c r="AE811"/>
      <c r="AF811"/>
      <c r="AG811"/>
      <c r="AH811"/>
      <c r="AI811"/>
      <c r="AJ811"/>
      <c r="AK811"/>
      <c r="AL811"/>
      <c r="AM811"/>
      <c r="AN811"/>
      <c r="AO811"/>
      <c r="AP811"/>
      <c r="AQ811"/>
      <c r="AR811"/>
      <c r="AS811"/>
      <c r="AT811"/>
      <c r="AU811"/>
      <c r="AV811"/>
      <c r="AW811"/>
      <c r="AX811"/>
      <c r="AY811"/>
      <c r="AZ811"/>
      <c r="BA811"/>
      <c r="BB811"/>
      <c r="BC811" s="41"/>
      <c r="BI811" s="20"/>
      <c r="CS811" s="259"/>
    </row>
    <row r="812" spans="1:97" s="1" customFormat="1" ht="13.5" customHeight="1" x14ac:dyDescent="0.15">
      <c r="A812"/>
      <c r="B812"/>
      <c r="C812"/>
      <c r="D812"/>
      <c r="E812"/>
      <c r="F812"/>
      <c r="G812"/>
      <c r="H812"/>
      <c r="I812"/>
      <c r="J812"/>
      <c r="K812" s="3"/>
      <c r="L812"/>
      <c r="M812"/>
      <c r="N812"/>
      <c r="O812"/>
      <c r="P812"/>
      <c r="Q812"/>
      <c r="R812"/>
      <c r="S812"/>
      <c r="T812"/>
      <c r="U812"/>
      <c r="V812"/>
      <c r="W812"/>
      <c r="X812"/>
      <c r="Y812"/>
      <c r="Z812" s="260"/>
      <c r="AA812"/>
      <c r="AB812"/>
      <c r="AC812"/>
      <c r="AD812"/>
      <c r="AE812"/>
      <c r="AF812"/>
      <c r="AG812"/>
      <c r="AH812"/>
      <c r="AI812"/>
      <c r="AJ812"/>
      <c r="AK812"/>
      <c r="AL812"/>
      <c r="AM812"/>
      <c r="AN812"/>
      <c r="AO812"/>
      <c r="AP812"/>
      <c r="AQ812"/>
      <c r="AR812"/>
      <c r="AS812"/>
      <c r="AT812"/>
      <c r="AU812"/>
      <c r="AV812"/>
      <c r="AW812"/>
      <c r="AX812"/>
      <c r="AY812"/>
      <c r="AZ812"/>
      <c r="BA812"/>
      <c r="BB812"/>
      <c r="BC812" s="41"/>
      <c r="BI812" s="20"/>
      <c r="CS812" s="259"/>
    </row>
    <row r="813" spans="1:97" s="1" customFormat="1" ht="13.5" customHeight="1" x14ac:dyDescent="0.15">
      <c r="A813"/>
      <c r="B813"/>
      <c r="C813"/>
      <c r="D813"/>
      <c r="E813"/>
      <c r="F813"/>
      <c r="G813"/>
      <c r="H813"/>
      <c r="I813"/>
      <c r="J813"/>
      <c r="K813" s="3"/>
      <c r="L813"/>
      <c r="M813"/>
      <c r="N813"/>
      <c r="O813"/>
      <c r="P813"/>
      <c r="Q813"/>
      <c r="R813"/>
      <c r="S813"/>
      <c r="T813"/>
      <c r="U813"/>
      <c r="V813"/>
      <c r="W813"/>
      <c r="X813"/>
      <c r="Y813"/>
      <c r="Z813" s="260"/>
      <c r="AA813"/>
      <c r="AB813"/>
      <c r="AC813"/>
      <c r="AD813"/>
      <c r="AE813"/>
      <c r="AF813"/>
      <c r="AG813"/>
      <c r="AH813"/>
      <c r="AI813"/>
      <c r="AJ813"/>
      <c r="AK813"/>
      <c r="AL813"/>
      <c r="AM813"/>
      <c r="AN813"/>
      <c r="AO813"/>
      <c r="AP813"/>
      <c r="AQ813"/>
      <c r="AR813"/>
      <c r="AS813"/>
      <c r="AT813"/>
      <c r="AU813"/>
      <c r="AV813"/>
      <c r="AW813"/>
      <c r="AX813"/>
      <c r="AY813"/>
      <c r="AZ813"/>
      <c r="BA813"/>
      <c r="BB813"/>
      <c r="BC813" s="41"/>
      <c r="BI813" s="20"/>
      <c r="CS813" s="259"/>
    </row>
    <row r="814" spans="1:97" s="1" customFormat="1" ht="13.5" customHeight="1" x14ac:dyDescent="0.15">
      <c r="A814"/>
      <c r="B814"/>
      <c r="C814"/>
      <c r="D814"/>
      <c r="E814"/>
      <c r="F814"/>
      <c r="G814"/>
      <c r="H814"/>
      <c r="I814"/>
      <c r="J814"/>
      <c r="K814" s="3"/>
      <c r="L814"/>
      <c r="M814"/>
      <c r="N814"/>
      <c r="O814"/>
      <c r="P814"/>
      <c r="Q814"/>
      <c r="R814"/>
      <c r="S814"/>
      <c r="T814"/>
      <c r="U814"/>
      <c r="V814"/>
      <c r="W814"/>
      <c r="X814"/>
      <c r="Y814"/>
      <c r="Z814" s="260"/>
      <c r="AA814"/>
      <c r="AB814"/>
      <c r="AC814"/>
      <c r="AD814"/>
      <c r="AE814"/>
      <c r="AF814"/>
      <c r="AG814"/>
      <c r="AH814"/>
      <c r="AI814"/>
      <c r="AJ814"/>
      <c r="AK814"/>
      <c r="AL814"/>
      <c r="AM814"/>
      <c r="AN814"/>
      <c r="AO814"/>
      <c r="AP814"/>
      <c r="AQ814"/>
      <c r="AR814"/>
      <c r="AS814"/>
      <c r="AT814"/>
      <c r="AU814"/>
      <c r="AV814"/>
      <c r="AW814"/>
      <c r="AX814"/>
      <c r="AY814"/>
      <c r="AZ814"/>
      <c r="BA814"/>
      <c r="BB814"/>
      <c r="BC814" s="41"/>
      <c r="BI814" s="20"/>
      <c r="CS814" s="259"/>
    </row>
    <row r="815" spans="1:97" s="1" customFormat="1" ht="13.5" customHeight="1" x14ac:dyDescent="0.15">
      <c r="A815"/>
      <c r="B815"/>
      <c r="C815"/>
      <c r="D815"/>
      <c r="E815"/>
      <c r="F815"/>
      <c r="G815"/>
      <c r="H815"/>
      <c r="I815"/>
      <c r="J815"/>
      <c r="K815" s="3"/>
      <c r="L815"/>
      <c r="M815"/>
      <c r="N815"/>
      <c r="O815"/>
      <c r="P815"/>
      <c r="Q815"/>
      <c r="R815"/>
      <c r="S815"/>
      <c r="T815"/>
      <c r="U815"/>
      <c r="V815"/>
      <c r="W815"/>
      <c r="X815"/>
      <c r="Y815"/>
      <c r="Z815" s="260"/>
      <c r="AA815"/>
      <c r="AB815"/>
      <c r="AC815"/>
      <c r="AD815"/>
      <c r="AE815"/>
      <c r="AF815"/>
      <c r="AG815"/>
      <c r="AH815"/>
      <c r="AI815"/>
      <c r="AJ815"/>
      <c r="AK815"/>
      <c r="AL815"/>
      <c r="AM815"/>
      <c r="AN815"/>
      <c r="AO815"/>
      <c r="AP815"/>
      <c r="AQ815"/>
      <c r="AR815"/>
      <c r="AS815"/>
      <c r="AT815"/>
      <c r="AU815"/>
      <c r="AV815"/>
      <c r="AW815"/>
      <c r="AX815"/>
      <c r="AY815"/>
      <c r="AZ815"/>
      <c r="BA815"/>
      <c r="BB815"/>
      <c r="BC815" s="41"/>
      <c r="BI815" s="20"/>
      <c r="CS815" s="259"/>
    </row>
    <row r="816" spans="1:97" s="1" customFormat="1" ht="13.5" customHeight="1" x14ac:dyDescent="0.15">
      <c r="A816"/>
      <c r="B816"/>
      <c r="C816"/>
      <c r="D816"/>
      <c r="E816"/>
      <c r="F816"/>
      <c r="G816"/>
      <c r="H816"/>
      <c r="I816"/>
      <c r="J816"/>
      <c r="K816" s="3"/>
      <c r="L816"/>
      <c r="M816"/>
      <c r="N816"/>
      <c r="O816"/>
      <c r="P816"/>
      <c r="Q816"/>
      <c r="R816"/>
      <c r="S816"/>
      <c r="T816"/>
      <c r="U816"/>
      <c r="V816"/>
      <c r="W816"/>
      <c r="X816"/>
      <c r="Y816"/>
      <c r="Z816" s="260"/>
      <c r="AA816"/>
      <c r="AB816"/>
      <c r="AC816"/>
      <c r="AD816"/>
      <c r="AE816"/>
      <c r="AF816"/>
      <c r="AG816"/>
      <c r="AH816"/>
      <c r="AI816"/>
      <c r="AJ816"/>
      <c r="AK816"/>
      <c r="AL816"/>
      <c r="AM816"/>
      <c r="AN816"/>
      <c r="AO816"/>
      <c r="AP816"/>
      <c r="AQ816"/>
      <c r="AR816"/>
      <c r="AS816"/>
      <c r="AT816"/>
      <c r="AU816"/>
      <c r="AV816"/>
      <c r="AW816"/>
      <c r="AX816"/>
      <c r="AY816"/>
      <c r="AZ816"/>
      <c r="BA816"/>
      <c r="BB816"/>
      <c r="BC816" s="41"/>
      <c r="BI816" s="20"/>
      <c r="CS816" s="259"/>
    </row>
    <row r="817" spans="1:97" s="1" customFormat="1" ht="13.5" customHeight="1" x14ac:dyDescent="0.15">
      <c r="A817"/>
      <c r="B817"/>
      <c r="C817"/>
      <c r="D817"/>
      <c r="E817"/>
      <c r="F817"/>
      <c r="G817"/>
      <c r="H817"/>
      <c r="I817"/>
      <c r="J817"/>
      <c r="K817" s="3"/>
      <c r="L817"/>
      <c r="M817"/>
      <c r="N817"/>
      <c r="O817"/>
      <c r="P817"/>
      <c r="Q817"/>
      <c r="R817"/>
      <c r="S817"/>
      <c r="T817"/>
      <c r="U817"/>
      <c r="V817"/>
      <c r="W817"/>
      <c r="X817"/>
      <c r="Y817"/>
      <c r="Z817" s="260"/>
      <c r="AA817"/>
      <c r="AB817"/>
      <c r="AC817"/>
      <c r="AD817"/>
      <c r="AE817"/>
      <c r="AF817"/>
      <c r="AG817"/>
      <c r="AH817"/>
      <c r="AI817"/>
      <c r="AJ817"/>
      <c r="AK817"/>
      <c r="AL817"/>
      <c r="AM817"/>
      <c r="AN817"/>
      <c r="AO817"/>
      <c r="AP817"/>
      <c r="AQ817"/>
      <c r="AR817"/>
      <c r="AS817"/>
      <c r="AT817"/>
      <c r="AU817"/>
      <c r="AV817"/>
      <c r="AW817"/>
      <c r="AX817"/>
      <c r="AY817"/>
      <c r="AZ817"/>
      <c r="BA817"/>
      <c r="BB817"/>
      <c r="BC817" s="41"/>
      <c r="BI817" s="20"/>
      <c r="CS817" s="259"/>
    </row>
    <row r="818" spans="1:97" s="1" customFormat="1" ht="13.5" customHeight="1" x14ac:dyDescent="0.15">
      <c r="A818"/>
      <c r="B818"/>
      <c r="C818"/>
      <c r="D818"/>
      <c r="E818"/>
      <c r="F818"/>
      <c r="G818"/>
      <c r="H818"/>
      <c r="I818"/>
      <c r="J818"/>
      <c r="K818" s="3"/>
      <c r="L818"/>
      <c r="M818"/>
      <c r="N818"/>
      <c r="O818"/>
      <c r="P818"/>
      <c r="Q818"/>
      <c r="R818"/>
      <c r="S818"/>
      <c r="T818"/>
      <c r="U818"/>
      <c r="V818"/>
      <c r="W818"/>
      <c r="X818"/>
      <c r="Y818"/>
      <c r="Z818" s="260"/>
      <c r="AA818"/>
      <c r="AB818"/>
      <c r="AC818"/>
      <c r="AD818"/>
      <c r="AE818"/>
      <c r="AF818"/>
      <c r="AG818"/>
      <c r="AH818"/>
      <c r="AI818"/>
      <c r="AJ818"/>
      <c r="AK818"/>
      <c r="AL818"/>
      <c r="AM818"/>
      <c r="AN818"/>
      <c r="AO818"/>
      <c r="AP818"/>
      <c r="AQ818"/>
      <c r="AR818"/>
      <c r="AS818"/>
      <c r="AT818"/>
      <c r="AU818"/>
      <c r="AV818"/>
      <c r="AW818"/>
      <c r="AX818"/>
      <c r="AY818"/>
      <c r="AZ818"/>
      <c r="BA818"/>
      <c r="BB818"/>
      <c r="BC818" s="41"/>
      <c r="BI818" s="20"/>
      <c r="CS818" s="259"/>
    </row>
    <row r="819" spans="1:97" s="1" customFormat="1" ht="13.5" customHeight="1" x14ac:dyDescent="0.15">
      <c r="A819"/>
      <c r="B819"/>
      <c r="C819"/>
      <c r="D819"/>
      <c r="E819"/>
      <c r="F819"/>
      <c r="G819"/>
      <c r="H819"/>
      <c r="I819"/>
      <c r="J819"/>
      <c r="K819" s="3"/>
      <c r="L819"/>
      <c r="M819"/>
      <c r="N819"/>
      <c r="O819"/>
      <c r="P819"/>
      <c r="Q819"/>
      <c r="R819"/>
      <c r="S819"/>
      <c r="T819"/>
      <c r="U819"/>
      <c r="V819"/>
      <c r="W819"/>
      <c r="X819"/>
      <c r="Y819"/>
      <c r="Z819" s="260"/>
      <c r="AA819"/>
      <c r="AB819"/>
      <c r="AC819"/>
      <c r="AD819"/>
      <c r="AE819"/>
      <c r="AF819"/>
      <c r="AG819"/>
      <c r="AH819"/>
      <c r="AI819"/>
      <c r="AJ819"/>
      <c r="AK819"/>
      <c r="AL819"/>
      <c r="AM819"/>
      <c r="AN819"/>
      <c r="AO819"/>
      <c r="AP819"/>
      <c r="AQ819"/>
      <c r="AR819"/>
      <c r="AS819"/>
      <c r="AT819"/>
      <c r="AU819"/>
      <c r="AV819"/>
      <c r="AW819"/>
      <c r="AX819"/>
      <c r="AY819"/>
      <c r="AZ819"/>
      <c r="BA819"/>
      <c r="BB819"/>
      <c r="BC819" s="41"/>
      <c r="BI819" s="20"/>
      <c r="CS819" s="259"/>
    </row>
    <row r="820" spans="1:97" s="1" customFormat="1" ht="13.5" customHeight="1" x14ac:dyDescent="0.15">
      <c r="A820"/>
      <c r="B820"/>
      <c r="C820"/>
      <c r="D820"/>
      <c r="E820"/>
      <c r="F820"/>
      <c r="G820"/>
      <c r="H820"/>
      <c r="I820"/>
      <c r="J820"/>
      <c r="K820" s="3"/>
      <c r="L820"/>
      <c r="M820"/>
      <c r="N820"/>
      <c r="O820"/>
      <c r="P820"/>
      <c r="Q820"/>
      <c r="R820"/>
      <c r="S820"/>
      <c r="T820"/>
      <c r="U820"/>
      <c r="V820"/>
      <c r="W820"/>
      <c r="X820"/>
      <c r="Y820"/>
      <c r="Z820" s="260"/>
      <c r="AA820"/>
      <c r="AB820"/>
      <c r="AC820"/>
      <c r="AD820"/>
      <c r="AE820"/>
      <c r="AF820"/>
      <c r="AG820"/>
      <c r="AH820"/>
      <c r="AI820"/>
      <c r="AJ820"/>
      <c r="AK820"/>
      <c r="AL820"/>
      <c r="AM820"/>
      <c r="AN820"/>
      <c r="AO820"/>
      <c r="AP820"/>
      <c r="AQ820"/>
      <c r="AR820"/>
      <c r="AS820"/>
      <c r="AT820"/>
      <c r="AU820"/>
      <c r="AV820"/>
      <c r="AW820"/>
      <c r="AX820"/>
      <c r="AY820"/>
      <c r="AZ820"/>
      <c r="BA820"/>
      <c r="BB820"/>
      <c r="BC820" s="41"/>
      <c r="BI820" s="20"/>
      <c r="CS820" s="259"/>
    </row>
    <row r="821" spans="1:97" s="1" customFormat="1" ht="13.5" customHeight="1" x14ac:dyDescent="0.15">
      <c r="A821"/>
      <c r="B821"/>
      <c r="C821"/>
      <c r="D821"/>
      <c r="E821"/>
      <c r="F821"/>
      <c r="G821"/>
      <c r="H821"/>
      <c r="I821"/>
      <c r="J821"/>
      <c r="K821" s="3"/>
      <c r="L821"/>
      <c r="M821"/>
      <c r="N821"/>
      <c r="O821"/>
      <c r="P821"/>
      <c r="Q821"/>
      <c r="R821"/>
      <c r="S821"/>
      <c r="T821"/>
      <c r="U821"/>
      <c r="V821"/>
      <c r="W821"/>
      <c r="X821"/>
      <c r="Y821"/>
      <c r="Z821" s="260"/>
      <c r="AA821"/>
      <c r="AB821"/>
      <c r="AC821"/>
      <c r="AD821"/>
      <c r="AE821"/>
      <c r="AF821"/>
      <c r="AG821"/>
      <c r="AH821"/>
      <c r="AI821"/>
      <c r="AJ821"/>
      <c r="AK821"/>
      <c r="AL821"/>
      <c r="AM821"/>
      <c r="AN821"/>
      <c r="AO821"/>
      <c r="AP821"/>
      <c r="AQ821"/>
      <c r="AR821"/>
      <c r="AS821"/>
      <c r="AT821"/>
      <c r="AU821"/>
      <c r="AV821"/>
      <c r="AW821"/>
      <c r="AX821"/>
      <c r="AY821"/>
      <c r="AZ821"/>
      <c r="BA821"/>
      <c r="BB821"/>
      <c r="BC821" s="41"/>
      <c r="BI821" s="20"/>
      <c r="CS821" s="259"/>
    </row>
    <row r="822" spans="1:97" s="1" customFormat="1" ht="13.5" customHeight="1" x14ac:dyDescent="0.15">
      <c r="A822"/>
      <c r="B822"/>
      <c r="C822"/>
      <c r="D822"/>
      <c r="E822"/>
      <c r="F822"/>
      <c r="G822"/>
      <c r="H822"/>
      <c r="I822"/>
      <c r="J822"/>
      <c r="K822" s="3"/>
      <c r="L822"/>
      <c r="M822"/>
      <c r="N822"/>
      <c r="O822"/>
      <c r="P822"/>
      <c r="Q822"/>
      <c r="R822"/>
      <c r="S822"/>
      <c r="T822"/>
      <c r="U822"/>
      <c r="V822"/>
      <c r="W822"/>
      <c r="X822"/>
      <c r="Y822"/>
      <c r="Z822" s="260"/>
      <c r="AA822"/>
      <c r="AB822"/>
      <c r="AC822"/>
      <c r="AD822"/>
      <c r="AE822"/>
      <c r="AF822"/>
      <c r="AG822"/>
      <c r="AH822"/>
      <c r="AI822"/>
      <c r="AJ822"/>
      <c r="AK822"/>
      <c r="AL822"/>
      <c r="AM822"/>
      <c r="AN822"/>
      <c r="AO822"/>
      <c r="AP822"/>
      <c r="AQ822"/>
      <c r="AR822"/>
      <c r="AS822"/>
      <c r="AT822"/>
      <c r="AU822"/>
      <c r="AV822"/>
      <c r="AW822"/>
      <c r="AX822"/>
      <c r="AY822"/>
      <c r="AZ822"/>
      <c r="BA822"/>
      <c r="BB822"/>
      <c r="BC822" s="41"/>
      <c r="BI822" s="20"/>
      <c r="CS822" s="259"/>
    </row>
    <row r="823" spans="1:97" s="1" customFormat="1" ht="13.5" customHeight="1" x14ac:dyDescent="0.15">
      <c r="A823"/>
      <c r="B823"/>
      <c r="C823"/>
      <c r="D823"/>
      <c r="E823"/>
      <c r="F823"/>
      <c r="G823"/>
      <c r="H823"/>
      <c r="I823"/>
      <c r="J823"/>
      <c r="K823" s="3"/>
      <c r="L823"/>
      <c r="M823"/>
      <c r="N823"/>
      <c r="O823"/>
      <c r="P823"/>
      <c r="Q823"/>
      <c r="R823"/>
      <c r="S823"/>
      <c r="T823"/>
      <c r="U823"/>
      <c r="V823"/>
      <c r="W823"/>
      <c r="X823"/>
      <c r="Y823"/>
      <c r="Z823" s="260"/>
      <c r="AA823"/>
      <c r="AB823"/>
      <c r="AC823"/>
      <c r="AD823"/>
      <c r="AE823"/>
      <c r="AF823"/>
      <c r="AG823"/>
      <c r="AH823"/>
      <c r="AI823"/>
      <c r="AJ823"/>
      <c r="AK823"/>
      <c r="AL823"/>
      <c r="AM823"/>
      <c r="AN823"/>
      <c r="AO823"/>
      <c r="AP823"/>
      <c r="AQ823"/>
      <c r="AR823"/>
      <c r="AS823"/>
      <c r="AT823"/>
      <c r="AU823"/>
      <c r="AV823"/>
      <c r="AW823"/>
      <c r="AX823"/>
      <c r="AY823"/>
      <c r="AZ823"/>
      <c r="BA823"/>
      <c r="BB823"/>
      <c r="BC823" s="41"/>
      <c r="BI823" s="20"/>
      <c r="CS823" s="259"/>
    </row>
    <row r="824" spans="1:97" s="1" customFormat="1" ht="13.5" customHeight="1" x14ac:dyDescent="0.15">
      <c r="A824"/>
      <c r="B824"/>
      <c r="C824"/>
      <c r="D824"/>
      <c r="E824"/>
      <c r="F824"/>
      <c r="G824"/>
      <c r="H824"/>
      <c r="I824"/>
      <c r="J824"/>
      <c r="K824" s="3"/>
      <c r="L824"/>
      <c r="M824"/>
      <c r="N824"/>
      <c r="O824"/>
      <c r="P824"/>
      <c r="Q824"/>
      <c r="R824"/>
      <c r="S824"/>
      <c r="T824"/>
      <c r="U824"/>
      <c r="V824"/>
      <c r="W824"/>
      <c r="X824"/>
      <c r="Y824"/>
      <c r="Z824" s="260"/>
      <c r="AA824"/>
      <c r="AB824"/>
      <c r="AC824"/>
      <c r="AD824"/>
      <c r="AE824"/>
      <c r="AF824"/>
      <c r="AG824"/>
      <c r="AH824"/>
      <c r="AI824"/>
      <c r="AJ824"/>
      <c r="AK824"/>
      <c r="AL824"/>
      <c r="AM824"/>
      <c r="AN824"/>
      <c r="AO824"/>
      <c r="AP824"/>
      <c r="AQ824"/>
      <c r="AR824"/>
      <c r="AS824"/>
      <c r="AT824"/>
      <c r="AU824"/>
      <c r="AV824"/>
      <c r="AW824"/>
      <c r="AX824"/>
      <c r="AY824"/>
      <c r="AZ824"/>
      <c r="BA824"/>
      <c r="BB824"/>
      <c r="BC824" s="41"/>
      <c r="BI824" s="20"/>
      <c r="CS824" s="259"/>
    </row>
    <row r="825" spans="1:97" s="1" customFormat="1" ht="13.5" customHeight="1" x14ac:dyDescent="0.15">
      <c r="A825"/>
      <c r="B825"/>
      <c r="C825"/>
      <c r="D825"/>
      <c r="E825"/>
      <c r="F825"/>
      <c r="G825"/>
      <c r="H825"/>
      <c r="I825"/>
      <c r="J825"/>
      <c r="K825" s="3"/>
      <c r="L825"/>
      <c r="M825"/>
      <c r="N825"/>
      <c r="O825"/>
      <c r="P825"/>
      <c r="Q825"/>
      <c r="R825"/>
      <c r="S825"/>
      <c r="T825"/>
      <c r="U825"/>
      <c r="V825"/>
      <c r="W825"/>
      <c r="X825"/>
      <c r="Y825"/>
      <c r="Z825" s="260"/>
      <c r="AA825"/>
      <c r="AB825"/>
      <c r="AC825"/>
      <c r="AD825"/>
      <c r="AE825"/>
      <c r="AF825"/>
      <c r="AG825"/>
      <c r="AH825"/>
      <c r="AI825"/>
      <c r="AJ825"/>
      <c r="AK825"/>
      <c r="AL825"/>
      <c r="AM825"/>
      <c r="AN825"/>
      <c r="AO825"/>
      <c r="AP825"/>
      <c r="AQ825"/>
      <c r="AR825"/>
      <c r="AS825"/>
      <c r="AT825"/>
      <c r="AU825"/>
      <c r="AV825"/>
      <c r="AW825"/>
      <c r="AX825"/>
      <c r="AY825"/>
      <c r="AZ825"/>
      <c r="BA825"/>
      <c r="BB825"/>
      <c r="BC825" s="41"/>
      <c r="BI825" s="20"/>
      <c r="CS825" s="259"/>
    </row>
    <row r="826" spans="1:97" s="1" customFormat="1" ht="13.5" customHeight="1" x14ac:dyDescent="0.15">
      <c r="A826"/>
      <c r="B826"/>
      <c r="C826"/>
      <c r="D826"/>
      <c r="E826"/>
      <c r="F826"/>
      <c r="G826"/>
      <c r="H826"/>
      <c r="I826"/>
      <c r="J826"/>
      <c r="K826" s="3"/>
      <c r="L826"/>
      <c r="M826"/>
      <c r="N826"/>
      <c r="O826"/>
      <c r="P826"/>
      <c r="Q826"/>
      <c r="R826"/>
      <c r="S826"/>
      <c r="T826"/>
      <c r="U826"/>
      <c r="V826"/>
      <c r="W826"/>
      <c r="X826"/>
      <c r="Y826"/>
      <c r="Z826" s="260"/>
      <c r="AA826"/>
      <c r="AB826"/>
      <c r="AC826"/>
      <c r="AD826"/>
      <c r="AE826"/>
      <c r="AF826"/>
      <c r="AG826"/>
      <c r="AH826"/>
      <c r="AI826"/>
      <c r="AJ826"/>
      <c r="AK826"/>
      <c r="AL826"/>
      <c r="AM826"/>
      <c r="AN826"/>
      <c r="AO826"/>
      <c r="AP826"/>
      <c r="AQ826"/>
      <c r="AR826"/>
      <c r="AS826"/>
      <c r="AT826"/>
      <c r="AU826"/>
      <c r="AV826"/>
      <c r="AW826"/>
      <c r="AX826"/>
      <c r="AY826"/>
      <c r="AZ826"/>
      <c r="BA826"/>
      <c r="BB826"/>
      <c r="BC826" s="41"/>
      <c r="BI826" s="20"/>
      <c r="CS826" s="259"/>
    </row>
    <row r="827" spans="1:97" s="1" customFormat="1" ht="13.5" customHeight="1" x14ac:dyDescent="0.15">
      <c r="A827"/>
      <c r="B827"/>
      <c r="C827"/>
      <c r="D827"/>
      <c r="E827"/>
      <c r="F827"/>
      <c r="G827"/>
      <c r="H827"/>
      <c r="I827"/>
      <c r="J827"/>
      <c r="K827" s="3"/>
      <c r="L827"/>
      <c r="M827"/>
      <c r="N827"/>
      <c r="O827"/>
      <c r="P827"/>
      <c r="Q827"/>
      <c r="R827"/>
      <c r="S827"/>
      <c r="T827"/>
      <c r="U827"/>
      <c r="V827"/>
      <c r="W827"/>
      <c r="X827"/>
      <c r="Y827"/>
      <c r="Z827" s="260"/>
      <c r="AA827"/>
      <c r="AB827"/>
      <c r="AC827"/>
      <c r="AD827"/>
      <c r="AE827"/>
      <c r="AF827"/>
      <c r="AG827"/>
      <c r="AH827"/>
      <c r="AI827"/>
      <c r="AJ827"/>
      <c r="AK827"/>
      <c r="AL827"/>
      <c r="AM827"/>
      <c r="AN827"/>
      <c r="AO827"/>
      <c r="AP827"/>
      <c r="AQ827"/>
      <c r="AR827"/>
      <c r="AS827"/>
      <c r="AT827"/>
      <c r="AU827"/>
      <c r="AV827"/>
      <c r="AW827"/>
      <c r="AX827"/>
      <c r="AY827"/>
      <c r="AZ827"/>
      <c r="BA827"/>
      <c r="BB827"/>
      <c r="BC827" s="41"/>
      <c r="BI827" s="20"/>
      <c r="CS827" s="259"/>
    </row>
    <row r="828" spans="1:97" s="1" customFormat="1" ht="13.5" customHeight="1" x14ac:dyDescent="0.15">
      <c r="A828"/>
      <c r="B828"/>
      <c r="C828"/>
      <c r="D828"/>
      <c r="E828"/>
      <c r="F828"/>
      <c r="G828"/>
      <c r="H828"/>
      <c r="I828"/>
      <c r="J828"/>
      <c r="K828" s="3"/>
      <c r="L828"/>
      <c r="M828"/>
      <c r="N828"/>
      <c r="O828"/>
      <c r="P828"/>
      <c r="Q828"/>
      <c r="R828"/>
      <c r="S828"/>
      <c r="T828"/>
      <c r="U828"/>
      <c r="V828"/>
      <c r="W828"/>
      <c r="X828"/>
      <c r="Y828"/>
      <c r="Z828" s="260"/>
      <c r="AA828"/>
      <c r="AB828"/>
      <c r="AC828"/>
      <c r="AD828"/>
      <c r="AE828"/>
      <c r="AF828"/>
      <c r="AG828"/>
      <c r="AH828"/>
      <c r="AI828"/>
      <c r="AJ828"/>
      <c r="AK828"/>
      <c r="AL828"/>
      <c r="AM828"/>
      <c r="AN828"/>
      <c r="AO828"/>
      <c r="AP828"/>
      <c r="AQ828"/>
      <c r="AR828"/>
      <c r="AS828"/>
      <c r="AT828"/>
      <c r="AU828"/>
      <c r="AV828"/>
      <c r="AW828"/>
      <c r="AX828"/>
      <c r="AY828"/>
      <c r="AZ828"/>
      <c r="BA828"/>
      <c r="BB828"/>
      <c r="BC828" s="41"/>
      <c r="BI828" s="20"/>
      <c r="CS828" s="259"/>
    </row>
    <row r="829" spans="1:97" s="1" customFormat="1" ht="13.5" customHeight="1" x14ac:dyDescent="0.15">
      <c r="A829"/>
      <c r="B829"/>
      <c r="C829"/>
      <c r="D829"/>
      <c r="E829"/>
      <c r="F829"/>
      <c r="G829"/>
      <c r="H829"/>
      <c r="I829"/>
      <c r="J829"/>
      <c r="K829" s="3"/>
      <c r="L829"/>
      <c r="M829"/>
      <c r="N829"/>
      <c r="O829"/>
      <c r="P829"/>
      <c r="Q829"/>
      <c r="R829"/>
      <c r="S829"/>
      <c r="T829"/>
      <c r="U829"/>
      <c r="V829"/>
      <c r="W829"/>
      <c r="X829"/>
      <c r="Y829"/>
      <c r="Z829" s="260"/>
      <c r="AA829"/>
      <c r="AB829"/>
      <c r="AC829"/>
      <c r="AD829"/>
      <c r="AE829"/>
      <c r="AF829"/>
      <c r="AG829"/>
      <c r="AH829"/>
      <c r="AI829"/>
      <c r="AJ829"/>
      <c r="AK829"/>
      <c r="AL829"/>
      <c r="AM829"/>
      <c r="AN829"/>
      <c r="AO829"/>
      <c r="AP829"/>
      <c r="AQ829"/>
      <c r="AR829"/>
      <c r="AS829"/>
      <c r="AT829"/>
      <c r="AU829"/>
      <c r="AV829"/>
      <c r="AW829"/>
      <c r="AX829"/>
      <c r="AY829"/>
      <c r="AZ829"/>
      <c r="BA829"/>
      <c r="BB829"/>
      <c r="BC829" s="41"/>
      <c r="BI829" s="20"/>
      <c r="CS829" s="259"/>
    </row>
    <row r="830" spans="1:97" s="1" customFormat="1" ht="13.5" customHeight="1" x14ac:dyDescent="0.15">
      <c r="A830"/>
      <c r="B830"/>
      <c r="C830"/>
      <c r="D830"/>
      <c r="E830"/>
      <c r="F830"/>
      <c r="G830"/>
      <c r="H830"/>
      <c r="I830"/>
      <c r="J830"/>
      <c r="K830" s="3"/>
      <c r="L830"/>
      <c r="M830"/>
      <c r="N830"/>
      <c r="O830"/>
      <c r="P830"/>
      <c r="Q830"/>
      <c r="R830"/>
      <c r="S830"/>
      <c r="T830"/>
      <c r="U830"/>
      <c r="V830"/>
      <c r="W830"/>
      <c r="X830"/>
      <c r="Y830"/>
      <c r="Z830" s="260"/>
      <c r="AA830"/>
      <c r="AB830"/>
      <c r="AC830"/>
      <c r="AD830"/>
      <c r="AE830"/>
      <c r="AF830"/>
      <c r="AG830"/>
      <c r="AH830"/>
      <c r="AI830"/>
      <c r="AJ830"/>
      <c r="AK830"/>
      <c r="AL830"/>
      <c r="AM830"/>
      <c r="AN830"/>
      <c r="AO830"/>
      <c r="AP830"/>
      <c r="AQ830"/>
      <c r="AR830"/>
      <c r="AS830"/>
      <c r="AT830"/>
      <c r="AU830"/>
      <c r="AV830"/>
      <c r="AW830"/>
      <c r="AX830"/>
      <c r="AY830"/>
      <c r="AZ830"/>
      <c r="BA830"/>
      <c r="BB830"/>
      <c r="BC830" s="41"/>
      <c r="BI830" s="20"/>
      <c r="CS830" s="259"/>
    </row>
    <row r="831" spans="1:97" s="1" customFormat="1" ht="13.5" customHeight="1" x14ac:dyDescent="0.15">
      <c r="A831"/>
      <c r="B831"/>
      <c r="C831"/>
      <c r="D831"/>
      <c r="E831"/>
      <c r="F831"/>
      <c r="G831"/>
      <c r="H831"/>
      <c r="I831"/>
      <c r="J831"/>
      <c r="K831" s="3"/>
      <c r="L831"/>
      <c r="M831"/>
      <c r="N831"/>
      <c r="O831"/>
      <c r="P831"/>
      <c r="Q831"/>
      <c r="R831"/>
      <c r="S831"/>
      <c r="T831"/>
      <c r="U831"/>
      <c r="V831"/>
      <c r="W831"/>
      <c r="X831"/>
      <c r="Y831"/>
      <c r="Z831" s="260"/>
      <c r="AA831"/>
      <c r="AB831"/>
      <c r="AC831"/>
      <c r="AD831"/>
      <c r="AE831"/>
      <c r="AF831"/>
      <c r="AG831"/>
      <c r="AH831"/>
      <c r="AI831"/>
      <c r="AJ831"/>
      <c r="AK831"/>
      <c r="AL831"/>
      <c r="AM831"/>
      <c r="AN831"/>
      <c r="AO831"/>
      <c r="AP831"/>
      <c r="AQ831"/>
      <c r="AR831"/>
      <c r="AS831"/>
      <c r="AT831"/>
      <c r="AU831"/>
      <c r="AV831"/>
      <c r="AW831"/>
      <c r="AX831"/>
      <c r="AY831"/>
      <c r="AZ831"/>
      <c r="BA831"/>
      <c r="BB831"/>
      <c r="BC831" s="41"/>
      <c r="BI831" s="20"/>
      <c r="CS831" s="259"/>
    </row>
    <row r="832" spans="1:97" s="1" customFormat="1" ht="13.5" customHeight="1" x14ac:dyDescent="0.15">
      <c r="A832"/>
      <c r="B832"/>
      <c r="C832"/>
      <c r="D832"/>
      <c r="E832"/>
      <c r="F832"/>
      <c r="G832"/>
      <c r="H832"/>
      <c r="I832"/>
      <c r="J832"/>
      <c r="K832" s="3"/>
      <c r="L832"/>
      <c r="M832"/>
      <c r="N832"/>
      <c r="O832"/>
      <c r="P832"/>
      <c r="Q832"/>
      <c r="R832"/>
      <c r="S832"/>
      <c r="T832"/>
      <c r="U832"/>
      <c r="V832"/>
      <c r="W832"/>
      <c r="X832"/>
      <c r="Y832"/>
      <c r="Z832" s="260"/>
      <c r="AA832"/>
      <c r="AB832"/>
      <c r="AC832"/>
      <c r="AD832"/>
      <c r="AE832"/>
      <c r="AF832"/>
      <c r="AG832"/>
      <c r="AH832"/>
      <c r="AI832"/>
      <c r="AJ832"/>
      <c r="AK832"/>
      <c r="AL832"/>
      <c r="AM832"/>
      <c r="AN832"/>
      <c r="AO832"/>
      <c r="AP832"/>
      <c r="AQ832"/>
      <c r="AR832"/>
      <c r="AS832"/>
      <c r="AT832"/>
      <c r="AU832"/>
      <c r="AV832"/>
      <c r="AW832"/>
      <c r="AX832"/>
      <c r="AY832"/>
      <c r="AZ832"/>
      <c r="BA832"/>
      <c r="BB832"/>
      <c r="BC832" s="41"/>
      <c r="BI832" s="20"/>
      <c r="CS832" s="259"/>
    </row>
    <row r="833" spans="1:97" s="1" customFormat="1" ht="13.5" customHeight="1" x14ac:dyDescent="0.15">
      <c r="A833"/>
      <c r="B833"/>
      <c r="C833"/>
      <c r="D833"/>
      <c r="E833"/>
      <c r="F833"/>
      <c r="G833"/>
      <c r="H833"/>
      <c r="I833"/>
      <c r="J833"/>
      <c r="K833" s="3"/>
      <c r="L833"/>
      <c r="M833"/>
      <c r="N833"/>
      <c r="O833"/>
      <c r="P833"/>
      <c r="Q833"/>
      <c r="R833"/>
      <c r="S833"/>
      <c r="T833"/>
      <c r="U833"/>
      <c r="V833"/>
      <c r="W833"/>
      <c r="X833"/>
      <c r="Y833"/>
      <c r="Z833" s="260"/>
      <c r="AA833"/>
      <c r="AB833"/>
      <c r="AC833"/>
      <c r="AD833"/>
      <c r="AE833"/>
      <c r="AF833"/>
      <c r="AG833"/>
      <c r="AH833"/>
      <c r="AI833"/>
      <c r="AJ833"/>
      <c r="AK833"/>
      <c r="AL833"/>
      <c r="AM833"/>
      <c r="AN833"/>
      <c r="AO833"/>
      <c r="AP833"/>
      <c r="AQ833"/>
      <c r="AR833"/>
      <c r="AS833"/>
      <c r="AT833"/>
      <c r="AU833"/>
      <c r="AV833"/>
      <c r="AW833"/>
      <c r="AX833"/>
      <c r="AY833"/>
      <c r="AZ833"/>
      <c r="BA833"/>
      <c r="BB833"/>
      <c r="BC833" s="41"/>
      <c r="BI833" s="20"/>
      <c r="CS833" s="259"/>
    </row>
    <row r="834" spans="1:97" s="1" customFormat="1" ht="13.5" customHeight="1" x14ac:dyDescent="0.15">
      <c r="A834"/>
      <c r="B834"/>
      <c r="C834"/>
      <c r="D834"/>
      <c r="E834"/>
      <c r="F834"/>
      <c r="G834"/>
      <c r="H834"/>
      <c r="I834"/>
      <c r="J834"/>
      <c r="K834" s="3"/>
      <c r="L834"/>
      <c r="M834"/>
      <c r="N834"/>
      <c r="O834"/>
      <c r="P834"/>
      <c r="Q834"/>
      <c r="R834"/>
      <c r="S834"/>
      <c r="T834"/>
      <c r="U834"/>
      <c r="V834"/>
      <c r="W834"/>
      <c r="X834"/>
      <c r="Y834"/>
      <c r="Z834" s="260"/>
      <c r="AA834"/>
      <c r="AB834"/>
      <c r="AC834"/>
      <c r="AD834"/>
      <c r="AE834"/>
      <c r="AF834"/>
      <c r="AG834"/>
      <c r="AH834"/>
      <c r="AI834"/>
      <c r="AJ834"/>
      <c r="AK834"/>
      <c r="AL834"/>
      <c r="AM834"/>
      <c r="AN834"/>
      <c r="AO834"/>
      <c r="AP834"/>
      <c r="AQ834"/>
      <c r="AR834"/>
      <c r="AS834"/>
      <c r="AT834"/>
      <c r="AU834"/>
      <c r="AV834"/>
      <c r="AW834"/>
      <c r="AX834"/>
      <c r="AY834"/>
      <c r="AZ834"/>
      <c r="BA834"/>
      <c r="BB834"/>
      <c r="BC834" s="41"/>
      <c r="BI834" s="20"/>
      <c r="CS834" s="259"/>
    </row>
    <row r="835" spans="1:97" s="1" customFormat="1" ht="13.5" customHeight="1" x14ac:dyDescent="0.15">
      <c r="A835"/>
      <c r="B835"/>
      <c r="C835"/>
      <c r="D835"/>
      <c r="E835"/>
      <c r="F835"/>
      <c r="G835"/>
      <c r="H835"/>
      <c r="I835"/>
      <c r="J835"/>
      <c r="K835" s="3"/>
      <c r="L835"/>
      <c r="M835"/>
      <c r="N835"/>
      <c r="O835"/>
      <c r="P835"/>
      <c r="Q835"/>
      <c r="R835"/>
      <c r="S835"/>
      <c r="T835"/>
      <c r="U835"/>
      <c r="V835"/>
      <c r="W835"/>
      <c r="X835"/>
      <c r="Y835"/>
      <c r="Z835" s="260"/>
      <c r="AA835"/>
      <c r="AB835"/>
      <c r="AC835"/>
      <c r="AD835"/>
      <c r="AE835"/>
      <c r="AF835"/>
      <c r="AG835"/>
      <c r="AH835"/>
      <c r="AI835"/>
      <c r="AJ835"/>
      <c r="AK835"/>
      <c r="AL835"/>
      <c r="AM835"/>
      <c r="AN835"/>
      <c r="AO835"/>
      <c r="AP835"/>
      <c r="AQ835"/>
      <c r="AR835"/>
      <c r="AS835"/>
      <c r="AT835"/>
      <c r="AU835"/>
      <c r="AV835"/>
      <c r="AW835"/>
      <c r="AX835"/>
      <c r="AY835"/>
      <c r="AZ835"/>
      <c r="BA835"/>
      <c r="BB835"/>
      <c r="BC835" s="41"/>
      <c r="BI835" s="20"/>
      <c r="CS835" s="259"/>
    </row>
    <row r="836" spans="1:97" s="1" customFormat="1" ht="13.5" customHeight="1" x14ac:dyDescent="0.15">
      <c r="A836"/>
      <c r="B836"/>
      <c r="C836"/>
      <c r="D836"/>
      <c r="E836"/>
      <c r="F836"/>
      <c r="G836"/>
      <c r="H836"/>
      <c r="I836"/>
      <c r="J836"/>
      <c r="K836" s="3"/>
      <c r="L836"/>
      <c r="M836"/>
      <c r="N836"/>
      <c r="O836"/>
      <c r="P836"/>
      <c r="Q836"/>
      <c r="R836"/>
      <c r="S836"/>
      <c r="T836"/>
      <c r="U836"/>
      <c r="V836"/>
      <c r="W836"/>
      <c r="X836"/>
      <c r="Y836"/>
      <c r="Z836" s="260"/>
      <c r="AA836"/>
      <c r="AB836"/>
      <c r="AC836"/>
      <c r="AD836"/>
      <c r="AE836"/>
      <c r="AF836"/>
      <c r="AG836"/>
      <c r="AH836"/>
      <c r="AI836"/>
      <c r="AJ836"/>
      <c r="AK836"/>
      <c r="AL836"/>
      <c r="AM836"/>
      <c r="AN836"/>
      <c r="AO836"/>
      <c r="AP836"/>
      <c r="AQ836"/>
      <c r="AR836"/>
      <c r="AS836"/>
      <c r="AT836"/>
      <c r="AU836"/>
      <c r="AV836"/>
      <c r="AW836"/>
      <c r="AX836"/>
      <c r="AY836"/>
      <c r="AZ836"/>
      <c r="BA836"/>
      <c r="BB836"/>
      <c r="BC836" s="41"/>
      <c r="BI836" s="20"/>
      <c r="CS836" s="259"/>
    </row>
    <row r="837" spans="1:97" s="1" customFormat="1" ht="13.5" customHeight="1" x14ac:dyDescent="0.15">
      <c r="A837"/>
      <c r="B837"/>
      <c r="C837"/>
      <c r="D837"/>
      <c r="E837"/>
      <c r="F837"/>
      <c r="G837"/>
      <c r="H837"/>
      <c r="I837"/>
      <c r="J837"/>
      <c r="K837" s="3"/>
      <c r="L837"/>
      <c r="M837"/>
      <c r="N837"/>
      <c r="O837"/>
      <c r="P837"/>
      <c r="Q837"/>
      <c r="R837"/>
      <c r="S837"/>
      <c r="T837"/>
      <c r="U837"/>
      <c r="V837"/>
      <c r="W837"/>
      <c r="X837"/>
      <c r="Y837"/>
      <c r="Z837" s="260"/>
      <c r="AA837"/>
      <c r="AB837"/>
      <c r="AC837"/>
      <c r="AD837"/>
      <c r="AE837"/>
      <c r="AF837"/>
      <c r="AG837"/>
      <c r="AH837"/>
      <c r="AI837"/>
      <c r="AJ837"/>
      <c r="AK837"/>
      <c r="AL837"/>
      <c r="AM837"/>
      <c r="AN837"/>
      <c r="AO837"/>
      <c r="AP837"/>
      <c r="AQ837"/>
      <c r="AR837"/>
      <c r="AS837"/>
      <c r="AT837"/>
      <c r="AU837"/>
      <c r="AV837"/>
      <c r="AW837"/>
      <c r="AX837"/>
      <c r="AY837"/>
      <c r="AZ837"/>
      <c r="BA837"/>
      <c r="BB837"/>
      <c r="BC837" s="41"/>
      <c r="BI837" s="20"/>
      <c r="CS837" s="259"/>
    </row>
    <row r="838" spans="1:97" s="1" customFormat="1" ht="13.5" customHeight="1" x14ac:dyDescent="0.15">
      <c r="A838"/>
      <c r="B838"/>
      <c r="C838"/>
      <c r="D838"/>
      <c r="E838"/>
      <c r="F838"/>
      <c r="G838"/>
      <c r="H838"/>
      <c r="I838"/>
      <c r="J838"/>
      <c r="K838" s="3"/>
      <c r="L838"/>
      <c r="M838"/>
      <c r="N838"/>
      <c r="O838"/>
      <c r="P838"/>
      <c r="Q838"/>
      <c r="R838"/>
      <c r="S838"/>
      <c r="T838"/>
      <c r="U838"/>
      <c r="V838"/>
      <c r="W838"/>
      <c r="X838"/>
      <c r="Y838"/>
      <c r="Z838" s="260"/>
      <c r="AA838"/>
      <c r="AB838"/>
      <c r="AC838"/>
      <c r="AD838"/>
      <c r="AE838"/>
      <c r="AF838"/>
      <c r="AG838"/>
      <c r="AH838"/>
      <c r="AI838"/>
      <c r="AJ838"/>
      <c r="AK838"/>
      <c r="AL838"/>
      <c r="AM838"/>
      <c r="AN838"/>
      <c r="AO838"/>
      <c r="AP838"/>
      <c r="AQ838"/>
      <c r="AR838"/>
      <c r="AS838"/>
      <c r="AT838"/>
      <c r="AU838"/>
      <c r="AV838"/>
      <c r="AW838"/>
      <c r="AX838"/>
      <c r="AY838"/>
      <c r="AZ838"/>
      <c r="BA838"/>
      <c r="BB838"/>
      <c r="BC838" s="41"/>
      <c r="BI838" s="20"/>
      <c r="CS838" s="259"/>
    </row>
    <row r="839" spans="1:97" s="1" customFormat="1" ht="13.5" customHeight="1" x14ac:dyDescent="0.15">
      <c r="A839"/>
      <c r="B839"/>
      <c r="C839"/>
      <c r="D839"/>
      <c r="E839"/>
      <c r="F839"/>
      <c r="G839"/>
      <c r="H839"/>
      <c r="I839"/>
      <c r="J839"/>
      <c r="K839" s="3"/>
      <c r="L839"/>
      <c r="M839"/>
      <c r="N839"/>
      <c r="O839"/>
      <c r="P839"/>
      <c r="Q839"/>
      <c r="R839"/>
      <c r="S839"/>
      <c r="T839"/>
      <c r="U839"/>
      <c r="V839"/>
      <c r="W839"/>
      <c r="X839"/>
      <c r="Y839"/>
      <c r="Z839" s="260"/>
      <c r="AA839"/>
      <c r="AB839"/>
      <c r="AC839"/>
      <c r="AD839"/>
      <c r="AE839"/>
      <c r="AF839"/>
      <c r="AG839"/>
      <c r="AH839"/>
      <c r="AI839"/>
      <c r="AJ839"/>
      <c r="AK839"/>
      <c r="AL839"/>
      <c r="AM839"/>
      <c r="AN839"/>
      <c r="AO839"/>
      <c r="AP839"/>
      <c r="AQ839"/>
      <c r="AR839"/>
      <c r="AS839"/>
      <c r="AT839"/>
      <c r="AU839"/>
      <c r="AV839"/>
      <c r="AW839"/>
      <c r="AX839"/>
      <c r="AY839"/>
      <c r="AZ839"/>
      <c r="BA839"/>
      <c r="BB839"/>
      <c r="BC839" s="41"/>
      <c r="BI839" s="20"/>
      <c r="CS839" s="259"/>
    </row>
    <row r="840" spans="1:97" s="1" customFormat="1" ht="13.5" customHeight="1" x14ac:dyDescent="0.15">
      <c r="A840"/>
      <c r="B840"/>
      <c r="C840"/>
      <c r="D840"/>
      <c r="E840"/>
      <c r="F840"/>
      <c r="G840"/>
      <c r="H840"/>
      <c r="I840"/>
      <c r="J840"/>
      <c r="K840" s="3"/>
      <c r="L840"/>
      <c r="M840"/>
      <c r="N840"/>
      <c r="O840"/>
      <c r="P840"/>
      <c r="Q840"/>
      <c r="R840"/>
      <c r="S840"/>
      <c r="T840"/>
      <c r="U840"/>
      <c r="V840"/>
      <c r="W840"/>
      <c r="X840"/>
      <c r="Y840"/>
      <c r="Z840" s="260"/>
      <c r="AA840"/>
      <c r="AB840"/>
      <c r="AC840"/>
      <c r="AD840"/>
      <c r="AE840"/>
      <c r="AF840"/>
      <c r="AG840"/>
      <c r="AH840"/>
      <c r="AI840"/>
      <c r="AJ840"/>
      <c r="AK840"/>
      <c r="AL840"/>
      <c r="AM840"/>
      <c r="AN840"/>
      <c r="AO840"/>
      <c r="AP840"/>
      <c r="AQ840"/>
      <c r="AR840"/>
      <c r="AS840"/>
      <c r="AT840"/>
      <c r="AU840"/>
      <c r="AV840"/>
      <c r="AW840"/>
      <c r="AX840"/>
      <c r="AY840"/>
      <c r="AZ840"/>
      <c r="BA840"/>
      <c r="BB840"/>
      <c r="BC840" s="41"/>
      <c r="BI840" s="20"/>
      <c r="CS840" s="259"/>
    </row>
    <row r="841" spans="1:97" s="1" customFormat="1" ht="13.5" customHeight="1" x14ac:dyDescent="0.15">
      <c r="A841"/>
      <c r="B841"/>
      <c r="C841"/>
      <c r="D841"/>
      <c r="E841"/>
      <c r="F841"/>
      <c r="G841"/>
      <c r="H841"/>
      <c r="I841"/>
      <c r="J841"/>
      <c r="K841" s="3"/>
      <c r="L841"/>
      <c r="M841"/>
      <c r="N841"/>
      <c r="O841"/>
      <c r="P841"/>
      <c r="Q841"/>
      <c r="R841"/>
      <c r="S841"/>
      <c r="T841"/>
      <c r="U841"/>
      <c r="V841"/>
      <c r="W841"/>
      <c r="X841"/>
      <c r="Y841"/>
      <c r="Z841" s="260"/>
      <c r="AA841"/>
      <c r="AB841"/>
      <c r="AC841"/>
      <c r="AD841"/>
      <c r="AE841"/>
      <c r="AF841"/>
      <c r="AG841"/>
      <c r="AH841"/>
      <c r="AI841"/>
      <c r="AJ841"/>
      <c r="AK841"/>
      <c r="AL841"/>
      <c r="AM841"/>
      <c r="AN841"/>
      <c r="AO841"/>
      <c r="AP841"/>
      <c r="AQ841"/>
      <c r="AR841"/>
      <c r="AS841"/>
      <c r="AT841"/>
      <c r="AU841"/>
      <c r="AV841"/>
      <c r="AW841"/>
      <c r="AX841"/>
      <c r="AY841"/>
      <c r="AZ841"/>
      <c r="BA841"/>
      <c r="BB841"/>
      <c r="BC841" s="41"/>
      <c r="BI841" s="20"/>
      <c r="CS841" s="259"/>
    </row>
    <row r="842" spans="1:97" s="1" customFormat="1" ht="13.5" customHeight="1" x14ac:dyDescent="0.15">
      <c r="A842"/>
      <c r="B842"/>
      <c r="C842"/>
      <c r="D842"/>
      <c r="E842"/>
      <c r="F842"/>
      <c r="G842"/>
      <c r="H842"/>
      <c r="I842"/>
      <c r="J842"/>
      <c r="K842" s="3"/>
      <c r="L842"/>
      <c r="M842"/>
      <c r="N842"/>
      <c r="O842"/>
      <c r="P842"/>
      <c r="Q842"/>
      <c r="R842"/>
      <c r="S842"/>
      <c r="T842"/>
      <c r="U842"/>
      <c r="V842"/>
      <c r="W842"/>
      <c r="X842"/>
      <c r="Y842"/>
      <c r="Z842" s="260"/>
      <c r="AA842"/>
      <c r="AB842"/>
      <c r="AC842"/>
      <c r="AD842"/>
      <c r="AE842"/>
      <c r="AF842"/>
      <c r="AG842"/>
      <c r="AH842"/>
      <c r="AI842"/>
      <c r="AJ842"/>
      <c r="AK842"/>
      <c r="AL842"/>
      <c r="AM842"/>
      <c r="AN842"/>
      <c r="AO842"/>
      <c r="AP842"/>
      <c r="AQ842"/>
      <c r="AR842"/>
      <c r="AS842"/>
      <c r="AT842"/>
      <c r="AU842"/>
      <c r="AV842"/>
      <c r="AW842"/>
      <c r="AX842"/>
      <c r="AY842"/>
      <c r="AZ842"/>
      <c r="BA842"/>
      <c r="BB842"/>
      <c r="BC842" s="41"/>
      <c r="BI842" s="20"/>
      <c r="CS842" s="259"/>
    </row>
    <row r="843" spans="1:97" s="1" customFormat="1" ht="13.5" customHeight="1" x14ac:dyDescent="0.15">
      <c r="A843"/>
      <c r="B843"/>
      <c r="C843"/>
      <c r="D843"/>
      <c r="E843"/>
      <c r="F843"/>
      <c r="G843"/>
      <c r="H843"/>
      <c r="I843"/>
      <c r="J843"/>
      <c r="K843" s="3"/>
      <c r="L843"/>
      <c r="M843"/>
      <c r="N843"/>
      <c r="O843"/>
      <c r="P843"/>
      <c r="Q843"/>
      <c r="R843"/>
      <c r="S843"/>
      <c r="T843"/>
      <c r="U843"/>
      <c r="V843"/>
      <c r="W843"/>
      <c r="X843"/>
      <c r="Y843"/>
      <c r="Z843" s="260"/>
      <c r="AA843"/>
      <c r="AB843"/>
      <c r="AC843"/>
      <c r="AD843"/>
      <c r="AE843"/>
      <c r="AF843"/>
      <c r="AG843"/>
      <c r="AH843"/>
      <c r="AI843"/>
      <c r="AJ843"/>
      <c r="AK843"/>
      <c r="AL843"/>
      <c r="AM843"/>
      <c r="AN843"/>
      <c r="AO843"/>
      <c r="AP843"/>
      <c r="AQ843"/>
      <c r="AR843"/>
      <c r="AS843"/>
      <c r="AT843"/>
      <c r="AU843"/>
      <c r="AV843"/>
      <c r="AW843"/>
      <c r="AX843"/>
      <c r="AY843"/>
      <c r="AZ843"/>
      <c r="BA843"/>
      <c r="BB843"/>
      <c r="BC843" s="41"/>
      <c r="BI843" s="20"/>
      <c r="CS843" s="259"/>
    </row>
    <row r="844" spans="1:97" s="1" customFormat="1" ht="13.5" customHeight="1" x14ac:dyDescent="0.15">
      <c r="A844"/>
      <c r="B844"/>
      <c r="C844"/>
      <c r="D844"/>
      <c r="E844"/>
      <c r="F844"/>
      <c r="G844"/>
      <c r="H844"/>
      <c r="I844"/>
      <c r="J844"/>
      <c r="K844" s="3"/>
      <c r="L844"/>
      <c r="M844"/>
      <c r="N844"/>
      <c r="O844"/>
      <c r="P844"/>
      <c r="Q844"/>
      <c r="R844"/>
      <c r="S844"/>
      <c r="T844"/>
      <c r="U844"/>
      <c r="V844"/>
      <c r="W844"/>
      <c r="X844"/>
      <c r="Y844"/>
      <c r="Z844" s="260"/>
      <c r="AA844"/>
      <c r="AB844"/>
      <c r="AC844"/>
      <c r="AD844"/>
      <c r="AE844"/>
      <c r="AF844"/>
      <c r="AG844"/>
      <c r="AH844"/>
      <c r="AI844"/>
      <c r="AJ844"/>
      <c r="AK844"/>
      <c r="AL844"/>
      <c r="AM844"/>
      <c r="AN844"/>
      <c r="AO844"/>
      <c r="AP844"/>
      <c r="AQ844"/>
      <c r="AR844"/>
      <c r="AS844"/>
      <c r="AT844"/>
      <c r="AU844"/>
      <c r="AV844"/>
      <c r="AW844"/>
      <c r="AX844"/>
      <c r="AY844"/>
      <c r="AZ844"/>
      <c r="BA844"/>
      <c r="BB844"/>
      <c r="BC844" s="41"/>
      <c r="BI844" s="20"/>
      <c r="CS844" s="259"/>
    </row>
    <row r="845" spans="1:97" s="1" customFormat="1" ht="13.5" customHeight="1" x14ac:dyDescent="0.15">
      <c r="A845"/>
      <c r="B845"/>
      <c r="C845"/>
      <c r="D845"/>
      <c r="E845"/>
      <c r="F845"/>
      <c r="G845"/>
      <c r="H845"/>
      <c r="I845"/>
      <c r="J845"/>
      <c r="K845" s="3"/>
      <c r="L845"/>
      <c r="M845"/>
      <c r="N845"/>
      <c r="O845"/>
      <c r="P845"/>
      <c r="Q845"/>
      <c r="R845"/>
      <c r="S845"/>
      <c r="T845"/>
      <c r="U845"/>
      <c r="V845"/>
      <c r="W845"/>
      <c r="X845"/>
      <c r="Y845"/>
      <c r="Z845" s="260"/>
      <c r="AA845"/>
      <c r="AB845"/>
      <c r="AC845"/>
      <c r="AD845"/>
      <c r="AE845"/>
      <c r="AF845"/>
      <c r="AG845"/>
      <c r="AH845"/>
      <c r="AI845"/>
      <c r="AJ845"/>
      <c r="AK845"/>
      <c r="AL845"/>
      <c r="AM845"/>
      <c r="AN845"/>
      <c r="AO845"/>
      <c r="AP845"/>
      <c r="AQ845"/>
      <c r="AR845"/>
      <c r="AS845"/>
      <c r="AT845"/>
      <c r="AU845"/>
      <c r="AV845"/>
      <c r="AW845"/>
      <c r="AX845"/>
      <c r="AY845"/>
      <c r="AZ845"/>
      <c r="BA845"/>
      <c r="BB845"/>
      <c r="BC845" s="41"/>
      <c r="BI845" s="20"/>
      <c r="CS845" s="259"/>
    </row>
    <row r="846" spans="1:97" s="1" customFormat="1" ht="13.5" customHeight="1" x14ac:dyDescent="0.15">
      <c r="A846"/>
      <c r="B846"/>
      <c r="C846"/>
      <c r="D846"/>
      <c r="E846"/>
      <c r="F846"/>
      <c r="G846"/>
      <c r="H846"/>
      <c r="I846"/>
      <c r="J846"/>
      <c r="K846" s="3"/>
      <c r="L846"/>
      <c r="M846"/>
      <c r="N846"/>
      <c r="O846"/>
      <c r="P846"/>
      <c r="Q846"/>
      <c r="R846"/>
      <c r="S846"/>
      <c r="T846"/>
      <c r="U846"/>
      <c r="V846"/>
      <c r="W846"/>
      <c r="X846"/>
      <c r="Y846"/>
      <c r="Z846" s="260"/>
      <c r="AA846"/>
      <c r="AB846"/>
      <c r="AC846"/>
      <c r="AD846"/>
      <c r="AE846"/>
      <c r="AF846"/>
      <c r="AG846"/>
      <c r="AH846"/>
      <c r="AI846"/>
      <c r="AJ846"/>
      <c r="AK846"/>
      <c r="AL846"/>
      <c r="AM846"/>
      <c r="AN846"/>
      <c r="AO846"/>
      <c r="AP846"/>
      <c r="AQ846"/>
      <c r="AR846"/>
      <c r="AS846"/>
      <c r="AT846"/>
      <c r="AU846"/>
      <c r="AV846"/>
      <c r="AW846"/>
      <c r="AX846"/>
      <c r="AY846"/>
      <c r="AZ846"/>
      <c r="BA846"/>
      <c r="BB846"/>
      <c r="BC846" s="41"/>
      <c r="BI846" s="20"/>
      <c r="CS846" s="259"/>
    </row>
    <row r="847" spans="1:97" s="1" customFormat="1" ht="13.5" customHeight="1" x14ac:dyDescent="0.15">
      <c r="A847"/>
      <c r="B847"/>
      <c r="C847"/>
      <c r="D847"/>
      <c r="E847"/>
      <c r="F847"/>
      <c r="G847"/>
      <c r="H847"/>
      <c r="I847"/>
      <c r="J847"/>
      <c r="K847" s="3"/>
      <c r="L847"/>
      <c r="M847"/>
      <c r="N847"/>
      <c r="O847"/>
      <c r="P847"/>
      <c r="Q847"/>
      <c r="R847"/>
      <c r="S847"/>
      <c r="T847"/>
      <c r="U847"/>
      <c r="V847"/>
      <c r="W847"/>
      <c r="X847"/>
      <c r="Y847"/>
      <c r="Z847" s="260"/>
      <c r="AA847"/>
      <c r="AB847"/>
      <c r="AC847"/>
      <c r="AD847"/>
      <c r="AE847"/>
      <c r="AF847"/>
      <c r="AG847"/>
      <c r="AH847"/>
      <c r="AI847"/>
      <c r="AJ847"/>
      <c r="AK847"/>
      <c r="AL847"/>
      <c r="AM847"/>
      <c r="AN847"/>
      <c r="AO847"/>
      <c r="AP847"/>
      <c r="AQ847"/>
      <c r="AR847"/>
      <c r="AS847"/>
      <c r="AT847"/>
      <c r="AU847"/>
      <c r="AV847"/>
      <c r="AW847"/>
      <c r="AX847"/>
      <c r="AY847"/>
      <c r="AZ847"/>
      <c r="BA847"/>
      <c r="BB847"/>
      <c r="BC847" s="41"/>
      <c r="BI847" s="20"/>
      <c r="CS847" s="259"/>
    </row>
    <row r="848" spans="1:97" s="1" customFormat="1" ht="13.5" customHeight="1" x14ac:dyDescent="0.15">
      <c r="A848"/>
      <c r="B848"/>
      <c r="C848"/>
      <c r="D848"/>
      <c r="E848"/>
      <c r="F848"/>
      <c r="G848"/>
      <c r="H848"/>
      <c r="I848"/>
      <c r="J848"/>
      <c r="K848" s="3"/>
      <c r="L848"/>
      <c r="M848"/>
      <c r="N848"/>
      <c r="O848"/>
      <c r="P848"/>
      <c r="Q848"/>
      <c r="R848"/>
      <c r="S848"/>
      <c r="T848"/>
      <c r="U848"/>
      <c r="V848"/>
      <c r="W848"/>
      <c r="X848"/>
      <c r="Y848"/>
      <c r="Z848" s="260"/>
      <c r="AA848"/>
      <c r="AB848"/>
      <c r="AC848"/>
      <c r="AD848"/>
      <c r="AE848"/>
      <c r="AF848"/>
      <c r="AG848"/>
      <c r="AH848"/>
      <c r="AI848"/>
      <c r="AJ848"/>
      <c r="AK848"/>
      <c r="AL848"/>
      <c r="AM848"/>
      <c r="AN848"/>
      <c r="AO848"/>
      <c r="AP848"/>
      <c r="AQ848"/>
      <c r="AR848"/>
      <c r="AS848"/>
      <c r="AT848"/>
      <c r="AU848"/>
      <c r="AV848"/>
      <c r="AW848"/>
      <c r="AX848"/>
      <c r="AY848"/>
      <c r="AZ848"/>
      <c r="BA848"/>
      <c r="BB848"/>
      <c r="BC848" s="41"/>
      <c r="BI848" s="20"/>
      <c r="CS848" s="259"/>
    </row>
    <row r="849" spans="1:97" s="1" customFormat="1" ht="13.5" customHeight="1" x14ac:dyDescent="0.15">
      <c r="A849"/>
      <c r="B849"/>
      <c r="C849"/>
      <c r="D849"/>
      <c r="E849"/>
      <c r="F849"/>
      <c r="G849"/>
      <c r="H849"/>
      <c r="I849"/>
      <c r="J849"/>
      <c r="K849" s="3"/>
      <c r="L849"/>
      <c r="M849"/>
      <c r="N849"/>
      <c r="O849"/>
      <c r="P849"/>
      <c r="Q849"/>
      <c r="R849"/>
      <c r="S849"/>
      <c r="T849"/>
      <c r="U849"/>
      <c r="V849"/>
      <c r="W849"/>
      <c r="X849"/>
      <c r="Y849"/>
      <c r="Z849" s="260"/>
      <c r="AA849"/>
      <c r="AB849"/>
      <c r="AC849"/>
      <c r="AD849"/>
      <c r="AE849"/>
      <c r="AF849"/>
      <c r="AG849"/>
      <c r="AH849"/>
      <c r="AI849"/>
      <c r="AJ849"/>
      <c r="AK849"/>
      <c r="AL849"/>
      <c r="AM849"/>
      <c r="AN849"/>
      <c r="AO849"/>
      <c r="AP849"/>
      <c r="AQ849"/>
      <c r="AR849"/>
      <c r="AS849"/>
      <c r="AT849"/>
      <c r="AU849"/>
      <c r="AV849"/>
      <c r="AW849"/>
      <c r="AX849"/>
      <c r="AY849"/>
      <c r="AZ849"/>
      <c r="BA849"/>
      <c r="BB849"/>
      <c r="BC849" s="41"/>
      <c r="BI849" s="20"/>
      <c r="CS849" s="259"/>
    </row>
    <row r="850" spans="1:97" s="1" customFormat="1" ht="13.5" customHeight="1" x14ac:dyDescent="0.15">
      <c r="A850"/>
      <c r="B850"/>
      <c r="C850"/>
      <c r="D850"/>
      <c r="E850"/>
      <c r="F850"/>
      <c r="G850"/>
      <c r="H850"/>
      <c r="I850"/>
      <c r="J850"/>
      <c r="K850" s="3"/>
      <c r="L850"/>
      <c r="M850"/>
      <c r="N850"/>
      <c r="O850"/>
      <c r="P850"/>
      <c r="Q850"/>
      <c r="R850"/>
      <c r="S850"/>
      <c r="T850"/>
      <c r="U850"/>
      <c r="V850"/>
      <c r="W850"/>
      <c r="X850"/>
      <c r="Y850"/>
      <c r="Z850" s="260"/>
      <c r="AA850"/>
      <c r="AB850"/>
      <c r="AC850"/>
      <c r="AD850"/>
      <c r="AE850"/>
      <c r="AF850"/>
      <c r="AG850"/>
      <c r="AH850"/>
      <c r="AI850"/>
      <c r="AJ850"/>
      <c r="AK850"/>
      <c r="AL850"/>
      <c r="AM850"/>
      <c r="AN850"/>
      <c r="AO850"/>
      <c r="AP850"/>
      <c r="AQ850"/>
      <c r="AR850"/>
      <c r="AS850"/>
      <c r="AT850"/>
      <c r="AU850"/>
      <c r="AV850"/>
      <c r="AW850"/>
      <c r="AX850"/>
      <c r="AY850"/>
      <c r="AZ850"/>
      <c r="BA850"/>
      <c r="BB850"/>
      <c r="BC850" s="41"/>
      <c r="BI850" s="20"/>
      <c r="CS850" s="259"/>
    </row>
    <row r="851" spans="1:97" s="1" customFormat="1" ht="13.5" customHeight="1" x14ac:dyDescent="0.15">
      <c r="A851"/>
      <c r="B851"/>
      <c r="C851"/>
      <c r="D851"/>
      <c r="E851"/>
      <c r="F851"/>
      <c r="G851"/>
      <c r="H851"/>
      <c r="I851"/>
      <c r="J851"/>
      <c r="K851" s="3"/>
      <c r="L851"/>
      <c r="M851"/>
      <c r="N851"/>
      <c r="O851"/>
      <c r="P851"/>
      <c r="Q851"/>
      <c r="R851"/>
      <c r="S851"/>
      <c r="T851"/>
      <c r="U851"/>
      <c r="V851"/>
      <c r="W851"/>
      <c r="X851"/>
      <c r="Y851"/>
      <c r="Z851" s="260"/>
      <c r="AA851"/>
      <c r="AB851"/>
      <c r="AC851"/>
      <c r="AD851"/>
      <c r="AE851"/>
      <c r="AF851"/>
      <c r="AG851"/>
      <c r="AH851"/>
      <c r="AI851"/>
      <c r="AJ851"/>
      <c r="AK851"/>
      <c r="AL851"/>
      <c r="AM851"/>
      <c r="AN851"/>
      <c r="AO851"/>
      <c r="AP851"/>
      <c r="AQ851"/>
      <c r="AR851"/>
      <c r="AS851"/>
      <c r="AT851"/>
      <c r="AU851"/>
      <c r="AV851"/>
      <c r="AW851"/>
      <c r="AX851"/>
      <c r="AY851"/>
      <c r="AZ851"/>
      <c r="BA851"/>
      <c r="BB851"/>
      <c r="BC851" s="41"/>
      <c r="BI851" s="20"/>
      <c r="CS851" s="259"/>
    </row>
    <row r="852" spans="1:97" s="1" customFormat="1" ht="13.5" customHeight="1" x14ac:dyDescent="0.15">
      <c r="A852"/>
      <c r="B852"/>
      <c r="C852"/>
      <c r="D852"/>
      <c r="E852"/>
      <c r="F852"/>
      <c r="G852"/>
      <c r="H852"/>
      <c r="I852"/>
      <c r="J852"/>
      <c r="K852" s="3"/>
      <c r="L852"/>
      <c r="M852"/>
      <c r="N852"/>
      <c r="O852"/>
      <c r="P852"/>
      <c r="Q852"/>
      <c r="R852"/>
      <c r="S852"/>
      <c r="T852"/>
      <c r="U852"/>
      <c r="V852"/>
      <c r="W852"/>
      <c r="X852"/>
      <c r="Y852"/>
      <c r="Z852" s="260"/>
      <c r="AA852"/>
      <c r="AB852"/>
      <c r="AC852"/>
      <c r="AD852"/>
      <c r="AE852"/>
      <c r="AF852"/>
      <c r="AG852"/>
      <c r="AH852"/>
      <c r="AI852"/>
      <c r="AJ852"/>
      <c r="AK852"/>
      <c r="AL852"/>
      <c r="AM852"/>
      <c r="AN852"/>
      <c r="AO852"/>
      <c r="AP852"/>
      <c r="AQ852"/>
      <c r="AR852"/>
      <c r="AS852"/>
      <c r="AT852"/>
      <c r="AU852"/>
      <c r="AV852"/>
      <c r="AW852"/>
      <c r="AX852"/>
      <c r="AY852"/>
      <c r="AZ852"/>
      <c r="BA852"/>
      <c r="BB852"/>
      <c r="BC852" s="41"/>
      <c r="BI852" s="20"/>
      <c r="CS852" s="259"/>
    </row>
    <row r="853" spans="1:97" s="1" customFormat="1" ht="13.5" customHeight="1" x14ac:dyDescent="0.15">
      <c r="A853"/>
      <c r="B853"/>
      <c r="C853"/>
      <c r="D853"/>
      <c r="E853"/>
      <c r="F853"/>
      <c r="G853"/>
      <c r="H853"/>
      <c r="I853"/>
      <c r="J853"/>
      <c r="K853" s="3"/>
      <c r="L853"/>
      <c r="M853"/>
      <c r="N853"/>
      <c r="O853"/>
      <c r="P853"/>
      <c r="Q853"/>
      <c r="R853"/>
      <c r="S853"/>
      <c r="T853"/>
      <c r="U853"/>
      <c r="V853"/>
      <c r="W853"/>
      <c r="X853"/>
      <c r="Y853"/>
      <c r="Z853" s="260"/>
      <c r="AA853"/>
      <c r="AB853"/>
      <c r="AC853"/>
      <c r="AD853"/>
      <c r="AE853"/>
      <c r="AF853"/>
      <c r="AG853"/>
      <c r="AH853"/>
      <c r="AI853"/>
      <c r="AJ853"/>
      <c r="AK853"/>
      <c r="AL853"/>
      <c r="AM853"/>
      <c r="AN853"/>
      <c r="AO853"/>
      <c r="AP853"/>
      <c r="AQ853"/>
      <c r="AR853"/>
      <c r="AS853"/>
      <c r="AT853"/>
      <c r="AU853"/>
      <c r="AV853"/>
      <c r="AW853"/>
      <c r="AX853"/>
      <c r="AY853"/>
      <c r="AZ853"/>
      <c r="BA853"/>
      <c r="BB853"/>
      <c r="BC853" s="41"/>
      <c r="BI853" s="20"/>
      <c r="CS853" s="259"/>
    </row>
    <row r="854" spans="1:97" s="1" customFormat="1" ht="13.5" customHeight="1" x14ac:dyDescent="0.15">
      <c r="A854"/>
      <c r="B854"/>
      <c r="C854"/>
      <c r="D854"/>
      <c r="E854"/>
      <c r="F854"/>
      <c r="G854"/>
      <c r="H854"/>
      <c r="I854"/>
      <c r="J854"/>
      <c r="K854" s="3"/>
      <c r="L854"/>
      <c r="M854"/>
      <c r="N854"/>
      <c r="O854"/>
      <c r="P854"/>
      <c r="Q854"/>
      <c r="R854"/>
      <c r="S854"/>
      <c r="T854"/>
      <c r="U854"/>
      <c r="V854"/>
      <c r="W854"/>
      <c r="X854"/>
      <c r="Y854"/>
      <c r="Z854" s="260"/>
      <c r="AA854"/>
      <c r="AB854"/>
      <c r="AC854"/>
      <c r="AD854"/>
      <c r="AE854"/>
      <c r="AF854"/>
      <c r="AG854"/>
      <c r="AH854"/>
      <c r="AI854"/>
      <c r="AJ854"/>
      <c r="AK854"/>
      <c r="AL854"/>
      <c r="AM854"/>
      <c r="AN854"/>
      <c r="AO854"/>
      <c r="AP854"/>
      <c r="AQ854"/>
      <c r="AR854"/>
      <c r="AS854"/>
      <c r="AT854"/>
      <c r="AU854"/>
      <c r="AV854"/>
      <c r="AW854"/>
      <c r="AX854"/>
      <c r="AY854"/>
      <c r="AZ854"/>
      <c r="BA854"/>
      <c r="BB854"/>
      <c r="BC854" s="41"/>
      <c r="BI854" s="20"/>
      <c r="CS854" s="259"/>
    </row>
    <row r="855" spans="1:97" s="1" customFormat="1" ht="13.5" customHeight="1" x14ac:dyDescent="0.15">
      <c r="A855"/>
      <c r="B855"/>
      <c r="C855"/>
      <c r="D855"/>
      <c r="E855"/>
      <c r="F855"/>
      <c r="G855"/>
      <c r="H855"/>
      <c r="I855"/>
      <c r="J855"/>
      <c r="K855" s="3"/>
      <c r="L855"/>
      <c r="M855"/>
      <c r="N855"/>
      <c r="O855"/>
      <c r="P855"/>
      <c r="Q855"/>
      <c r="R855"/>
      <c r="S855"/>
      <c r="T855"/>
      <c r="U855"/>
      <c r="V855"/>
      <c r="W855"/>
      <c r="X855"/>
      <c r="Y855"/>
      <c r="Z855" s="260"/>
      <c r="AA855"/>
      <c r="AB855"/>
      <c r="AC855"/>
      <c r="AD855"/>
      <c r="AE855"/>
      <c r="AF855"/>
      <c r="AG855"/>
      <c r="AH855"/>
      <c r="AI855"/>
      <c r="AJ855"/>
      <c r="AK855"/>
      <c r="AL855"/>
      <c r="AM855"/>
      <c r="AN855"/>
      <c r="AO855"/>
      <c r="AP855"/>
      <c r="AQ855"/>
      <c r="AR855"/>
      <c r="AS855"/>
      <c r="AT855"/>
      <c r="AU855"/>
      <c r="AV855"/>
      <c r="AW855"/>
      <c r="AX855"/>
      <c r="AY855"/>
      <c r="AZ855"/>
      <c r="BA855"/>
      <c r="BB855"/>
      <c r="BC855" s="41"/>
      <c r="BI855" s="20"/>
      <c r="CS855" s="259"/>
    </row>
    <row r="856" spans="1:97" s="1" customFormat="1" ht="13.5" customHeight="1" x14ac:dyDescent="0.15">
      <c r="A856"/>
      <c r="B856"/>
      <c r="C856"/>
      <c r="D856"/>
      <c r="E856"/>
      <c r="F856"/>
      <c r="G856"/>
      <c r="H856"/>
      <c r="I856"/>
      <c r="J856"/>
      <c r="K856" s="3"/>
      <c r="L856"/>
      <c r="M856"/>
      <c r="N856"/>
      <c r="O856"/>
      <c r="P856"/>
      <c r="Q856"/>
      <c r="R856"/>
      <c r="S856"/>
      <c r="T856"/>
      <c r="U856"/>
      <c r="V856"/>
      <c r="W856"/>
      <c r="X856"/>
      <c r="Y856"/>
      <c r="Z856" s="260"/>
      <c r="AA856"/>
      <c r="AB856"/>
      <c r="AC856"/>
      <c r="AD856"/>
      <c r="AE856"/>
      <c r="AF856"/>
      <c r="AG856"/>
      <c r="AH856"/>
      <c r="AI856"/>
      <c r="AJ856"/>
      <c r="AK856"/>
      <c r="AL856"/>
      <c r="AM856"/>
      <c r="AN856"/>
      <c r="AO856"/>
      <c r="AP856"/>
      <c r="AQ856"/>
      <c r="AR856"/>
      <c r="AS856"/>
      <c r="AT856"/>
      <c r="AU856"/>
      <c r="AV856"/>
      <c r="AW856"/>
      <c r="AX856"/>
      <c r="AY856"/>
      <c r="AZ856"/>
      <c r="BA856"/>
      <c r="BB856"/>
      <c r="BC856" s="41"/>
      <c r="BI856" s="20"/>
      <c r="CS856" s="259"/>
    </row>
    <row r="857" spans="1:97" s="1" customFormat="1" ht="13.5" customHeight="1" x14ac:dyDescent="0.15">
      <c r="A857"/>
      <c r="B857"/>
      <c r="C857"/>
      <c r="D857"/>
      <c r="E857"/>
      <c r="F857"/>
      <c r="G857"/>
      <c r="H857"/>
      <c r="I857"/>
      <c r="J857"/>
      <c r="K857" s="3"/>
      <c r="L857"/>
      <c r="M857"/>
      <c r="N857"/>
      <c r="O857"/>
      <c r="P857"/>
      <c r="Q857"/>
      <c r="R857"/>
      <c r="S857"/>
      <c r="T857"/>
      <c r="U857"/>
      <c r="V857"/>
      <c r="W857"/>
      <c r="X857"/>
      <c r="Y857"/>
      <c r="Z857" s="260"/>
      <c r="AA857"/>
      <c r="AB857"/>
      <c r="AC857"/>
      <c r="AD857"/>
      <c r="AE857"/>
      <c r="AF857"/>
      <c r="AG857"/>
      <c r="AH857"/>
      <c r="AI857"/>
      <c r="AJ857"/>
      <c r="AK857"/>
      <c r="AL857"/>
      <c r="AM857"/>
      <c r="AN857"/>
      <c r="AO857"/>
      <c r="AP857"/>
      <c r="AQ857"/>
      <c r="AR857"/>
      <c r="AS857"/>
      <c r="AT857"/>
      <c r="AU857"/>
      <c r="AV857"/>
      <c r="AW857"/>
      <c r="AX857"/>
      <c r="AY857"/>
      <c r="AZ857"/>
      <c r="BA857"/>
      <c r="BB857"/>
      <c r="BC857" s="41"/>
      <c r="BI857" s="20"/>
      <c r="CS857" s="259"/>
    </row>
    <row r="858" spans="1:97" s="1" customFormat="1" ht="13.5" customHeight="1" x14ac:dyDescent="0.15">
      <c r="A858"/>
      <c r="B858"/>
      <c r="C858"/>
      <c r="D858"/>
      <c r="E858"/>
      <c r="F858"/>
      <c r="G858"/>
      <c r="H858"/>
      <c r="I858"/>
      <c r="J858"/>
      <c r="K858" s="3"/>
      <c r="L858"/>
      <c r="M858"/>
      <c r="N858"/>
      <c r="O858"/>
      <c r="P858"/>
      <c r="Q858"/>
      <c r="R858"/>
      <c r="S858"/>
      <c r="T858"/>
      <c r="U858"/>
      <c r="V858"/>
      <c r="W858"/>
      <c r="X858"/>
      <c r="Y858"/>
      <c r="Z858" s="260"/>
      <c r="AA858"/>
      <c r="AB858"/>
      <c r="AC858"/>
      <c r="AD858"/>
      <c r="AE858"/>
      <c r="AF858"/>
      <c r="AG858"/>
      <c r="AH858"/>
      <c r="AI858"/>
      <c r="AJ858"/>
      <c r="AK858"/>
      <c r="AL858"/>
      <c r="AM858"/>
      <c r="AN858"/>
      <c r="AO858"/>
      <c r="AP858"/>
      <c r="AQ858"/>
      <c r="AR858"/>
      <c r="AS858"/>
      <c r="AT858"/>
      <c r="AU858"/>
      <c r="AV858"/>
      <c r="AW858"/>
      <c r="AX858"/>
      <c r="AY858"/>
      <c r="AZ858"/>
      <c r="BA858"/>
      <c r="BB858"/>
      <c r="BC858" s="41"/>
      <c r="BI858" s="20"/>
      <c r="CS858" s="259"/>
    </row>
    <row r="859" spans="1:97" s="1" customFormat="1" ht="13.5" customHeight="1" x14ac:dyDescent="0.15">
      <c r="A859"/>
      <c r="B859"/>
      <c r="C859"/>
      <c r="D859"/>
      <c r="E859"/>
      <c r="F859"/>
      <c r="G859"/>
      <c r="H859"/>
      <c r="I859"/>
      <c r="J859"/>
      <c r="K859" s="3"/>
      <c r="L859"/>
      <c r="M859"/>
      <c r="N859"/>
      <c r="O859"/>
      <c r="P859"/>
      <c r="Q859"/>
      <c r="R859"/>
      <c r="S859"/>
      <c r="T859"/>
      <c r="U859"/>
      <c r="V859"/>
      <c r="W859"/>
      <c r="X859"/>
      <c r="Y859"/>
      <c r="Z859" s="260"/>
      <c r="AA859"/>
      <c r="AB859"/>
      <c r="AC859"/>
      <c r="AD859"/>
      <c r="AE859"/>
      <c r="AF859"/>
      <c r="AG859"/>
      <c r="AH859"/>
      <c r="AI859"/>
      <c r="AJ859"/>
      <c r="AK859"/>
      <c r="AL859"/>
      <c r="AM859"/>
      <c r="AN859"/>
      <c r="AO859"/>
      <c r="AP859"/>
      <c r="AQ859"/>
      <c r="AR859"/>
      <c r="AS859"/>
      <c r="AT859"/>
      <c r="AU859"/>
      <c r="AV859"/>
      <c r="AW859"/>
      <c r="AX859"/>
      <c r="AY859"/>
      <c r="AZ859"/>
      <c r="BA859"/>
      <c r="BB859"/>
      <c r="BC859" s="41"/>
      <c r="BI859" s="20"/>
      <c r="CS859" s="259"/>
    </row>
    <row r="860" spans="1:97" s="1" customFormat="1" ht="13.5" customHeight="1" x14ac:dyDescent="0.15">
      <c r="A860"/>
      <c r="B860"/>
      <c r="C860"/>
      <c r="D860"/>
      <c r="E860"/>
      <c r="F860"/>
      <c r="G860"/>
      <c r="H860"/>
      <c r="I860"/>
      <c r="J860"/>
      <c r="K860" s="3"/>
      <c r="L860"/>
      <c r="M860"/>
      <c r="N860"/>
      <c r="O860"/>
      <c r="P860"/>
      <c r="Q860"/>
      <c r="R860"/>
      <c r="S860"/>
      <c r="T860"/>
      <c r="U860"/>
      <c r="V860"/>
      <c r="W860"/>
      <c r="X860"/>
      <c r="Y860"/>
      <c r="Z860" s="260"/>
      <c r="AA860"/>
      <c r="AB860"/>
      <c r="AC860"/>
      <c r="AD860"/>
      <c r="AE860"/>
      <c r="AF860"/>
      <c r="AG860"/>
      <c r="AH860"/>
      <c r="AI860"/>
      <c r="AJ860"/>
      <c r="AK860"/>
      <c r="AL860"/>
      <c r="AM860"/>
      <c r="AN860"/>
      <c r="AO860"/>
      <c r="AP860"/>
      <c r="AQ860"/>
      <c r="AR860"/>
      <c r="AS860"/>
      <c r="AT860"/>
      <c r="AU860"/>
      <c r="AV860"/>
      <c r="AW860"/>
      <c r="AX860"/>
      <c r="AY860"/>
      <c r="AZ860"/>
      <c r="BA860"/>
      <c r="BB860"/>
      <c r="BC860" s="41"/>
      <c r="BI860" s="20"/>
      <c r="CS860" s="259"/>
    </row>
    <row r="861" spans="1:97" s="1" customFormat="1" ht="13.5" customHeight="1" x14ac:dyDescent="0.15">
      <c r="A861"/>
      <c r="B861"/>
      <c r="C861"/>
      <c r="D861"/>
      <c r="E861"/>
      <c r="F861"/>
      <c r="G861"/>
      <c r="H861"/>
      <c r="I861"/>
      <c r="J861"/>
      <c r="K861" s="3"/>
      <c r="L861"/>
      <c r="M861"/>
      <c r="N861"/>
      <c r="O861"/>
      <c r="P861"/>
      <c r="Q861"/>
      <c r="R861"/>
      <c r="S861"/>
      <c r="T861"/>
      <c r="U861"/>
      <c r="V861"/>
      <c r="W861"/>
      <c r="X861"/>
      <c r="Y861"/>
      <c r="Z861" s="260"/>
      <c r="AA861"/>
      <c r="AB861"/>
      <c r="AC861"/>
      <c r="AD861"/>
      <c r="AE861"/>
      <c r="AF861"/>
      <c r="AG861"/>
      <c r="AH861"/>
      <c r="AI861"/>
      <c r="AJ861"/>
      <c r="AK861"/>
      <c r="AL861"/>
      <c r="AM861"/>
      <c r="AN861"/>
      <c r="AO861"/>
      <c r="AP861"/>
      <c r="AQ861"/>
      <c r="AR861"/>
      <c r="AS861"/>
      <c r="AT861"/>
      <c r="AU861"/>
      <c r="AV861"/>
      <c r="AW861"/>
      <c r="AX861"/>
      <c r="AY861"/>
      <c r="AZ861"/>
      <c r="BA861"/>
      <c r="BB861"/>
      <c r="BC861" s="41"/>
      <c r="BI861" s="20"/>
      <c r="CS861" s="259"/>
    </row>
    <row r="862" spans="1:97" s="1" customFormat="1" ht="13.5" customHeight="1" x14ac:dyDescent="0.15">
      <c r="A862"/>
      <c r="B862"/>
      <c r="C862"/>
      <c r="D862"/>
      <c r="E862"/>
      <c r="F862"/>
      <c r="G862"/>
      <c r="H862"/>
      <c r="I862"/>
      <c r="J862"/>
      <c r="K862" s="3"/>
      <c r="L862"/>
      <c r="M862"/>
      <c r="N862"/>
      <c r="O862"/>
      <c r="P862"/>
      <c r="Q862"/>
      <c r="R862"/>
      <c r="S862"/>
      <c r="T862"/>
      <c r="U862"/>
      <c r="V862"/>
      <c r="W862"/>
      <c r="X862"/>
      <c r="Y862"/>
      <c r="Z862" s="260"/>
      <c r="AA862"/>
      <c r="AB862"/>
      <c r="AC862"/>
      <c r="AD862"/>
      <c r="AE862"/>
      <c r="AF862"/>
      <c r="AG862"/>
      <c r="AH862"/>
      <c r="AI862"/>
      <c r="AJ862"/>
      <c r="AK862"/>
      <c r="AL862"/>
      <c r="AM862"/>
      <c r="AN862"/>
      <c r="AO862"/>
      <c r="AP862"/>
      <c r="AQ862"/>
      <c r="AR862"/>
      <c r="AS862"/>
      <c r="AT862"/>
      <c r="AU862"/>
      <c r="AV862"/>
      <c r="AW862"/>
      <c r="AX862"/>
      <c r="AY862"/>
      <c r="AZ862"/>
      <c r="BA862"/>
      <c r="BB862"/>
      <c r="BC862" s="41"/>
      <c r="BI862" s="20"/>
      <c r="CS862" s="259"/>
    </row>
    <row r="863" spans="1:97" s="1" customFormat="1" ht="13.5" customHeight="1" x14ac:dyDescent="0.15">
      <c r="A863"/>
      <c r="B863"/>
      <c r="C863"/>
      <c r="D863"/>
      <c r="E863"/>
      <c r="F863"/>
      <c r="G863"/>
      <c r="H863"/>
      <c r="I863"/>
      <c r="J863"/>
      <c r="K863" s="3"/>
      <c r="L863"/>
      <c r="M863"/>
      <c r="N863"/>
      <c r="O863"/>
      <c r="P863"/>
      <c r="Q863"/>
      <c r="R863"/>
      <c r="S863"/>
      <c r="T863"/>
      <c r="U863"/>
      <c r="V863"/>
      <c r="W863"/>
      <c r="X863"/>
      <c r="Y863"/>
      <c r="Z863" s="260"/>
      <c r="AA863"/>
      <c r="AB863"/>
      <c r="AC863"/>
      <c r="AD863"/>
      <c r="AE863"/>
      <c r="AF863"/>
      <c r="AG863"/>
      <c r="AH863"/>
      <c r="AI863"/>
      <c r="AJ863"/>
      <c r="AK863"/>
      <c r="AL863"/>
      <c r="AM863"/>
      <c r="AN863"/>
      <c r="AO863"/>
      <c r="AP863"/>
      <c r="AQ863"/>
      <c r="AR863"/>
      <c r="AS863"/>
      <c r="AT863"/>
      <c r="AU863"/>
      <c r="AV863"/>
      <c r="AW863"/>
      <c r="AX863"/>
      <c r="AY863"/>
      <c r="AZ863"/>
      <c r="BA863"/>
      <c r="BB863"/>
      <c r="BC863" s="41"/>
      <c r="BI863" s="20"/>
      <c r="CS863" s="259"/>
    </row>
    <row r="864" spans="1:97" s="1" customFormat="1" ht="13.5" customHeight="1" x14ac:dyDescent="0.15">
      <c r="A864"/>
      <c r="B864"/>
      <c r="C864"/>
      <c r="D864"/>
      <c r="E864"/>
      <c r="F864"/>
      <c r="G864"/>
      <c r="H864"/>
      <c r="I864"/>
      <c r="J864"/>
      <c r="K864" s="3"/>
      <c r="L864"/>
      <c r="M864"/>
      <c r="N864"/>
      <c r="O864"/>
      <c r="P864"/>
      <c r="Q864"/>
      <c r="R864"/>
      <c r="S864"/>
      <c r="T864"/>
      <c r="U864"/>
      <c r="V864"/>
      <c r="W864"/>
      <c r="X864"/>
      <c r="Y864"/>
      <c r="Z864" s="260"/>
      <c r="AA864"/>
      <c r="AB864"/>
      <c r="AC864"/>
      <c r="AD864"/>
      <c r="AE864"/>
      <c r="AF864"/>
      <c r="AG864"/>
      <c r="AH864"/>
      <c r="AI864"/>
      <c r="AJ864"/>
      <c r="AK864"/>
      <c r="AL864"/>
      <c r="AM864"/>
      <c r="AN864"/>
      <c r="AO864"/>
      <c r="AP864"/>
      <c r="AQ864"/>
      <c r="AR864"/>
      <c r="AS864"/>
      <c r="AT864"/>
      <c r="AU864"/>
      <c r="AV864"/>
      <c r="AW864"/>
      <c r="AX864"/>
      <c r="AY864"/>
      <c r="AZ864"/>
      <c r="BA864"/>
      <c r="BB864"/>
      <c r="BC864" s="41"/>
      <c r="BI864" s="20"/>
      <c r="CS864" s="259"/>
    </row>
    <row r="865" spans="1:97" s="1" customFormat="1" ht="13.5" customHeight="1" x14ac:dyDescent="0.15">
      <c r="A865"/>
      <c r="B865"/>
      <c r="C865"/>
      <c r="D865"/>
      <c r="E865"/>
      <c r="F865"/>
      <c r="G865"/>
      <c r="H865"/>
      <c r="I865"/>
      <c r="J865"/>
      <c r="K865" s="3"/>
      <c r="L865"/>
      <c r="M865"/>
      <c r="N865"/>
      <c r="O865"/>
      <c r="P865"/>
      <c r="Q865"/>
      <c r="R865"/>
      <c r="S865"/>
      <c r="T865"/>
      <c r="U865"/>
      <c r="V865"/>
      <c r="W865"/>
      <c r="X865"/>
      <c r="Y865"/>
      <c r="Z865" s="260"/>
      <c r="AA865"/>
      <c r="AB865"/>
      <c r="AC865"/>
      <c r="AD865"/>
      <c r="AE865"/>
      <c r="AF865"/>
      <c r="AG865"/>
      <c r="AH865"/>
      <c r="AI865"/>
      <c r="AJ865"/>
      <c r="AK865"/>
      <c r="AL865"/>
      <c r="AM865"/>
      <c r="AN865"/>
      <c r="AO865"/>
      <c r="AP865"/>
      <c r="AQ865"/>
      <c r="AR865"/>
      <c r="AS865"/>
      <c r="AT865"/>
      <c r="AU865"/>
      <c r="AV865"/>
      <c r="AW865"/>
      <c r="AX865"/>
      <c r="AY865"/>
      <c r="AZ865"/>
      <c r="BA865"/>
      <c r="BB865"/>
      <c r="BC865" s="41"/>
      <c r="BI865" s="20"/>
      <c r="CS865" s="259"/>
    </row>
    <row r="866" spans="1:97" s="1" customFormat="1" ht="13.5" customHeight="1" x14ac:dyDescent="0.15">
      <c r="A866"/>
      <c r="B866"/>
      <c r="C866"/>
      <c r="D866"/>
      <c r="E866"/>
      <c r="F866"/>
      <c r="G866"/>
      <c r="H866"/>
      <c r="I866"/>
      <c r="J866"/>
      <c r="K866" s="3"/>
      <c r="L866"/>
      <c r="M866"/>
      <c r="N866"/>
      <c r="O866"/>
      <c r="P866"/>
      <c r="Q866"/>
      <c r="R866"/>
      <c r="S866"/>
      <c r="T866"/>
      <c r="U866"/>
      <c r="V866"/>
      <c r="W866"/>
      <c r="X866"/>
      <c r="Y866"/>
      <c r="Z866" s="260"/>
      <c r="AA866"/>
      <c r="AB866"/>
      <c r="AC866"/>
      <c r="AD866"/>
      <c r="AE866"/>
      <c r="AF866"/>
      <c r="AG866"/>
      <c r="AH866"/>
      <c r="AI866"/>
      <c r="AJ866"/>
      <c r="AK866"/>
      <c r="AL866"/>
      <c r="AM866"/>
      <c r="AN866"/>
      <c r="AO866"/>
      <c r="AP866"/>
      <c r="AQ866"/>
      <c r="AR866"/>
      <c r="AS866"/>
      <c r="AT866"/>
      <c r="AU866"/>
      <c r="AV866"/>
      <c r="AW866"/>
      <c r="AX866"/>
      <c r="AY866"/>
      <c r="AZ866"/>
      <c r="BA866"/>
      <c r="BB866"/>
      <c r="BC866" s="41"/>
      <c r="BI866" s="20"/>
      <c r="CS866" s="259"/>
    </row>
    <row r="867" spans="1:97" s="1" customFormat="1" ht="13.5" customHeight="1" x14ac:dyDescent="0.15">
      <c r="A867"/>
      <c r="B867"/>
      <c r="C867"/>
      <c r="D867"/>
      <c r="E867"/>
      <c r="F867"/>
      <c r="G867"/>
      <c r="H867"/>
      <c r="I867"/>
      <c r="J867"/>
      <c r="K867" s="3"/>
      <c r="L867"/>
      <c r="M867"/>
      <c r="N867"/>
      <c r="O867"/>
      <c r="P867"/>
      <c r="Q867"/>
      <c r="R867"/>
      <c r="S867"/>
      <c r="T867"/>
      <c r="U867"/>
      <c r="V867"/>
      <c r="W867"/>
      <c r="X867"/>
      <c r="Y867"/>
      <c r="Z867" s="260"/>
      <c r="AA867"/>
      <c r="AB867"/>
      <c r="AC867"/>
      <c r="AD867"/>
      <c r="AE867"/>
      <c r="AF867"/>
      <c r="AG867"/>
      <c r="AH867"/>
      <c r="AI867"/>
      <c r="AJ867"/>
      <c r="AK867"/>
      <c r="AL867"/>
      <c r="AM867"/>
      <c r="AN867"/>
      <c r="AO867"/>
      <c r="AP867"/>
      <c r="AQ867"/>
      <c r="AR867"/>
      <c r="AS867"/>
      <c r="AT867"/>
      <c r="AU867"/>
      <c r="AV867"/>
      <c r="AW867"/>
      <c r="AX867"/>
      <c r="AY867"/>
      <c r="AZ867"/>
      <c r="BA867"/>
      <c r="BB867"/>
      <c r="BC867" s="41"/>
      <c r="BI867" s="20"/>
      <c r="CS867" s="259"/>
    </row>
    <row r="868" spans="1:97" s="1" customFormat="1" ht="13.5" customHeight="1" x14ac:dyDescent="0.15">
      <c r="A868"/>
      <c r="B868"/>
      <c r="C868"/>
      <c r="D868"/>
      <c r="E868"/>
      <c r="F868"/>
      <c r="G868"/>
      <c r="H868"/>
      <c r="I868"/>
      <c r="J868"/>
      <c r="K868" s="3"/>
      <c r="L868"/>
      <c r="M868"/>
      <c r="N868"/>
      <c r="O868"/>
      <c r="P868"/>
      <c r="Q868"/>
      <c r="R868"/>
      <c r="S868"/>
      <c r="T868"/>
      <c r="U868"/>
      <c r="V868"/>
      <c r="W868"/>
      <c r="X868"/>
      <c r="Y868"/>
      <c r="Z868" s="260"/>
      <c r="AA868"/>
      <c r="AB868"/>
      <c r="AC868"/>
      <c r="AD868"/>
      <c r="AE868"/>
      <c r="AF868"/>
      <c r="AG868"/>
      <c r="AH868"/>
      <c r="AI868"/>
      <c r="AJ868"/>
      <c r="AK868"/>
      <c r="AL868"/>
      <c r="AM868"/>
      <c r="AN868"/>
      <c r="AO868"/>
      <c r="AP868"/>
      <c r="AQ868"/>
      <c r="AR868"/>
      <c r="AS868"/>
      <c r="AT868"/>
      <c r="AU868"/>
      <c r="AV868"/>
      <c r="AW868"/>
      <c r="AX868"/>
      <c r="AY868"/>
      <c r="AZ868"/>
      <c r="BA868"/>
      <c r="BB868"/>
      <c r="BC868" s="41"/>
      <c r="BI868" s="20"/>
      <c r="CS868" s="259"/>
    </row>
    <row r="869" spans="1:97" s="1" customFormat="1" ht="13.5" customHeight="1" x14ac:dyDescent="0.15">
      <c r="A869"/>
      <c r="B869"/>
      <c r="C869"/>
      <c r="D869"/>
      <c r="E869"/>
      <c r="F869"/>
      <c r="G869"/>
      <c r="H869"/>
      <c r="I869"/>
      <c r="J869"/>
      <c r="K869" s="3"/>
      <c r="L869"/>
      <c r="M869"/>
      <c r="N869"/>
      <c r="O869"/>
      <c r="P869"/>
      <c r="Q869"/>
      <c r="R869"/>
      <c r="S869"/>
      <c r="T869"/>
      <c r="U869"/>
      <c r="V869"/>
      <c r="W869"/>
      <c r="X869"/>
      <c r="Y869"/>
      <c r="Z869" s="260"/>
      <c r="AA869"/>
      <c r="AB869"/>
      <c r="AC869"/>
      <c r="AD869"/>
      <c r="AE869"/>
      <c r="AF869"/>
      <c r="AG869"/>
      <c r="AH869"/>
      <c r="AI869"/>
      <c r="AJ869"/>
      <c r="AK869"/>
      <c r="AL869"/>
      <c r="AM869"/>
      <c r="AN869"/>
      <c r="AO869"/>
      <c r="AP869"/>
      <c r="AQ869"/>
      <c r="AR869"/>
      <c r="AS869"/>
      <c r="AT869"/>
      <c r="AU869"/>
      <c r="AV869"/>
      <c r="AW869"/>
      <c r="AX869"/>
      <c r="AY869"/>
      <c r="AZ869"/>
      <c r="BA869"/>
      <c r="BB869"/>
      <c r="BC869" s="41"/>
      <c r="BI869" s="20"/>
      <c r="CS869" s="259"/>
    </row>
    <row r="870" spans="1:97" s="1" customFormat="1" ht="13.5" customHeight="1" x14ac:dyDescent="0.15">
      <c r="A870"/>
      <c r="B870"/>
      <c r="C870"/>
      <c r="D870"/>
      <c r="E870"/>
      <c r="F870"/>
      <c r="G870"/>
      <c r="H870"/>
      <c r="I870"/>
      <c r="J870"/>
      <c r="K870" s="3"/>
      <c r="L870"/>
      <c r="M870"/>
      <c r="N870"/>
      <c r="O870"/>
      <c r="P870"/>
      <c r="Q870"/>
      <c r="R870"/>
      <c r="S870"/>
      <c r="T870"/>
      <c r="U870"/>
      <c r="V870"/>
      <c r="W870"/>
      <c r="X870"/>
      <c r="Y870"/>
      <c r="Z870" s="260"/>
      <c r="AA870"/>
      <c r="AB870"/>
      <c r="AC870"/>
      <c r="AD870"/>
      <c r="AE870"/>
      <c r="AF870"/>
      <c r="AG870"/>
      <c r="AH870"/>
      <c r="AI870"/>
      <c r="AJ870"/>
      <c r="AK870"/>
      <c r="AL870"/>
      <c r="AM870"/>
      <c r="AN870"/>
      <c r="AO870"/>
      <c r="AP870"/>
      <c r="AQ870"/>
      <c r="AR870"/>
      <c r="AS870"/>
      <c r="AT870"/>
      <c r="AU870"/>
      <c r="AV870"/>
      <c r="AW870"/>
      <c r="AX870"/>
      <c r="AY870"/>
      <c r="AZ870"/>
      <c r="BA870"/>
      <c r="BB870"/>
      <c r="BC870" s="41"/>
      <c r="BI870" s="20"/>
      <c r="CS870" s="259"/>
    </row>
    <row r="871" spans="1:97" s="1" customFormat="1" ht="13.5" customHeight="1" x14ac:dyDescent="0.15">
      <c r="A871"/>
      <c r="B871"/>
      <c r="C871"/>
      <c r="D871"/>
      <c r="E871"/>
      <c r="F871"/>
      <c r="G871"/>
      <c r="H871"/>
      <c r="I871"/>
      <c r="J871"/>
      <c r="K871" s="3"/>
      <c r="L871"/>
      <c r="M871"/>
      <c r="N871"/>
      <c r="O871"/>
      <c r="P871"/>
      <c r="Q871"/>
      <c r="R871"/>
      <c r="S871"/>
      <c r="T871"/>
      <c r="U871"/>
      <c r="V871"/>
      <c r="W871"/>
      <c r="X871"/>
      <c r="Y871"/>
      <c r="Z871" s="260"/>
      <c r="AA871"/>
      <c r="AB871"/>
      <c r="AC871"/>
      <c r="AD871"/>
      <c r="AE871"/>
      <c r="AF871"/>
      <c r="AG871"/>
      <c r="AH871"/>
      <c r="AI871"/>
      <c r="AJ871"/>
      <c r="AK871"/>
      <c r="AL871"/>
      <c r="AM871"/>
      <c r="AN871"/>
      <c r="AO871"/>
      <c r="AP871"/>
      <c r="AQ871"/>
      <c r="AR871"/>
      <c r="AS871"/>
      <c r="AT871"/>
      <c r="AU871"/>
      <c r="AV871"/>
      <c r="AW871"/>
      <c r="AX871"/>
      <c r="AY871"/>
      <c r="AZ871"/>
      <c r="BA871"/>
      <c r="BB871"/>
      <c r="BC871" s="41"/>
      <c r="BI871" s="20"/>
      <c r="CS871" s="259"/>
    </row>
    <row r="872" spans="1:97" s="1" customFormat="1" ht="13.5" customHeight="1" x14ac:dyDescent="0.15">
      <c r="A872"/>
      <c r="B872"/>
      <c r="C872"/>
      <c r="D872"/>
      <c r="E872"/>
      <c r="F872"/>
      <c r="G872"/>
      <c r="H872"/>
      <c r="I872"/>
      <c r="J872"/>
      <c r="K872" s="3"/>
      <c r="L872"/>
      <c r="M872"/>
      <c r="N872"/>
      <c r="O872"/>
      <c r="P872"/>
      <c r="Q872"/>
      <c r="R872"/>
      <c r="S872"/>
      <c r="T872"/>
      <c r="U872"/>
      <c r="V872"/>
      <c r="W872"/>
      <c r="X872"/>
      <c r="Y872"/>
      <c r="Z872" s="260"/>
      <c r="AA872"/>
      <c r="AB872"/>
      <c r="AC872"/>
      <c r="AD872"/>
      <c r="AE872"/>
      <c r="AF872"/>
      <c r="AG872"/>
      <c r="AH872"/>
      <c r="AI872"/>
      <c r="AJ872"/>
      <c r="AK872"/>
      <c r="AL872"/>
      <c r="AM872"/>
      <c r="AN872"/>
      <c r="AO872"/>
      <c r="AP872"/>
      <c r="AQ872"/>
      <c r="AR872"/>
      <c r="AS872"/>
      <c r="AT872"/>
      <c r="AU872"/>
      <c r="AV872"/>
      <c r="AW872"/>
      <c r="AX872"/>
      <c r="AY872"/>
      <c r="AZ872"/>
      <c r="BA872"/>
      <c r="BB872"/>
      <c r="BC872" s="41"/>
      <c r="BI872" s="20"/>
      <c r="CS872" s="259"/>
    </row>
    <row r="873" spans="1:97" s="1" customFormat="1" ht="13.5" customHeight="1" x14ac:dyDescent="0.15">
      <c r="A873"/>
      <c r="B873"/>
      <c r="C873"/>
      <c r="D873"/>
      <c r="E873"/>
      <c r="F873"/>
      <c r="G873"/>
      <c r="H873"/>
      <c r="I873"/>
      <c r="J873"/>
      <c r="K873" s="3"/>
      <c r="L873"/>
      <c r="M873"/>
      <c r="N873"/>
      <c r="O873"/>
      <c r="P873"/>
      <c r="Q873"/>
      <c r="R873"/>
      <c r="S873"/>
      <c r="T873"/>
      <c r="U873"/>
      <c r="V873"/>
      <c r="W873"/>
      <c r="X873"/>
      <c r="Y873"/>
      <c r="Z873" s="260"/>
      <c r="AA873"/>
      <c r="AB873"/>
      <c r="AC873"/>
      <c r="AD873"/>
      <c r="AE873"/>
      <c r="AF873"/>
      <c r="AG873"/>
      <c r="AH873"/>
      <c r="AI873"/>
      <c r="AJ873"/>
      <c r="AK873"/>
      <c r="AL873"/>
      <c r="AM873"/>
      <c r="AN873"/>
      <c r="AO873"/>
      <c r="AP873"/>
      <c r="AQ873"/>
      <c r="AR873"/>
      <c r="AS873"/>
      <c r="AT873"/>
      <c r="AU873"/>
      <c r="AV873"/>
      <c r="AW873"/>
      <c r="AX873"/>
      <c r="AY873"/>
      <c r="AZ873"/>
      <c r="BA873"/>
      <c r="BB873"/>
      <c r="BC873" s="41"/>
      <c r="BI873" s="20"/>
      <c r="CS873" s="259"/>
    </row>
    <row r="874" spans="1:97" s="1" customFormat="1" ht="13.5" customHeight="1" x14ac:dyDescent="0.15">
      <c r="A874"/>
      <c r="B874"/>
      <c r="C874"/>
      <c r="D874"/>
      <c r="E874"/>
      <c r="F874"/>
      <c r="G874"/>
      <c r="H874"/>
      <c r="I874"/>
      <c r="J874"/>
      <c r="K874" s="3"/>
      <c r="L874"/>
      <c r="M874"/>
      <c r="N874"/>
      <c r="O874"/>
      <c r="P874"/>
      <c r="Q874"/>
      <c r="R874"/>
      <c r="S874"/>
      <c r="T874"/>
      <c r="U874"/>
      <c r="V874"/>
      <c r="W874"/>
      <c r="X874"/>
      <c r="Y874"/>
      <c r="Z874" s="260"/>
      <c r="AA874"/>
      <c r="AB874"/>
      <c r="AC874"/>
      <c r="AD874"/>
      <c r="AE874"/>
      <c r="AF874"/>
      <c r="AG874"/>
      <c r="AH874"/>
      <c r="AI874"/>
      <c r="AJ874"/>
      <c r="AK874"/>
      <c r="AL874"/>
      <c r="AM874"/>
      <c r="AN874"/>
      <c r="AO874"/>
      <c r="AP874"/>
      <c r="AQ874"/>
      <c r="AR874"/>
      <c r="AS874"/>
      <c r="AT874"/>
      <c r="AU874"/>
      <c r="AV874"/>
      <c r="AW874"/>
      <c r="AX874"/>
      <c r="AY874"/>
      <c r="AZ874"/>
      <c r="BA874"/>
      <c r="BB874"/>
      <c r="BC874" s="41"/>
      <c r="BI874" s="20"/>
      <c r="CS874" s="259"/>
    </row>
    <row r="875" spans="1:97" s="1" customFormat="1" ht="13.5" customHeight="1" x14ac:dyDescent="0.15">
      <c r="A875"/>
      <c r="B875"/>
      <c r="C875"/>
      <c r="D875"/>
      <c r="E875"/>
      <c r="F875"/>
      <c r="G875"/>
      <c r="H875"/>
      <c r="I875"/>
      <c r="J875"/>
      <c r="K875" s="3"/>
      <c r="L875"/>
      <c r="M875"/>
      <c r="N875"/>
      <c r="O875"/>
      <c r="P875"/>
      <c r="Q875"/>
      <c r="R875"/>
      <c r="S875"/>
      <c r="T875"/>
      <c r="U875"/>
      <c r="V875"/>
      <c r="W875"/>
      <c r="X875"/>
      <c r="Y875"/>
      <c r="Z875" s="260"/>
      <c r="AA875"/>
      <c r="AB875"/>
      <c r="AC875"/>
      <c r="AD875"/>
      <c r="AE875"/>
      <c r="AF875"/>
      <c r="AG875"/>
      <c r="AH875"/>
      <c r="AI875"/>
      <c r="AJ875"/>
      <c r="AK875"/>
      <c r="AL875"/>
      <c r="AM875"/>
      <c r="AN875"/>
      <c r="AO875"/>
      <c r="AP875"/>
      <c r="AQ875"/>
      <c r="AR875"/>
      <c r="AS875"/>
      <c r="AT875"/>
      <c r="AU875"/>
      <c r="AV875"/>
      <c r="AW875"/>
      <c r="AX875"/>
      <c r="AY875"/>
      <c r="AZ875"/>
      <c r="BA875"/>
      <c r="BB875"/>
      <c r="BC875" s="41"/>
      <c r="BI875" s="20"/>
      <c r="CS875" s="259"/>
    </row>
    <row r="876" spans="1:97" s="1" customFormat="1" ht="13.5" customHeight="1" x14ac:dyDescent="0.15">
      <c r="A876"/>
      <c r="B876"/>
      <c r="C876"/>
      <c r="D876"/>
      <c r="E876"/>
      <c r="F876"/>
      <c r="G876"/>
      <c r="H876"/>
      <c r="I876"/>
      <c r="J876"/>
      <c r="K876" s="3"/>
      <c r="L876"/>
      <c r="M876"/>
      <c r="N876"/>
      <c r="O876"/>
      <c r="P876"/>
      <c r="Q876"/>
      <c r="R876"/>
      <c r="S876"/>
      <c r="T876"/>
      <c r="U876"/>
      <c r="V876"/>
      <c r="W876"/>
      <c r="X876"/>
      <c r="Y876"/>
      <c r="Z876" s="260"/>
      <c r="AA876"/>
      <c r="AB876"/>
      <c r="AC876"/>
      <c r="AD876"/>
      <c r="AE876"/>
      <c r="AF876"/>
      <c r="AG876"/>
      <c r="AH876"/>
      <c r="AI876"/>
      <c r="AJ876"/>
      <c r="AK876"/>
      <c r="AL876"/>
      <c r="AM876"/>
      <c r="AN876"/>
      <c r="AO876"/>
      <c r="AP876"/>
      <c r="AQ876"/>
      <c r="AR876"/>
      <c r="AS876"/>
      <c r="AT876"/>
      <c r="AU876"/>
      <c r="AV876"/>
      <c r="AW876"/>
      <c r="AX876"/>
      <c r="AY876"/>
      <c r="AZ876"/>
      <c r="BA876"/>
      <c r="BB876"/>
      <c r="BC876" s="41"/>
      <c r="BI876" s="20"/>
      <c r="CS876" s="259"/>
    </row>
    <row r="877" spans="1:97" s="1" customFormat="1" ht="13.5" customHeight="1" x14ac:dyDescent="0.15">
      <c r="A877"/>
      <c r="B877"/>
      <c r="C877"/>
      <c r="D877"/>
      <c r="E877"/>
      <c r="F877"/>
      <c r="G877"/>
      <c r="H877"/>
      <c r="I877"/>
      <c r="J877"/>
      <c r="K877" s="3"/>
      <c r="L877"/>
      <c r="M877"/>
      <c r="N877"/>
      <c r="O877"/>
      <c r="P877"/>
      <c r="Q877"/>
      <c r="R877"/>
      <c r="S877"/>
      <c r="T877"/>
      <c r="U877"/>
      <c r="V877"/>
      <c r="W877"/>
      <c r="X877"/>
      <c r="Y877"/>
      <c r="Z877" s="260"/>
      <c r="AA877"/>
      <c r="AB877"/>
      <c r="AC877"/>
      <c r="AD877"/>
      <c r="AE877"/>
      <c r="AF877"/>
      <c r="AG877"/>
      <c r="AH877"/>
      <c r="AI877"/>
      <c r="AJ877"/>
      <c r="AK877"/>
      <c r="AL877"/>
      <c r="AM877"/>
      <c r="AN877"/>
      <c r="AO877"/>
      <c r="AP877"/>
      <c r="AQ877"/>
      <c r="AR877"/>
      <c r="AS877"/>
      <c r="AT877"/>
      <c r="AU877"/>
      <c r="AV877"/>
      <c r="AW877"/>
      <c r="AX877"/>
      <c r="AY877"/>
      <c r="AZ877"/>
      <c r="BA877"/>
      <c r="BB877"/>
      <c r="BC877" s="41"/>
      <c r="BI877" s="20"/>
      <c r="CS877" s="259"/>
    </row>
    <row r="878" spans="1:97" s="1" customFormat="1" ht="13.5" customHeight="1" x14ac:dyDescent="0.15">
      <c r="A878"/>
      <c r="B878"/>
      <c r="C878"/>
      <c r="D878"/>
      <c r="E878"/>
      <c r="F878"/>
      <c r="G878"/>
      <c r="H878"/>
      <c r="I878"/>
      <c r="J878"/>
      <c r="K878" s="3"/>
      <c r="L878"/>
      <c r="M878"/>
      <c r="N878"/>
      <c r="O878"/>
      <c r="P878"/>
      <c r="Q878"/>
      <c r="R878"/>
      <c r="S878"/>
      <c r="T878"/>
      <c r="U878"/>
      <c r="V878"/>
      <c r="W878"/>
      <c r="X878"/>
      <c r="Y878"/>
      <c r="Z878" s="260"/>
      <c r="AA878"/>
      <c r="AB878"/>
      <c r="AC878"/>
      <c r="AD878"/>
      <c r="AE878"/>
      <c r="AF878"/>
      <c r="AG878"/>
      <c r="AH878"/>
      <c r="AI878"/>
      <c r="AJ878"/>
      <c r="AK878"/>
      <c r="AL878"/>
      <c r="AM878"/>
      <c r="AN878"/>
      <c r="AO878"/>
      <c r="AP878"/>
      <c r="AQ878"/>
      <c r="AR878"/>
      <c r="AS878"/>
      <c r="AT878"/>
      <c r="AU878"/>
      <c r="AV878"/>
      <c r="AW878"/>
      <c r="AX878"/>
      <c r="AY878"/>
      <c r="AZ878"/>
      <c r="BA878"/>
      <c r="BB878"/>
      <c r="BC878" s="41"/>
      <c r="BI878" s="20"/>
      <c r="CS878" s="259"/>
    </row>
    <row r="879" spans="1:97" s="1" customFormat="1" ht="13.5" customHeight="1" x14ac:dyDescent="0.15">
      <c r="A879"/>
      <c r="B879"/>
      <c r="C879"/>
      <c r="D879"/>
      <c r="E879"/>
      <c r="F879"/>
      <c r="G879"/>
      <c r="H879"/>
      <c r="I879"/>
      <c r="J879"/>
      <c r="K879" s="3"/>
      <c r="L879"/>
      <c r="M879"/>
      <c r="N879"/>
      <c r="O879"/>
      <c r="P879"/>
      <c r="Q879"/>
      <c r="R879"/>
      <c r="S879"/>
      <c r="T879"/>
      <c r="U879"/>
      <c r="V879"/>
      <c r="W879"/>
      <c r="X879"/>
      <c r="Y879"/>
      <c r="Z879" s="260"/>
      <c r="AA879"/>
      <c r="AB879"/>
      <c r="AC879"/>
      <c r="AD879"/>
      <c r="AE879"/>
      <c r="AF879"/>
      <c r="AG879"/>
      <c r="AH879"/>
      <c r="AI879"/>
      <c r="AJ879"/>
      <c r="AK879"/>
      <c r="AL879"/>
      <c r="AM879"/>
      <c r="AN879"/>
      <c r="AO879"/>
      <c r="AP879"/>
      <c r="AQ879"/>
      <c r="AR879"/>
      <c r="AS879"/>
      <c r="AT879"/>
      <c r="AU879"/>
      <c r="AV879"/>
      <c r="AW879"/>
      <c r="AX879"/>
      <c r="AY879"/>
      <c r="AZ879"/>
      <c r="BA879"/>
      <c r="BB879"/>
      <c r="BC879" s="41"/>
      <c r="BI879" s="20"/>
      <c r="CS879" s="259"/>
    </row>
    <row r="880" spans="1:97" s="1" customFormat="1" ht="13.5" customHeight="1" x14ac:dyDescent="0.15">
      <c r="A880"/>
      <c r="B880"/>
      <c r="C880"/>
      <c r="D880"/>
      <c r="E880"/>
      <c r="F880"/>
      <c r="G880"/>
      <c r="H880"/>
      <c r="I880"/>
      <c r="J880"/>
      <c r="K880" s="3"/>
      <c r="L880"/>
      <c r="M880"/>
      <c r="N880"/>
      <c r="O880"/>
      <c r="P880"/>
      <c r="Q880"/>
      <c r="R880"/>
      <c r="S880"/>
      <c r="T880"/>
      <c r="U880"/>
      <c r="V880"/>
      <c r="W880"/>
      <c r="X880"/>
      <c r="Y880"/>
      <c r="Z880" s="260"/>
      <c r="AA880"/>
      <c r="AB880"/>
      <c r="AC880"/>
      <c r="AD880"/>
      <c r="AE880"/>
      <c r="AF880"/>
      <c r="AG880"/>
      <c r="AH880"/>
      <c r="AI880"/>
      <c r="AJ880"/>
      <c r="AK880"/>
      <c r="AL880"/>
      <c r="AM880"/>
      <c r="AN880"/>
      <c r="AO880"/>
      <c r="AP880"/>
      <c r="AQ880"/>
      <c r="AR880"/>
      <c r="AS880"/>
      <c r="AT880"/>
      <c r="AU880"/>
      <c r="AV880"/>
      <c r="AW880"/>
      <c r="AX880"/>
      <c r="AY880"/>
      <c r="AZ880"/>
      <c r="BA880"/>
      <c r="BB880"/>
      <c r="BC880" s="41"/>
      <c r="BI880" s="20"/>
      <c r="CS880" s="259"/>
    </row>
    <row r="881" spans="1:97" s="1" customFormat="1" ht="13.5" customHeight="1" x14ac:dyDescent="0.15">
      <c r="A881"/>
      <c r="B881"/>
      <c r="C881"/>
      <c r="D881"/>
      <c r="E881"/>
      <c r="F881"/>
      <c r="G881"/>
      <c r="H881"/>
      <c r="I881"/>
      <c r="J881"/>
      <c r="K881" s="3"/>
      <c r="L881"/>
      <c r="M881"/>
      <c r="N881"/>
      <c r="O881"/>
      <c r="P881"/>
      <c r="Q881"/>
      <c r="R881"/>
      <c r="S881"/>
      <c r="T881"/>
      <c r="U881"/>
      <c r="V881"/>
      <c r="W881"/>
      <c r="X881"/>
      <c r="Y881"/>
      <c r="Z881" s="260"/>
      <c r="AA881"/>
      <c r="AB881"/>
      <c r="AC881"/>
      <c r="AD881"/>
      <c r="AE881"/>
      <c r="AF881"/>
      <c r="AG881"/>
      <c r="AH881"/>
      <c r="AI881"/>
      <c r="AJ881"/>
      <c r="AK881"/>
      <c r="AL881"/>
      <c r="AM881"/>
      <c r="AN881"/>
      <c r="AO881"/>
      <c r="AP881"/>
      <c r="AQ881"/>
      <c r="AR881"/>
      <c r="AS881"/>
      <c r="AT881"/>
      <c r="AU881"/>
      <c r="AV881"/>
      <c r="AW881"/>
      <c r="AX881"/>
      <c r="AY881"/>
      <c r="AZ881"/>
      <c r="BA881"/>
      <c r="BB881"/>
      <c r="BC881" s="41"/>
      <c r="BI881" s="20"/>
      <c r="CS881" s="259"/>
    </row>
    <row r="882" spans="1:97" s="1" customFormat="1" ht="13.5" customHeight="1" x14ac:dyDescent="0.15">
      <c r="A882"/>
      <c r="B882"/>
      <c r="C882"/>
      <c r="D882"/>
      <c r="E882"/>
      <c r="F882"/>
      <c r="G882"/>
      <c r="H882"/>
      <c r="I882"/>
      <c r="J882"/>
      <c r="K882" s="3"/>
      <c r="L882"/>
      <c r="M882"/>
      <c r="N882"/>
      <c r="O882"/>
      <c r="P882"/>
      <c r="Q882"/>
      <c r="R882"/>
      <c r="S882"/>
      <c r="T882"/>
      <c r="U882"/>
      <c r="V882"/>
      <c r="W882"/>
      <c r="X882"/>
      <c r="Y882"/>
      <c r="Z882" s="260"/>
      <c r="AA882"/>
      <c r="AB882"/>
      <c r="AC882"/>
      <c r="AD882"/>
      <c r="AE882"/>
      <c r="AF882"/>
      <c r="AG882"/>
      <c r="AH882"/>
      <c r="AI882"/>
      <c r="AJ882"/>
      <c r="AK882"/>
      <c r="AL882"/>
      <c r="AM882"/>
      <c r="AN882"/>
      <c r="AO882"/>
      <c r="AP882"/>
      <c r="AQ882"/>
      <c r="AR882"/>
      <c r="AS882"/>
      <c r="AT882"/>
      <c r="AU882"/>
      <c r="AV882"/>
      <c r="AW882"/>
      <c r="AX882"/>
      <c r="AY882"/>
      <c r="AZ882"/>
      <c r="BA882"/>
      <c r="BB882"/>
      <c r="BC882" s="41"/>
      <c r="BI882" s="20"/>
      <c r="CS882" s="259"/>
    </row>
    <row r="883" spans="1:97" s="1" customFormat="1" ht="13.5" customHeight="1" x14ac:dyDescent="0.15">
      <c r="A883"/>
      <c r="B883"/>
      <c r="C883"/>
      <c r="D883"/>
      <c r="E883"/>
      <c r="F883"/>
      <c r="G883"/>
      <c r="H883"/>
      <c r="I883"/>
      <c r="J883"/>
      <c r="K883" s="3"/>
      <c r="L883"/>
      <c r="M883"/>
      <c r="N883"/>
      <c r="O883"/>
      <c r="P883"/>
      <c r="Q883"/>
      <c r="R883"/>
      <c r="S883"/>
      <c r="T883"/>
      <c r="U883"/>
      <c r="V883"/>
      <c r="W883"/>
      <c r="X883"/>
      <c r="Y883"/>
      <c r="Z883" s="260"/>
      <c r="AA883"/>
      <c r="AB883"/>
      <c r="AC883"/>
      <c r="AD883"/>
      <c r="AE883"/>
      <c r="AF883"/>
      <c r="AG883"/>
      <c r="AH883"/>
      <c r="AI883"/>
      <c r="AJ883"/>
      <c r="AK883"/>
      <c r="AL883"/>
      <c r="AM883"/>
      <c r="AN883"/>
      <c r="AO883"/>
      <c r="AP883"/>
      <c r="AQ883"/>
      <c r="AR883"/>
      <c r="AS883"/>
      <c r="AT883"/>
      <c r="AU883"/>
      <c r="AV883"/>
      <c r="AW883"/>
      <c r="AX883"/>
      <c r="AY883"/>
      <c r="AZ883"/>
      <c r="BA883"/>
      <c r="BB883"/>
      <c r="BC883" s="41"/>
      <c r="BI883" s="20"/>
      <c r="CS883" s="259"/>
    </row>
    <row r="884" spans="1:97" s="1" customFormat="1" ht="13.5" customHeight="1" x14ac:dyDescent="0.15">
      <c r="A884"/>
      <c r="B884"/>
      <c r="C884"/>
      <c r="D884"/>
      <c r="E884"/>
      <c r="F884"/>
      <c r="G884"/>
      <c r="H884"/>
      <c r="I884"/>
      <c r="J884"/>
      <c r="K884" s="3"/>
      <c r="L884"/>
      <c r="M884"/>
      <c r="N884"/>
      <c r="O884"/>
      <c r="P884"/>
      <c r="Q884"/>
      <c r="R884"/>
      <c r="S884"/>
      <c r="T884"/>
      <c r="U884"/>
      <c r="V884"/>
      <c r="W884"/>
      <c r="X884"/>
      <c r="Y884"/>
      <c r="Z884" s="260"/>
      <c r="AA884"/>
      <c r="AB884"/>
      <c r="AC884"/>
      <c r="AD884"/>
      <c r="AE884"/>
      <c r="AF884"/>
      <c r="AG884"/>
      <c r="AH884"/>
      <c r="AI884"/>
      <c r="AJ884"/>
      <c r="AK884"/>
      <c r="AL884"/>
      <c r="AM884"/>
      <c r="AN884"/>
      <c r="AO884"/>
      <c r="AP884"/>
      <c r="AQ884"/>
      <c r="AR884"/>
      <c r="AS884"/>
      <c r="AT884"/>
      <c r="AU884"/>
      <c r="AV884"/>
      <c r="AW884"/>
      <c r="AX884"/>
      <c r="AY884"/>
      <c r="AZ884"/>
      <c r="BA884"/>
      <c r="BB884"/>
      <c r="BC884" s="41"/>
      <c r="BI884" s="20"/>
      <c r="CS884" s="259"/>
    </row>
    <row r="885" spans="1:97" s="1" customFormat="1" ht="13.5" customHeight="1" x14ac:dyDescent="0.15">
      <c r="A885"/>
      <c r="B885"/>
      <c r="C885"/>
      <c r="D885"/>
      <c r="E885"/>
      <c r="F885"/>
      <c r="G885"/>
      <c r="H885"/>
      <c r="I885"/>
      <c r="J885"/>
      <c r="K885" s="3"/>
      <c r="L885"/>
      <c r="M885"/>
      <c r="N885"/>
      <c r="O885"/>
      <c r="P885"/>
      <c r="Q885"/>
      <c r="R885"/>
      <c r="S885"/>
      <c r="T885"/>
      <c r="U885"/>
      <c r="V885"/>
      <c r="W885"/>
      <c r="X885"/>
      <c r="Y885"/>
      <c r="Z885" s="260"/>
      <c r="AA885"/>
      <c r="AB885"/>
      <c r="AC885"/>
      <c r="AD885"/>
      <c r="AE885"/>
      <c r="AF885"/>
      <c r="AG885"/>
      <c r="AH885"/>
      <c r="AI885"/>
      <c r="AJ885"/>
      <c r="AK885"/>
      <c r="AL885"/>
      <c r="AM885"/>
      <c r="AN885"/>
      <c r="AO885"/>
      <c r="AP885"/>
      <c r="AQ885"/>
      <c r="AR885"/>
      <c r="AS885"/>
      <c r="AT885"/>
      <c r="AU885"/>
      <c r="AV885"/>
      <c r="AW885"/>
      <c r="AX885"/>
      <c r="AY885"/>
      <c r="AZ885"/>
      <c r="BA885"/>
      <c r="BB885"/>
      <c r="BC885" s="41"/>
      <c r="BI885" s="20"/>
      <c r="CS885" s="259"/>
    </row>
    <row r="886" spans="1:97" s="1" customFormat="1" ht="13.5" customHeight="1" x14ac:dyDescent="0.15">
      <c r="A886"/>
      <c r="B886"/>
      <c r="C886"/>
      <c r="D886"/>
      <c r="E886"/>
      <c r="F886"/>
      <c r="G886"/>
      <c r="H886"/>
      <c r="I886"/>
      <c r="J886"/>
      <c r="K886" s="3"/>
      <c r="L886"/>
      <c r="M886"/>
      <c r="N886"/>
      <c r="O886"/>
      <c r="P886"/>
      <c r="Q886"/>
      <c r="R886"/>
      <c r="S886"/>
      <c r="T886"/>
      <c r="U886"/>
      <c r="V886"/>
      <c r="W886"/>
      <c r="X886"/>
      <c r="Y886"/>
      <c r="Z886" s="260"/>
      <c r="AA886"/>
      <c r="AB886"/>
      <c r="AC886"/>
      <c r="AD886"/>
      <c r="AE886"/>
      <c r="AF886"/>
      <c r="AG886"/>
      <c r="AH886"/>
      <c r="AI886"/>
      <c r="AJ886"/>
      <c r="AK886"/>
      <c r="AL886"/>
      <c r="AM886"/>
      <c r="AN886"/>
      <c r="AO886"/>
      <c r="AP886"/>
      <c r="AQ886"/>
      <c r="AR886"/>
      <c r="AS886"/>
      <c r="AT886"/>
      <c r="AU886"/>
      <c r="AV886"/>
      <c r="AW886"/>
      <c r="AX886"/>
      <c r="AY886"/>
      <c r="AZ886"/>
      <c r="BA886"/>
      <c r="BB886"/>
      <c r="BC886" s="41"/>
      <c r="BI886" s="20"/>
      <c r="CS886" s="259"/>
    </row>
    <row r="887" spans="1:97" s="1" customFormat="1" ht="13.5" customHeight="1" x14ac:dyDescent="0.15">
      <c r="A887"/>
      <c r="B887"/>
      <c r="C887"/>
      <c r="D887"/>
      <c r="E887"/>
      <c r="F887"/>
      <c r="G887"/>
      <c r="H887"/>
      <c r="I887"/>
      <c r="J887"/>
      <c r="K887" s="3"/>
      <c r="L887"/>
      <c r="M887"/>
      <c r="N887"/>
      <c r="O887"/>
      <c r="P887"/>
      <c r="Q887"/>
      <c r="R887"/>
      <c r="S887"/>
      <c r="T887"/>
      <c r="U887"/>
      <c r="V887"/>
      <c r="W887"/>
      <c r="X887"/>
      <c r="Y887"/>
      <c r="Z887" s="260"/>
      <c r="AA887"/>
      <c r="AB887"/>
      <c r="AC887"/>
      <c r="AD887"/>
      <c r="AE887"/>
      <c r="AF887"/>
      <c r="AG887"/>
      <c r="AH887"/>
      <c r="AI887"/>
      <c r="AJ887"/>
      <c r="AK887"/>
      <c r="AL887"/>
      <c r="AM887"/>
      <c r="AN887"/>
      <c r="AO887"/>
      <c r="AP887"/>
      <c r="AQ887"/>
      <c r="AR887"/>
      <c r="AS887"/>
      <c r="AT887"/>
      <c r="AU887"/>
      <c r="AV887"/>
      <c r="AW887"/>
      <c r="AX887"/>
      <c r="AY887"/>
      <c r="AZ887"/>
      <c r="BA887"/>
      <c r="BB887"/>
      <c r="BC887" s="41"/>
      <c r="BI887" s="20"/>
      <c r="CS887" s="259"/>
    </row>
    <row r="888" spans="1:97" s="1" customFormat="1" ht="13.5" customHeight="1" x14ac:dyDescent="0.15">
      <c r="A888"/>
      <c r="B888"/>
      <c r="C888"/>
      <c r="D888"/>
      <c r="E888"/>
      <c r="F888"/>
      <c r="G888"/>
      <c r="H888"/>
      <c r="I888"/>
      <c r="J888"/>
      <c r="K888" s="3"/>
      <c r="L888"/>
      <c r="M888"/>
      <c r="N888"/>
      <c r="O888"/>
      <c r="P888"/>
      <c r="Q888"/>
      <c r="R888"/>
      <c r="S888"/>
      <c r="T888"/>
      <c r="U888"/>
      <c r="V888"/>
      <c r="W888"/>
      <c r="X888"/>
      <c r="Y888"/>
      <c r="Z888" s="260"/>
      <c r="AA888"/>
      <c r="AB888"/>
      <c r="AC888"/>
      <c r="AD888"/>
      <c r="AE888"/>
      <c r="AF888"/>
      <c r="AG888"/>
      <c r="AH888"/>
      <c r="AI888"/>
      <c r="AJ888"/>
      <c r="AK888"/>
      <c r="AL888"/>
      <c r="AM888"/>
      <c r="AN888"/>
      <c r="AO888"/>
      <c r="AP888"/>
      <c r="AQ888"/>
      <c r="AR888"/>
      <c r="AS888"/>
      <c r="AT888"/>
      <c r="AU888"/>
      <c r="AV888"/>
      <c r="AW888"/>
      <c r="AX888"/>
      <c r="AY888"/>
      <c r="AZ888"/>
      <c r="BA888"/>
      <c r="BB888"/>
      <c r="BC888" s="41"/>
      <c r="BI888" s="20"/>
      <c r="CS888" s="259"/>
    </row>
    <row r="889" spans="1:97" s="1" customFormat="1" ht="13.5" customHeight="1" x14ac:dyDescent="0.15">
      <c r="A889"/>
      <c r="B889"/>
      <c r="C889"/>
      <c r="D889"/>
      <c r="E889"/>
      <c r="F889"/>
      <c r="G889"/>
      <c r="H889"/>
      <c r="I889"/>
      <c r="J889"/>
      <c r="K889" s="3"/>
      <c r="L889"/>
      <c r="M889"/>
      <c r="N889"/>
      <c r="O889"/>
      <c r="P889"/>
      <c r="Q889"/>
      <c r="R889"/>
      <c r="S889"/>
      <c r="T889"/>
      <c r="U889"/>
      <c r="V889"/>
      <c r="W889"/>
      <c r="X889"/>
      <c r="Y889"/>
      <c r="Z889" s="260"/>
      <c r="AA889"/>
      <c r="AB889"/>
      <c r="AC889"/>
      <c r="AD889"/>
      <c r="AE889"/>
      <c r="AF889"/>
      <c r="AG889"/>
      <c r="AH889"/>
      <c r="AI889"/>
      <c r="AJ889"/>
      <c r="AK889"/>
      <c r="AL889"/>
      <c r="AM889"/>
      <c r="AN889"/>
      <c r="AO889"/>
      <c r="AP889"/>
      <c r="AQ889"/>
      <c r="AR889"/>
      <c r="AS889"/>
      <c r="AT889"/>
      <c r="AU889"/>
      <c r="AV889"/>
      <c r="AW889"/>
      <c r="AX889"/>
      <c r="AY889"/>
      <c r="AZ889"/>
      <c r="BA889"/>
      <c r="BB889"/>
      <c r="BC889" s="41"/>
      <c r="BI889" s="20"/>
      <c r="CS889" s="259"/>
    </row>
    <row r="890" spans="1:97" s="1" customFormat="1" ht="13.5" customHeight="1" x14ac:dyDescent="0.15">
      <c r="A890"/>
      <c r="B890"/>
      <c r="C890"/>
      <c r="D890"/>
      <c r="E890"/>
      <c r="F890"/>
      <c r="G890"/>
      <c r="H890"/>
      <c r="I890"/>
      <c r="J890"/>
      <c r="K890" s="3"/>
      <c r="L890"/>
      <c r="M890"/>
      <c r="N890"/>
      <c r="O890"/>
      <c r="P890"/>
      <c r="Q890"/>
      <c r="R890"/>
      <c r="S890"/>
      <c r="T890"/>
      <c r="U890"/>
      <c r="V890"/>
      <c r="W890"/>
      <c r="X890"/>
      <c r="Y890"/>
      <c r="Z890" s="260"/>
      <c r="AA890"/>
      <c r="AB890"/>
      <c r="AC890"/>
      <c r="AD890"/>
      <c r="AE890"/>
      <c r="AF890"/>
      <c r="AG890"/>
      <c r="AH890"/>
      <c r="AI890"/>
      <c r="AJ890"/>
      <c r="AK890"/>
      <c r="AL890"/>
      <c r="AM890"/>
      <c r="AN890"/>
      <c r="AO890"/>
      <c r="AP890"/>
      <c r="AQ890"/>
      <c r="AR890"/>
      <c r="AS890"/>
      <c r="AT890"/>
      <c r="AU890"/>
      <c r="AV890"/>
      <c r="AW890"/>
      <c r="AX890"/>
      <c r="AY890"/>
      <c r="AZ890"/>
      <c r="BA890"/>
      <c r="BB890"/>
      <c r="BC890" s="41"/>
      <c r="BI890" s="20"/>
      <c r="CS890" s="259"/>
    </row>
    <row r="891" spans="1:97" s="1" customFormat="1" ht="13.5" customHeight="1" x14ac:dyDescent="0.15">
      <c r="A891"/>
      <c r="B891"/>
      <c r="C891"/>
      <c r="D891"/>
      <c r="E891"/>
      <c r="F891"/>
      <c r="G891"/>
      <c r="H891"/>
      <c r="I891"/>
      <c r="J891"/>
      <c r="K891" s="3"/>
      <c r="L891"/>
      <c r="M891"/>
      <c r="N891"/>
      <c r="O891"/>
      <c r="P891"/>
      <c r="Q891"/>
      <c r="R891"/>
      <c r="S891"/>
      <c r="T891"/>
      <c r="U891"/>
      <c r="V891"/>
      <c r="W891"/>
      <c r="X891"/>
      <c r="Y891"/>
      <c r="Z891" s="260"/>
      <c r="AA891"/>
      <c r="AB891"/>
      <c r="AC891"/>
      <c r="AD891"/>
      <c r="AE891"/>
      <c r="AF891"/>
      <c r="AG891"/>
      <c r="AH891"/>
      <c r="AI891"/>
      <c r="AJ891"/>
      <c r="AK891"/>
      <c r="AL891"/>
      <c r="AM891"/>
      <c r="AN891"/>
      <c r="AO891"/>
      <c r="AP891"/>
      <c r="AQ891"/>
      <c r="AR891"/>
      <c r="AS891"/>
      <c r="AT891"/>
      <c r="AU891"/>
      <c r="AV891"/>
      <c r="AW891"/>
      <c r="AX891"/>
      <c r="AY891"/>
      <c r="AZ891"/>
      <c r="BA891"/>
      <c r="BB891"/>
      <c r="BC891" s="41"/>
      <c r="BI891" s="20"/>
      <c r="CS891" s="259"/>
    </row>
    <row r="892" spans="1:97" s="1" customFormat="1" ht="13.5" customHeight="1" x14ac:dyDescent="0.15">
      <c r="A892"/>
      <c r="B892"/>
      <c r="C892"/>
      <c r="D892"/>
      <c r="E892"/>
      <c r="F892"/>
      <c r="G892"/>
      <c r="H892"/>
      <c r="I892"/>
      <c r="J892"/>
      <c r="K892" s="3"/>
      <c r="L892"/>
      <c r="M892"/>
      <c r="N892"/>
      <c r="O892"/>
      <c r="P892"/>
      <c r="Q892"/>
      <c r="R892"/>
      <c r="S892"/>
      <c r="T892"/>
      <c r="U892"/>
      <c r="V892"/>
      <c r="W892"/>
      <c r="X892"/>
      <c r="Y892"/>
      <c r="Z892" s="260"/>
      <c r="AA892"/>
      <c r="AB892"/>
      <c r="AC892"/>
      <c r="AD892"/>
      <c r="AE892"/>
      <c r="AF892"/>
      <c r="AG892"/>
      <c r="AH892"/>
      <c r="AI892"/>
      <c r="AJ892"/>
      <c r="AK892"/>
      <c r="AL892"/>
      <c r="AM892"/>
      <c r="AN892"/>
      <c r="AO892"/>
      <c r="AP892"/>
      <c r="AQ892"/>
      <c r="AR892"/>
      <c r="AS892"/>
      <c r="AT892"/>
      <c r="AU892"/>
      <c r="AV892"/>
      <c r="AW892"/>
      <c r="AX892"/>
      <c r="AY892"/>
      <c r="AZ892"/>
      <c r="BA892"/>
      <c r="BB892"/>
      <c r="BC892" s="41"/>
      <c r="BI892" s="20"/>
      <c r="CS892" s="259"/>
    </row>
    <row r="893" spans="1:97" s="1" customFormat="1" ht="13.5" customHeight="1" x14ac:dyDescent="0.15">
      <c r="A893"/>
      <c r="B893"/>
      <c r="C893"/>
      <c r="D893"/>
      <c r="E893"/>
      <c r="F893"/>
      <c r="G893"/>
      <c r="H893"/>
      <c r="I893"/>
      <c r="J893"/>
      <c r="K893" s="3"/>
      <c r="L893"/>
      <c r="M893"/>
      <c r="N893"/>
      <c r="O893"/>
      <c r="P893"/>
      <c r="Q893"/>
      <c r="R893"/>
      <c r="S893"/>
      <c r="T893"/>
      <c r="U893"/>
      <c r="V893"/>
      <c r="W893"/>
      <c r="X893"/>
      <c r="Y893"/>
      <c r="Z893" s="260"/>
      <c r="AA893"/>
      <c r="AB893"/>
      <c r="AC893"/>
      <c r="AD893"/>
      <c r="AE893"/>
      <c r="AF893"/>
      <c r="AG893"/>
      <c r="AH893"/>
      <c r="AI893"/>
      <c r="AJ893"/>
      <c r="AK893"/>
      <c r="AL893"/>
      <c r="AM893"/>
      <c r="AN893"/>
      <c r="AO893"/>
      <c r="AP893"/>
      <c r="AQ893"/>
      <c r="AR893"/>
      <c r="AS893"/>
      <c r="AT893"/>
      <c r="AU893"/>
      <c r="AV893"/>
      <c r="AW893"/>
      <c r="AX893"/>
      <c r="AY893"/>
      <c r="AZ893"/>
      <c r="BA893"/>
      <c r="BB893"/>
      <c r="BC893" s="41"/>
      <c r="BI893" s="20"/>
      <c r="CS893" s="259"/>
    </row>
    <row r="894" spans="1:97" s="1" customFormat="1" ht="13.5" customHeight="1" x14ac:dyDescent="0.15">
      <c r="A894"/>
      <c r="B894"/>
      <c r="C894"/>
      <c r="D894"/>
      <c r="E894"/>
      <c r="F894"/>
      <c r="G894"/>
      <c r="H894"/>
      <c r="I894"/>
      <c r="J894"/>
      <c r="K894" s="3"/>
      <c r="L894"/>
      <c r="M894"/>
      <c r="N894"/>
      <c r="O894"/>
      <c r="P894"/>
      <c r="Q894"/>
      <c r="R894"/>
      <c r="S894"/>
      <c r="T894"/>
      <c r="U894"/>
      <c r="V894"/>
      <c r="W894"/>
      <c r="X894"/>
      <c r="Y894"/>
      <c r="Z894" s="260"/>
      <c r="AA894"/>
      <c r="AB894"/>
      <c r="AC894"/>
      <c r="AD894"/>
      <c r="AE894"/>
      <c r="AF894"/>
      <c r="AG894"/>
      <c r="AH894"/>
      <c r="AI894"/>
      <c r="AJ894"/>
      <c r="AK894"/>
      <c r="AL894"/>
      <c r="AM894"/>
      <c r="AN894"/>
      <c r="AO894"/>
      <c r="AP894"/>
      <c r="AQ894"/>
      <c r="AR894"/>
      <c r="AS894"/>
      <c r="AT894"/>
      <c r="AU894"/>
      <c r="AV894"/>
      <c r="AW894"/>
      <c r="AX894"/>
      <c r="AY894"/>
      <c r="AZ894"/>
      <c r="BA894"/>
      <c r="BB894"/>
      <c r="BC894" s="41"/>
      <c r="BI894" s="20"/>
      <c r="CS894" s="259"/>
    </row>
    <row r="895" spans="1:97" s="1" customFormat="1" ht="13.5" customHeight="1" x14ac:dyDescent="0.15">
      <c r="A895"/>
      <c r="B895"/>
      <c r="C895"/>
      <c r="D895"/>
      <c r="E895"/>
      <c r="F895"/>
      <c r="G895"/>
      <c r="H895"/>
      <c r="I895"/>
      <c r="J895"/>
      <c r="K895" s="3"/>
      <c r="L895"/>
      <c r="M895"/>
      <c r="N895"/>
      <c r="O895"/>
      <c r="P895"/>
      <c r="Q895"/>
      <c r="R895"/>
      <c r="S895"/>
      <c r="T895"/>
      <c r="U895"/>
      <c r="V895"/>
      <c r="W895"/>
      <c r="X895"/>
      <c r="Y895"/>
      <c r="Z895" s="260"/>
      <c r="AA895"/>
      <c r="AB895"/>
      <c r="AC895"/>
      <c r="AD895"/>
      <c r="AE895"/>
      <c r="AF895"/>
      <c r="AG895"/>
      <c r="AH895"/>
      <c r="AI895"/>
      <c r="AJ895"/>
      <c r="AK895"/>
      <c r="AL895"/>
      <c r="AM895"/>
      <c r="AN895"/>
      <c r="AO895"/>
      <c r="AP895"/>
      <c r="AQ895"/>
      <c r="AR895"/>
      <c r="AS895"/>
      <c r="AT895"/>
      <c r="AU895"/>
      <c r="AV895"/>
      <c r="AW895"/>
      <c r="AX895"/>
      <c r="AY895"/>
      <c r="AZ895"/>
      <c r="BA895"/>
      <c r="BB895"/>
      <c r="BC895" s="41"/>
      <c r="BI895" s="20"/>
      <c r="CS895" s="259"/>
    </row>
    <row r="896" spans="1:97" s="1" customFormat="1" ht="13.5" customHeight="1" x14ac:dyDescent="0.15">
      <c r="A896"/>
      <c r="B896"/>
      <c r="C896"/>
      <c r="D896"/>
      <c r="E896"/>
      <c r="F896"/>
      <c r="G896"/>
      <c r="H896"/>
      <c r="I896"/>
      <c r="J896"/>
      <c r="K896" s="3"/>
      <c r="L896"/>
      <c r="M896"/>
      <c r="N896"/>
      <c r="O896"/>
      <c r="P896"/>
      <c r="Q896"/>
      <c r="R896"/>
      <c r="S896"/>
      <c r="T896"/>
      <c r="U896"/>
      <c r="V896"/>
      <c r="W896"/>
      <c r="X896"/>
      <c r="Y896"/>
      <c r="Z896" s="260"/>
      <c r="AA896"/>
      <c r="AB896"/>
      <c r="AC896"/>
      <c r="AD896"/>
      <c r="AE896"/>
      <c r="AF896"/>
      <c r="AG896"/>
      <c r="AH896"/>
      <c r="AI896"/>
      <c r="AJ896"/>
      <c r="AK896"/>
      <c r="AL896"/>
      <c r="AM896"/>
      <c r="AN896"/>
      <c r="AO896"/>
      <c r="AP896"/>
      <c r="AQ896"/>
      <c r="AR896"/>
      <c r="AS896"/>
      <c r="AT896"/>
      <c r="AU896"/>
      <c r="AV896"/>
      <c r="AW896"/>
      <c r="AX896"/>
      <c r="AY896"/>
      <c r="AZ896"/>
      <c r="BA896"/>
      <c r="BB896"/>
      <c r="BC896" s="41"/>
      <c r="BI896" s="20"/>
      <c r="CS896" s="259"/>
    </row>
    <row r="897" spans="1:97" s="1" customFormat="1" ht="13.5" customHeight="1" x14ac:dyDescent="0.15">
      <c r="A897"/>
      <c r="B897"/>
      <c r="C897"/>
      <c r="D897"/>
      <c r="E897"/>
      <c r="F897"/>
      <c r="G897"/>
      <c r="H897"/>
      <c r="I897"/>
      <c r="J897"/>
      <c r="K897" s="3"/>
      <c r="L897"/>
      <c r="M897"/>
      <c r="N897"/>
      <c r="O897"/>
      <c r="P897"/>
      <c r="Q897"/>
      <c r="R897"/>
      <c r="S897"/>
      <c r="T897"/>
      <c r="U897"/>
      <c r="V897"/>
      <c r="W897"/>
      <c r="X897"/>
      <c r="Y897"/>
      <c r="Z897" s="260"/>
      <c r="AA897"/>
      <c r="AB897"/>
      <c r="AC897"/>
      <c r="AD897"/>
      <c r="AE897"/>
      <c r="AF897"/>
      <c r="AG897"/>
      <c r="AH897"/>
      <c r="AI897"/>
      <c r="AJ897"/>
      <c r="AK897"/>
      <c r="AL897"/>
      <c r="AM897"/>
      <c r="AN897"/>
      <c r="AO897"/>
      <c r="AP897"/>
      <c r="AQ897"/>
      <c r="AR897"/>
      <c r="AS897"/>
      <c r="AT897"/>
      <c r="AU897"/>
      <c r="AV897"/>
      <c r="AW897"/>
      <c r="AX897"/>
      <c r="AY897"/>
      <c r="AZ897"/>
      <c r="BA897"/>
      <c r="BB897"/>
      <c r="BC897" s="41"/>
      <c r="BI897" s="20"/>
      <c r="CS897" s="259"/>
    </row>
    <row r="898" spans="1:97" s="1" customFormat="1" ht="13.5" customHeight="1" x14ac:dyDescent="0.15">
      <c r="A898"/>
      <c r="B898"/>
      <c r="C898"/>
      <c r="D898"/>
      <c r="E898"/>
      <c r="F898"/>
      <c r="G898"/>
      <c r="H898"/>
      <c r="I898"/>
      <c r="J898"/>
      <c r="K898" s="3"/>
      <c r="L898"/>
      <c r="M898"/>
      <c r="N898"/>
      <c r="O898"/>
      <c r="P898"/>
      <c r="Q898"/>
      <c r="R898"/>
      <c r="S898"/>
      <c r="T898"/>
      <c r="U898"/>
      <c r="V898"/>
      <c r="W898"/>
      <c r="X898"/>
      <c r="Y898"/>
      <c r="Z898" s="260"/>
      <c r="AA898"/>
      <c r="AB898"/>
      <c r="AC898"/>
      <c r="AD898"/>
      <c r="AE898"/>
      <c r="AF898"/>
      <c r="AG898"/>
      <c r="AH898"/>
      <c r="AI898"/>
      <c r="AJ898"/>
      <c r="AK898"/>
      <c r="AL898"/>
      <c r="AM898"/>
      <c r="AN898"/>
      <c r="AO898"/>
      <c r="AP898"/>
      <c r="AQ898"/>
      <c r="AR898"/>
      <c r="AS898"/>
      <c r="AT898"/>
      <c r="AU898"/>
      <c r="AV898"/>
      <c r="AW898"/>
      <c r="AX898"/>
      <c r="AY898"/>
      <c r="AZ898"/>
      <c r="BA898"/>
      <c r="BB898"/>
      <c r="BC898" s="41"/>
      <c r="BI898" s="20"/>
      <c r="CS898" s="259"/>
    </row>
    <row r="899" spans="1:97" s="1" customFormat="1" ht="13.5" customHeight="1" x14ac:dyDescent="0.15">
      <c r="A899"/>
      <c r="B899"/>
      <c r="C899"/>
      <c r="D899"/>
      <c r="E899"/>
      <c r="F899"/>
      <c r="G899"/>
      <c r="H899"/>
      <c r="I899"/>
      <c r="J899"/>
      <c r="K899" s="3"/>
      <c r="L899"/>
      <c r="M899"/>
      <c r="N899"/>
      <c r="O899"/>
      <c r="P899"/>
      <c r="Q899"/>
      <c r="R899"/>
      <c r="S899"/>
      <c r="T899"/>
      <c r="U899"/>
      <c r="V899"/>
      <c r="W899"/>
      <c r="X899"/>
      <c r="Y899"/>
      <c r="Z899" s="260"/>
      <c r="AA899"/>
      <c r="AB899"/>
      <c r="AC899"/>
      <c r="AD899"/>
      <c r="AE899"/>
      <c r="AF899"/>
      <c r="AG899"/>
      <c r="AH899"/>
      <c r="AI899"/>
      <c r="AJ899"/>
      <c r="AK899"/>
      <c r="AL899"/>
      <c r="AM899"/>
      <c r="AN899"/>
      <c r="AO899"/>
      <c r="AP899"/>
      <c r="AQ899"/>
      <c r="AR899"/>
      <c r="AS899"/>
      <c r="AT899"/>
      <c r="AU899"/>
      <c r="AV899"/>
      <c r="AW899"/>
      <c r="AX899"/>
      <c r="AY899"/>
      <c r="AZ899"/>
      <c r="BA899"/>
      <c r="BB899"/>
      <c r="BC899" s="41"/>
      <c r="BI899" s="20"/>
      <c r="CS899" s="259"/>
    </row>
    <row r="900" spans="1:97" s="1" customFormat="1" ht="13.5" customHeight="1" x14ac:dyDescent="0.15">
      <c r="A900"/>
      <c r="B900"/>
      <c r="C900"/>
      <c r="D900"/>
      <c r="E900"/>
      <c r="F900"/>
      <c r="G900"/>
      <c r="H900"/>
      <c r="I900"/>
      <c r="J900"/>
      <c r="K900" s="3"/>
      <c r="L900"/>
      <c r="M900"/>
      <c r="N900"/>
      <c r="O900"/>
      <c r="P900"/>
      <c r="Q900"/>
      <c r="R900"/>
      <c r="S900"/>
      <c r="T900"/>
      <c r="U900"/>
      <c r="V900"/>
      <c r="W900"/>
      <c r="X900"/>
      <c r="Y900"/>
      <c r="Z900" s="260"/>
      <c r="AA900"/>
      <c r="AB900"/>
      <c r="AC900"/>
      <c r="AD900"/>
      <c r="AE900"/>
      <c r="AF900"/>
      <c r="AG900"/>
      <c r="AH900"/>
      <c r="AI900"/>
      <c r="AJ900"/>
      <c r="AK900"/>
      <c r="AL900"/>
      <c r="AM900"/>
      <c r="AN900"/>
      <c r="AO900"/>
      <c r="AP900"/>
      <c r="AQ900"/>
      <c r="AR900"/>
      <c r="AS900"/>
      <c r="AT900"/>
      <c r="AU900"/>
      <c r="AV900"/>
      <c r="AW900"/>
      <c r="AX900"/>
      <c r="AY900"/>
      <c r="AZ900"/>
      <c r="BA900"/>
      <c r="BB900"/>
      <c r="BC900" s="41"/>
      <c r="BI900" s="20"/>
      <c r="CS900" s="259"/>
    </row>
    <row r="901" spans="1:97" s="1" customFormat="1" ht="13.5" customHeight="1" x14ac:dyDescent="0.15">
      <c r="A901"/>
      <c r="B901"/>
      <c r="C901"/>
      <c r="D901"/>
      <c r="E901"/>
      <c r="F901"/>
      <c r="G901"/>
      <c r="H901"/>
      <c r="I901"/>
      <c r="J901"/>
      <c r="K901" s="3"/>
      <c r="L901"/>
      <c r="M901"/>
      <c r="N901"/>
      <c r="O901"/>
      <c r="P901"/>
      <c r="Q901"/>
      <c r="R901"/>
      <c r="S901"/>
      <c r="T901"/>
      <c r="U901"/>
      <c r="V901"/>
      <c r="W901"/>
      <c r="X901"/>
      <c r="Y901"/>
      <c r="Z901" s="260"/>
      <c r="AA901"/>
      <c r="AB901"/>
      <c r="AC901"/>
      <c r="AD901"/>
      <c r="AE901"/>
      <c r="AF901"/>
      <c r="AG901"/>
      <c r="AH901"/>
      <c r="AI901"/>
      <c r="AJ901"/>
      <c r="AK901"/>
      <c r="AL901"/>
      <c r="AM901"/>
      <c r="AN901"/>
      <c r="AO901"/>
      <c r="AP901"/>
      <c r="AQ901"/>
      <c r="AR901"/>
      <c r="AS901"/>
      <c r="AT901"/>
      <c r="AU901"/>
      <c r="AV901"/>
      <c r="AW901"/>
      <c r="AX901"/>
      <c r="AY901"/>
      <c r="AZ901"/>
      <c r="BA901"/>
      <c r="BB901"/>
      <c r="BC901" s="41"/>
      <c r="BI901" s="20"/>
      <c r="CS901" s="259"/>
    </row>
    <row r="902" spans="1:97" s="1" customFormat="1" ht="13.5" customHeight="1" x14ac:dyDescent="0.15">
      <c r="A902"/>
      <c r="B902"/>
      <c r="C902"/>
      <c r="D902"/>
      <c r="E902"/>
      <c r="F902"/>
      <c r="G902"/>
      <c r="H902"/>
      <c r="I902"/>
      <c r="J902"/>
      <c r="K902" s="3"/>
      <c r="L902"/>
      <c r="M902"/>
      <c r="N902"/>
      <c r="O902"/>
      <c r="P902"/>
      <c r="Q902"/>
      <c r="R902"/>
      <c r="S902"/>
      <c r="T902"/>
      <c r="U902"/>
      <c r="V902"/>
      <c r="W902"/>
      <c r="X902"/>
      <c r="Y902"/>
      <c r="Z902" s="260"/>
      <c r="AA902"/>
      <c r="AB902"/>
      <c r="AC902"/>
      <c r="AD902"/>
      <c r="AE902"/>
      <c r="AF902"/>
      <c r="AG902"/>
      <c r="AH902"/>
      <c r="AI902"/>
      <c r="AJ902"/>
      <c r="AK902"/>
      <c r="AL902"/>
      <c r="AM902"/>
      <c r="AN902"/>
      <c r="AO902"/>
      <c r="AP902"/>
      <c r="AQ902"/>
      <c r="AR902"/>
      <c r="AS902"/>
      <c r="AT902"/>
      <c r="AU902"/>
      <c r="AV902"/>
      <c r="AW902"/>
      <c r="AX902"/>
      <c r="AY902"/>
      <c r="AZ902"/>
      <c r="BA902"/>
      <c r="BB902"/>
      <c r="BC902" s="41"/>
      <c r="BI902" s="20"/>
      <c r="CS902" s="259"/>
    </row>
    <row r="903" spans="1:97" s="1" customFormat="1" ht="13.5" customHeight="1" x14ac:dyDescent="0.15">
      <c r="A903"/>
      <c r="B903"/>
      <c r="C903"/>
      <c r="D903"/>
      <c r="E903"/>
      <c r="F903"/>
      <c r="G903"/>
      <c r="H903"/>
      <c r="I903"/>
      <c r="J903"/>
      <c r="K903" s="3"/>
      <c r="L903"/>
      <c r="M903"/>
      <c r="N903"/>
      <c r="O903"/>
      <c r="P903"/>
      <c r="Q903"/>
      <c r="R903"/>
      <c r="S903"/>
      <c r="T903"/>
      <c r="U903"/>
      <c r="V903"/>
      <c r="W903"/>
      <c r="X903"/>
      <c r="Y903"/>
      <c r="Z903" s="260"/>
      <c r="AA903"/>
      <c r="AB903"/>
      <c r="AC903"/>
      <c r="AD903"/>
      <c r="AE903"/>
      <c r="AF903"/>
      <c r="AG903"/>
      <c r="AH903"/>
      <c r="AI903"/>
      <c r="AJ903"/>
      <c r="AK903"/>
      <c r="AL903"/>
      <c r="AM903"/>
      <c r="AN903"/>
      <c r="AO903"/>
      <c r="AP903"/>
      <c r="AQ903"/>
      <c r="AR903"/>
      <c r="AS903"/>
      <c r="AT903"/>
      <c r="AU903"/>
      <c r="AV903"/>
      <c r="AW903"/>
      <c r="AX903"/>
      <c r="AY903"/>
      <c r="AZ903"/>
      <c r="BA903"/>
      <c r="BB903"/>
      <c r="BC903" s="41"/>
      <c r="BI903" s="20"/>
      <c r="CS903" s="259"/>
    </row>
    <row r="904" spans="1:97" s="1" customFormat="1" ht="13.5" customHeight="1" x14ac:dyDescent="0.15">
      <c r="A904"/>
      <c r="B904"/>
      <c r="C904"/>
      <c r="D904"/>
      <c r="E904"/>
      <c r="F904"/>
      <c r="G904"/>
      <c r="H904"/>
      <c r="I904"/>
      <c r="J904"/>
      <c r="K904" s="3"/>
      <c r="L904"/>
      <c r="M904"/>
      <c r="N904"/>
      <c r="O904"/>
      <c r="P904"/>
      <c r="Q904"/>
      <c r="R904"/>
      <c r="S904"/>
      <c r="T904"/>
      <c r="U904"/>
      <c r="V904"/>
      <c r="W904"/>
      <c r="X904"/>
      <c r="Y904"/>
      <c r="Z904" s="260"/>
      <c r="AA904"/>
      <c r="AB904"/>
      <c r="AC904"/>
      <c r="AD904"/>
      <c r="AE904"/>
      <c r="AF904"/>
      <c r="AG904"/>
      <c r="AH904"/>
      <c r="AI904"/>
      <c r="AJ904"/>
      <c r="AK904"/>
      <c r="AL904"/>
      <c r="AM904"/>
      <c r="AN904"/>
      <c r="AO904"/>
      <c r="AP904"/>
      <c r="AQ904"/>
      <c r="AR904"/>
      <c r="AS904"/>
      <c r="AT904"/>
      <c r="AU904"/>
      <c r="AV904"/>
      <c r="AW904"/>
      <c r="AX904"/>
      <c r="AY904"/>
      <c r="AZ904"/>
      <c r="BA904"/>
      <c r="BB904"/>
      <c r="BC904" s="41"/>
      <c r="BI904" s="20"/>
      <c r="CS904" s="259"/>
    </row>
    <row r="905" spans="1:97" s="1" customFormat="1" ht="13.5" customHeight="1" x14ac:dyDescent="0.15">
      <c r="A905"/>
      <c r="B905"/>
      <c r="C905"/>
      <c r="D905"/>
      <c r="E905"/>
      <c r="F905"/>
      <c r="G905"/>
      <c r="H905"/>
      <c r="I905"/>
      <c r="J905"/>
      <c r="K905" s="3"/>
      <c r="L905"/>
      <c r="M905"/>
      <c r="N905"/>
      <c r="O905"/>
      <c r="P905"/>
      <c r="Q905"/>
      <c r="R905"/>
      <c r="S905"/>
      <c r="T905"/>
      <c r="U905"/>
      <c r="V905"/>
      <c r="W905"/>
      <c r="X905"/>
      <c r="Y905"/>
      <c r="Z905" s="260"/>
      <c r="AA905"/>
      <c r="AB905"/>
      <c r="AC905"/>
      <c r="AD905"/>
      <c r="AE905"/>
      <c r="AF905"/>
      <c r="AG905"/>
      <c r="AH905"/>
      <c r="AI905"/>
      <c r="AJ905"/>
      <c r="AK905"/>
      <c r="AL905"/>
      <c r="AM905"/>
      <c r="AN905"/>
      <c r="AO905"/>
      <c r="AP905"/>
      <c r="AQ905"/>
      <c r="AR905"/>
      <c r="AS905"/>
      <c r="AT905"/>
      <c r="AU905"/>
      <c r="AV905"/>
      <c r="AW905"/>
      <c r="AX905"/>
      <c r="AY905"/>
      <c r="AZ905"/>
      <c r="BA905"/>
      <c r="BB905"/>
      <c r="BC905" s="41"/>
      <c r="BI905" s="20"/>
      <c r="CS905" s="259"/>
    </row>
    <row r="906" spans="1:97" s="1" customFormat="1" ht="13.5" customHeight="1" x14ac:dyDescent="0.15">
      <c r="A906"/>
      <c r="B906"/>
      <c r="C906"/>
      <c r="D906"/>
      <c r="E906"/>
      <c r="F906"/>
      <c r="G906"/>
      <c r="H906"/>
      <c r="I906"/>
      <c r="J906"/>
      <c r="K906" s="3"/>
      <c r="L906"/>
      <c r="M906"/>
      <c r="N906"/>
      <c r="O906"/>
      <c r="P906"/>
      <c r="Q906"/>
      <c r="R906"/>
      <c r="S906"/>
      <c r="T906"/>
      <c r="U906"/>
      <c r="V906"/>
      <c r="W906"/>
      <c r="X906"/>
      <c r="Y906"/>
      <c r="Z906" s="260"/>
      <c r="AA906"/>
      <c r="AB906"/>
      <c r="AC906"/>
      <c r="AD906"/>
      <c r="AE906"/>
      <c r="AF906"/>
      <c r="AG906"/>
      <c r="AH906"/>
      <c r="AI906"/>
      <c r="AJ906"/>
      <c r="AK906"/>
      <c r="AL906"/>
      <c r="AM906"/>
      <c r="AN906"/>
      <c r="AO906"/>
      <c r="AP906"/>
      <c r="AQ906"/>
      <c r="AR906"/>
      <c r="AS906"/>
      <c r="AT906"/>
      <c r="AU906"/>
      <c r="AV906"/>
      <c r="AW906"/>
      <c r="AX906"/>
      <c r="AY906"/>
      <c r="AZ906"/>
      <c r="BA906"/>
      <c r="BB906"/>
      <c r="BC906" s="41"/>
      <c r="BI906" s="20"/>
      <c r="CS906" s="259"/>
    </row>
    <row r="907" spans="1:97" s="1" customFormat="1" ht="13.5" customHeight="1" x14ac:dyDescent="0.15">
      <c r="A907"/>
      <c r="B907"/>
      <c r="C907"/>
      <c r="D907"/>
      <c r="E907"/>
      <c r="F907"/>
      <c r="G907"/>
      <c r="H907"/>
      <c r="I907"/>
      <c r="J907"/>
      <c r="K907" s="3"/>
      <c r="L907"/>
      <c r="M907"/>
      <c r="N907"/>
      <c r="O907"/>
      <c r="P907"/>
      <c r="Q907"/>
      <c r="R907"/>
      <c r="S907"/>
      <c r="T907"/>
      <c r="U907"/>
      <c r="V907"/>
      <c r="W907"/>
      <c r="X907"/>
      <c r="Y907"/>
      <c r="Z907" s="260"/>
      <c r="AA907"/>
      <c r="AB907"/>
      <c r="AC907"/>
      <c r="AD907"/>
      <c r="AE907"/>
      <c r="AF907"/>
      <c r="AG907"/>
      <c r="AH907"/>
      <c r="AI907"/>
      <c r="AJ907"/>
      <c r="AK907"/>
      <c r="AL907"/>
      <c r="AM907"/>
      <c r="AN907"/>
      <c r="AO907"/>
      <c r="AP907"/>
      <c r="AQ907"/>
      <c r="AR907"/>
      <c r="AS907"/>
      <c r="AT907"/>
      <c r="AU907"/>
      <c r="AV907"/>
      <c r="AW907"/>
      <c r="AX907"/>
      <c r="AY907"/>
      <c r="AZ907"/>
      <c r="BA907"/>
      <c r="BB907"/>
      <c r="BC907" s="41"/>
      <c r="BI907" s="20"/>
      <c r="CS907" s="259"/>
    </row>
    <row r="908" spans="1:97" s="1" customFormat="1" ht="13.5" customHeight="1" x14ac:dyDescent="0.15">
      <c r="A908"/>
      <c r="B908"/>
      <c r="C908"/>
      <c r="D908"/>
      <c r="E908"/>
      <c r="F908"/>
      <c r="G908"/>
      <c r="H908"/>
      <c r="I908"/>
      <c r="J908"/>
      <c r="K908" s="3"/>
      <c r="L908"/>
      <c r="M908"/>
      <c r="N908"/>
      <c r="O908"/>
      <c r="P908"/>
      <c r="Q908"/>
      <c r="R908"/>
      <c r="S908"/>
      <c r="T908"/>
      <c r="U908"/>
      <c r="V908"/>
      <c r="W908"/>
      <c r="X908"/>
      <c r="Y908"/>
      <c r="Z908" s="260"/>
      <c r="AA908"/>
      <c r="AB908"/>
      <c r="AC908"/>
      <c r="AD908"/>
      <c r="AE908"/>
      <c r="AF908"/>
      <c r="AG908"/>
      <c r="AH908"/>
      <c r="AI908"/>
      <c r="AJ908"/>
      <c r="AK908"/>
      <c r="AL908"/>
      <c r="AM908"/>
      <c r="AN908"/>
      <c r="AO908"/>
      <c r="AP908"/>
      <c r="AQ908"/>
      <c r="AR908"/>
      <c r="AS908"/>
      <c r="AT908"/>
      <c r="AU908"/>
      <c r="AV908"/>
      <c r="AW908"/>
      <c r="AX908"/>
      <c r="AY908"/>
      <c r="AZ908"/>
      <c r="BA908"/>
      <c r="BB908"/>
      <c r="BC908" s="41"/>
      <c r="BI908" s="20"/>
      <c r="CS908" s="259"/>
    </row>
    <row r="909" spans="1:97" s="1" customFormat="1" ht="13.5" customHeight="1" x14ac:dyDescent="0.15">
      <c r="A909"/>
      <c r="B909"/>
      <c r="C909"/>
      <c r="D909"/>
      <c r="E909"/>
      <c r="F909"/>
      <c r="G909"/>
      <c r="H909"/>
      <c r="I909"/>
      <c r="J909"/>
      <c r="K909" s="3"/>
      <c r="L909"/>
      <c r="M909"/>
      <c r="N909"/>
      <c r="O909"/>
      <c r="P909"/>
      <c r="Q909"/>
      <c r="R909"/>
      <c r="S909"/>
      <c r="T909"/>
      <c r="U909"/>
      <c r="V909"/>
      <c r="W909"/>
      <c r="X909"/>
      <c r="Y909"/>
      <c r="Z909" s="260"/>
      <c r="AA909"/>
      <c r="AB909"/>
      <c r="AC909"/>
      <c r="AD909"/>
      <c r="AE909"/>
      <c r="AF909"/>
      <c r="AG909"/>
      <c r="AH909"/>
      <c r="AI909"/>
      <c r="AJ909"/>
      <c r="AK909"/>
      <c r="AL909"/>
      <c r="AM909"/>
      <c r="AN909"/>
      <c r="AO909"/>
      <c r="AP909"/>
      <c r="AQ909"/>
      <c r="AR909"/>
      <c r="AS909"/>
      <c r="AT909"/>
      <c r="AU909"/>
      <c r="AV909"/>
      <c r="AW909"/>
      <c r="AX909"/>
      <c r="AY909"/>
      <c r="AZ909"/>
      <c r="BA909"/>
      <c r="BB909"/>
      <c r="BC909" s="41"/>
      <c r="BI909" s="20"/>
      <c r="CS909" s="259"/>
    </row>
    <row r="910" spans="1:97" s="1" customFormat="1" ht="13.5" customHeight="1" x14ac:dyDescent="0.15">
      <c r="A910"/>
      <c r="B910"/>
      <c r="C910"/>
      <c r="D910"/>
      <c r="E910"/>
      <c r="F910"/>
      <c r="G910"/>
      <c r="H910"/>
      <c r="I910"/>
      <c r="J910"/>
      <c r="K910" s="3"/>
      <c r="L910"/>
      <c r="M910"/>
      <c r="N910"/>
      <c r="O910"/>
      <c r="P910"/>
      <c r="Q910"/>
      <c r="R910"/>
      <c r="S910"/>
      <c r="T910"/>
      <c r="U910"/>
      <c r="V910"/>
      <c r="W910"/>
      <c r="X910"/>
      <c r="Y910"/>
      <c r="Z910" s="260"/>
      <c r="AA910"/>
      <c r="AB910"/>
      <c r="AC910"/>
      <c r="AD910"/>
      <c r="AE910"/>
      <c r="AF910"/>
      <c r="AG910"/>
      <c r="AH910"/>
      <c r="AI910"/>
      <c r="AJ910"/>
      <c r="AK910"/>
      <c r="AL910"/>
      <c r="AM910"/>
      <c r="AN910"/>
      <c r="AO910"/>
      <c r="AP910"/>
      <c r="AQ910"/>
      <c r="AR910"/>
      <c r="AS910"/>
      <c r="AT910"/>
      <c r="AU910"/>
      <c r="AV910"/>
      <c r="AW910"/>
      <c r="AX910"/>
      <c r="AY910"/>
      <c r="AZ910"/>
      <c r="BA910"/>
      <c r="BB910"/>
      <c r="BC910" s="41"/>
      <c r="BI910" s="20"/>
      <c r="CS910" s="259"/>
    </row>
    <row r="911" spans="1:97" s="1" customFormat="1" ht="13.5" customHeight="1" x14ac:dyDescent="0.15">
      <c r="A911"/>
      <c r="B911"/>
      <c r="C911"/>
      <c r="D911"/>
      <c r="E911"/>
      <c r="F911"/>
      <c r="G911"/>
      <c r="H911"/>
      <c r="I911"/>
      <c r="J911"/>
      <c r="K911" s="3"/>
      <c r="L911"/>
      <c r="M911"/>
      <c r="N911"/>
      <c r="O911"/>
      <c r="P911"/>
      <c r="Q911"/>
      <c r="R911"/>
      <c r="S911"/>
      <c r="T911"/>
      <c r="U911"/>
      <c r="V911"/>
      <c r="W911"/>
      <c r="X911"/>
      <c r="Y911"/>
      <c r="Z911" s="260"/>
      <c r="AA911"/>
      <c r="AB911"/>
      <c r="AC911"/>
      <c r="AD911"/>
      <c r="AE911"/>
      <c r="AF911"/>
      <c r="AG911"/>
      <c r="AH911"/>
      <c r="AI911"/>
      <c r="AJ911"/>
      <c r="AK911"/>
      <c r="AL911"/>
      <c r="AM911"/>
      <c r="AN911"/>
      <c r="AO911"/>
      <c r="AP911"/>
      <c r="AQ911"/>
      <c r="AR911"/>
      <c r="AS911"/>
      <c r="AT911"/>
      <c r="AU911"/>
      <c r="AV911"/>
      <c r="AW911"/>
      <c r="AX911"/>
      <c r="AY911"/>
      <c r="AZ911"/>
      <c r="BA911"/>
      <c r="BB911"/>
      <c r="BC911" s="41"/>
      <c r="BI911" s="20"/>
      <c r="CS911" s="259"/>
    </row>
    <row r="912" spans="1:97" s="1" customFormat="1" ht="13.5" customHeight="1" x14ac:dyDescent="0.15">
      <c r="A912"/>
      <c r="B912"/>
      <c r="C912"/>
      <c r="D912"/>
      <c r="E912"/>
      <c r="F912"/>
      <c r="G912"/>
      <c r="H912"/>
      <c r="I912"/>
      <c r="J912"/>
      <c r="K912" s="3"/>
      <c r="L912"/>
      <c r="M912"/>
      <c r="N912"/>
      <c r="O912"/>
      <c r="P912"/>
      <c r="Q912"/>
      <c r="R912"/>
      <c r="S912"/>
      <c r="T912"/>
      <c r="U912"/>
      <c r="V912"/>
      <c r="W912"/>
      <c r="X912"/>
      <c r="Y912"/>
      <c r="Z912" s="260"/>
      <c r="AA912"/>
      <c r="AB912"/>
      <c r="AC912"/>
      <c r="AD912"/>
      <c r="AE912"/>
      <c r="AF912"/>
      <c r="AG912"/>
      <c r="AH912"/>
      <c r="AI912"/>
      <c r="AJ912"/>
      <c r="AK912"/>
      <c r="AL912"/>
      <c r="AM912"/>
      <c r="AN912"/>
      <c r="AO912"/>
      <c r="AP912"/>
      <c r="AQ912"/>
      <c r="AR912"/>
      <c r="AS912"/>
      <c r="AT912"/>
      <c r="AU912"/>
      <c r="AV912"/>
      <c r="AW912"/>
      <c r="AX912"/>
      <c r="AY912"/>
      <c r="AZ912"/>
      <c r="BA912"/>
      <c r="BB912"/>
      <c r="BC912" s="41"/>
      <c r="BI912" s="20"/>
      <c r="CS912" s="259"/>
    </row>
    <row r="913" spans="1:97" s="1" customFormat="1" ht="13.5" customHeight="1" x14ac:dyDescent="0.15">
      <c r="A913"/>
      <c r="B913"/>
      <c r="C913"/>
      <c r="D913"/>
      <c r="E913"/>
      <c r="F913"/>
      <c r="G913"/>
      <c r="H913"/>
      <c r="I913"/>
      <c r="J913"/>
      <c r="K913" s="3"/>
      <c r="L913"/>
      <c r="M913"/>
      <c r="N913"/>
      <c r="O913"/>
      <c r="P913"/>
      <c r="Q913"/>
      <c r="R913"/>
      <c r="S913"/>
      <c r="T913"/>
      <c r="U913"/>
      <c r="V913"/>
      <c r="W913"/>
      <c r="X913"/>
      <c r="Y913"/>
      <c r="Z913" s="260"/>
      <c r="AA913"/>
      <c r="AB913"/>
      <c r="AC913"/>
      <c r="AD913"/>
      <c r="AE913"/>
      <c r="AF913"/>
      <c r="AG913"/>
      <c r="AH913"/>
      <c r="AI913"/>
      <c r="AJ913"/>
      <c r="AK913"/>
      <c r="AL913"/>
      <c r="AM913"/>
      <c r="AN913"/>
      <c r="AO913"/>
      <c r="AP913"/>
      <c r="AQ913"/>
      <c r="AR913"/>
      <c r="AS913"/>
      <c r="AT913"/>
      <c r="AU913"/>
      <c r="AV913"/>
      <c r="AW913"/>
      <c r="AX913"/>
      <c r="AY913"/>
      <c r="AZ913"/>
      <c r="BA913"/>
      <c r="BB913"/>
      <c r="BC913" s="41"/>
      <c r="BI913" s="20"/>
      <c r="CS913" s="259"/>
    </row>
    <row r="914" spans="1:97" s="1" customFormat="1" ht="13.5" customHeight="1" x14ac:dyDescent="0.15">
      <c r="A914"/>
      <c r="B914"/>
      <c r="C914"/>
      <c r="D914"/>
      <c r="E914"/>
      <c r="F914"/>
      <c r="G914"/>
      <c r="H914"/>
      <c r="I914"/>
      <c r="J914"/>
      <c r="K914" s="3"/>
      <c r="L914"/>
      <c r="M914"/>
      <c r="N914"/>
      <c r="O914"/>
      <c r="P914"/>
      <c r="Q914"/>
      <c r="R914"/>
      <c r="S914"/>
      <c r="T914"/>
      <c r="U914"/>
      <c r="V914"/>
      <c r="W914"/>
      <c r="X914"/>
      <c r="Y914"/>
      <c r="Z914" s="260"/>
      <c r="AA914"/>
      <c r="AB914"/>
      <c r="AC914"/>
      <c r="AD914"/>
      <c r="AE914"/>
      <c r="AF914"/>
      <c r="AG914"/>
      <c r="AH914"/>
      <c r="AI914"/>
      <c r="AJ914"/>
      <c r="AK914"/>
      <c r="AL914"/>
      <c r="AM914"/>
      <c r="AN914"/>
      <c r="AO914"/>
      <c r="AP914"/>
      <c r="AQ914"/>
      <c r="AR914"/>
      <c r="AS914"/>
      <c r="AT914"/>
      <c r="AU914"/>
      <c r="AV914"/>
      <c r="AW914"/>
      <c r="AX914"/>
      <c r="AY914"/>
      <c r="AZ914"/>
      <c r="BA914"/>
      <c r="BB914"/>
      <c r="BC914" s="41"/>
      <c r="BI914" s="20"/>
      <c r="CS914" s="259"/>
    </row>
    <row r="915" spans="1:97" s="1" customFormat="1" ht="13.5" customHeight="1" x14ac:dyDescent="0.15">
      <c r="A915"/>
      <c r="B915"/>
      <c r="C915"/>
      <c r="D915"/>
      <c r="E915"/>
      <c r="F915"/>
      <c r="G915"/>
      <c r="H915"/>
      <c r="I915"/>
      <c r="J915"/>
      <c r="K915" s="3"/>
      <c r="L915"/>
      <c r="M915"/>
      <c r="N915"/>
      <c r="O915"/>
      <c r="P915"/>
      <c r="Q915"/>
      <c r="R915"/>
      <c r="S915"/>
      <c r="T915"/>
      <c r="U915"/>
      <c r="V915"/>
      <c r="W915"/>
      <c r="X915"/>
      <c r="Y915"/>
      <c r="Z915" s="260"/>
      <c r="AA915"/>
      <c r="AB915"/>
      <c r="AC915"/>
      <c r="AD915"/>
      <c r="AE915"/>
      <c r="AF915"/>
      <c r="AG915"/>
      <c r="AH915"/>
      <c r="AI915"/>
      <c r="AJ915"/>
      <c r="AK915"/>
      <c r="AL915"/>
      <c r="AM915"/>
      <c r="AN915"/>
      <c r="AO915"/>
      <c r="AP915"/>
      <c r="AQ915"/>
      <c r="AR915"/>
      <c r="AS915"/>
      <c r="AT915"/>
      <c r="AU915"/>
      <c r="AV915"/>
      <c r="AW915"/>
      <c r="AX915"/>
      <c r="AY915"/>
      <c r="AZ915"/>
      <c r="BA915"/>
      <c r="BB915"/>
      <c r="BC915" s="41"/>
      <c r="BI915" s="20"/>
      <c r="CS915" s="259"/>
    </row>
    <row r="916" spans="1:97" s="1" customFormat="1" ht="13.5" customHeight="1" x14ac:dyDescent="0.15">
      <c r="A916"/>
      <c r="B916"/>
      <c r="C916"/>
      <c r="D916"/>
      <c r="E916"/>
      <c r="F916"/>
      <c r="G916"/>
      <c r="H916"/>
      <c r="I916"/>
      <c r="J916"/>
      <c r="K916" s="3"/>
      <c r="L916"/>
      <c r="M916"/>
      <c r="N916"/>
      <c r="O916"/>
      <c r="P916"/>
      <c r="Q916"/>
      <c r="R916"/>
      <c r="S916"/>
      <c r="T916"/>
      <c r="U916"/>
      <c r="V916"/>
      <c r="W916"/>
      <c r="X916"/>
      <c r="Y916"/>
      <c r="Z916" s="260"/>
      <c r="AA916"/>
      <c r="AB916"/>
      <c r="AC916"/>
      <c r="AD916"/>
      <c r="AE916"/>
      <c r="AF916"/>
      <c r="AG916"/>
      <c r="AH916"/>
      <c r="AI916"/>
      <c r="AJ916"/>
      <c r="AK916"/>
      <c r="AL916"/>
      <c r="AM916"/>
      <c r="AN916"/>
      <c r="AO916"/>
      <c r="AP916"/>
      <c r="AQ916"/>
      <c r="AR916"/>
      <c r="AS916"/>
      <c r="AT916"/>
      <c r="AU916"/>
      <c r="AV916"/>
      <c r="AW916"/>
      <c r="AX916"/>
      <c r="AY916"/>
      <c r="AZ916"/>
      <c r="BA916"/>
      <c r="BB916"/>
      <c r="BC916" s="41"/>
      <c r="BI916" s="20"/>
      <c r="CS916" s="259"/>
    </row>
    <row r="917" spans="1:97" s="1" customFormat="1" ht="13.5" customHeight="1" x14ac:dyDescent="0.15">
      <c r="A917"/>
      <c r="B917"/>
      <c r="C917"/>
      <c r="D917"/>
      <c r="E917"/>
      <c r="F917"/>
      <c r="G917"/>
      <c r="H917"/>
      <c r="I917"/>
      <c r="J917"/>
      <c r="K917" s="3"/>
      <c r="L917"/>
      <c r="M917"/>
      <c r="N917"/>
      <c r="O917"/>
      <c r="P917"/>
      <c r="Q917"/>
      <c r="R917"/>
      <c r="S917"/>
      <c r="T917"/>
      <c r="U917"/>
      <c r="V917"/>
      <c r="W917"/>
      <c r="X917"/>
      <c r="Y917"/>
      <c r="Z917" s="260"/>
      <c r="AA917"/>
      <c r="AB917"/>
      <c r="AC917"/>
      <c r="AD917"/>
      <c r="AE917"/>
      <c r="AF917"/>
      <c r="AG917"/>
      <c r="AH917"/>
      <c r="AI917"/>
      <c r="AJ917"/>
      <c r="AK917"/>
      <c r="AL917"/>
      <c r="AM917"/>
      <c r="AN917"/>
      <c r="AO917"/>
      <c r="AP917"/>
      <c r="AQ917"/>
      <c r="AR917"/>
      <c r="AS917"/>
      <c r="AT917"/>
      <c r="AU917"/>
      <c r="AV917"/>
      <c r="AW917"/>
      <c r="AX917"/>
      <c r="AY917"/>
      <c r="AZ917"/>
      <c r="BA917"/>
      <c r="BB917"/>
      <c r="BC917" s="41"/>
      <c r="BI917" s="20"/>
      <c r="CS917" s="259"/>
    </row>
    <row r="918" spans="1:97" s="1" customFormat="1" ht="13.5" customHeight="1" x14ac:dyDescent="0.15">
      <c r="A918"/>
      <c r="B918"/>
      <c r="C918"/>
      <c r="D918"/>
      <c r="E918"/>
      <c r="F918"/>
      <c r="G918"/>
      <c r="H918"/>
      <c r="I918"/>
      <c r="J918"/>
      <c r="K918" s="3"/>
      <c r="L918"/>
      <c r="M918"/>
      <c r="N918"/>
      <c r="O918"/>
      <c r="P918"/>
      <c r="Q918"/>
      <c r="R918"/>
      <c r="S918"/>
      <c r="T918"/>
      <c r="U918"/>
      <c r="V918"/>
      <c r="W918"/>
      <c r="X918"/>
      <c r="Y918"/>
      <c r="Z918" s="260"/>
      <c r="AA918"/>
      <c r="AB918"/>
      <c r="AC918"/>
      <c r="AD918"/>
      <c r="AE918"/>
      <c r="AF918"/>
      <c r="AG918"/>
      <c r="AH918"/>
      <c r="AI918"/>
      <c r="AJ918"/>
      <c r="AK918"/>
      <c r="AL918"/>
      <c r="AM918"/>
      <c r="AN918"/>
      <c r="AO918"/>
      <c r="AP918"/>
      <c r="AQ918"/>
      <c r="AR918"/>
      <c r="AS918"/>
      <c r="AT918"/>
      <c r="AU918"/>
      <c r="AV918"/>
      <c r="AW918"/>
      <c r="AX918"/>
      <c r="AY918"/>
      <c r="AZ918"/>
      <c r="BA918"/>
      <c r="BB918"/>
      <c r="BC918" s="41"/>
      <c r="BI918" s="20"/>
      <c r="CS918" s="259"/>
    </row>
    <row r="919" spans="1:97" s="1" customFormat="1" ht="13.5" customHeight="1" x14ac:dyDescent="0.15">
      <c r="A919"/>
      <c r="B919"/>
      <c r="C919"/>
      <c r="D919"/>
      <c r="E919"/>
      <c r="F919"/>
      <c r="G919"/>
      <c r="H919"/>
      <c r="I919"/>
      <c r="J919"/>
      <c r="K919" s="3"/>
      <c r="L919"/>
      <c r="M919"/>
      <c r="N919"/>
      <c r="O919"/>
      <c r="P919"/>
      <c r="Q919"/>
      <c r="R919"/>
      <c r="S919"/>
      <c r="T919"/>
      <c r="U919"/>
      <c r="V919"/>
      <c r="W919"/>
      <c r="X919"/>
      <c r="Y919"/>
      <c r="Z919" s="260"/>
      <c r="AA919"/>
      <c r="AB919"/>
      <c r="AC919"/>
      <c r="AD919"/>
      <c r="AE919"/>
      <c r="AF919"/>
      <c r="AG919"/>
      <c r="AH919"/>
      <c r="AI919"/>
      <c r="AJ919"/>
      <c r="AK919"/>
      <c r="AL919"/>
      <c r="AM919"/>
      <c r="AN919"/>
      <c r="AO919"/>
      <c r="AP919"/>
      <c r="AQ919"/>
      <c r="AR919"/>
      <c r="AS919"/>
      <c r="AT919"/>
      <c r="AU919"/>
      <c r="AV919"/>
      <c r="AW919"/>
      <c r="AX919"/>
      <c r="AY919"/>
      <c r="AZ919"/>
      <c r="BA919"/>
      <c r="BB919"/>
      <c r="BC919" s="41"/>
      <c r="BI919" s="20"/>
      <c r="CS919" s="259"/>
    </row>
    <row r="920" spans="1:97" s="1" customFormat="1" ht="13.5" customHeight="1" x14ac:dyDescent="0.15">
      <c r="A920"/>
      <c r="B920"/>
      <c r="C920"/>
      <c r="D920"/>
      <c r="E920"/>
      <c r="F920"/>
      <c r="G920"/>
      <c r="H920"/>
      <c r="I920"/>
      <c r="J920"/>
      <c r="K920" s="3"/>
      <c r="L920"/>
      <c r="M920"/>
      <c r="N920"/>
      <c r="O920"/>
      <c r="P920"/>
      <c r="Q920"/>
      <c r="R920"/>
      <c r="S920"/>
      <c r="T920"/>
      <c r="U920"/>
      <c r="V920"/>
      <c r="W920"/>
      <c r="X920"/>
      <c r="Y920"/>
      <c r="Z920" s="260"/>
      <c r="AA920"/>
      <c r="AB920"/>
      <c r="AC920"/>
      <c r="AD920"/>
      <c r="AE920"/>
      <c r="AF920"/>
      <c r="AG920"/>
      <c r="AH920"/>
      <c r="AI920"/>
      <c r="AJ920"/>
      <c r="AK920"/>
      <c r="AL920"/>
      <c r="AM920"/>
      <c r="AN920"/>
      <c r="AO920"/>
      <c r="AP920"/>
      <c r="AQ920"/>
      <c r="AR920"/>
      <c r="AS920"/>
      <c r="AT920"/>
      <c r="AU920"/>
      <c r="AV920"/>
      <c r="AW920"/>
      <c r="AX920"/>
      <c r="AY920"/>
      <c r="AZ920"/>
      <c r="BA920"/>
      <c r="BB920"/>
      <c r="BC920" s="41"/>
      <c r="BI920" s="20"/>
      <c r="CS920" s="259"/>
    </row>
    <row r="921" spans="1:97" s="1" customFormat="1" ht="13.5" customHeight="1" x14ac:dyDescent="0.15">
      <c r="A921"/>
      <c r="B921"/>
      <c r="C921"/>
      <c r="D921"/>
      <c r="E921"/>
      <c r="F921"/>
      <c r="G921"/>
      <c r="H921"/>
      <c r="I921"/>
      <c r="J921"/>
      <c r="K921" s="3"/>
      <c r="L921"/>
      <c r="M921"/>
      <c r="N921"/>
      <c r="O921"/>
      <c r="P921"/>
      <c r="Q921"/>
      <c r="R921"/>
      <c r="S921"/>
      <c r="T921"/>
      <c r="U921"/>
      <c r="V921"/>
      <c r="W921"/>
      <c r="X921"/>
      <c r="Y921"/>
      <c r="Z921" s="260"/>
      <c r="AA921"/>
      <c r="AB921"/>
      <c r="AC921"/>
      <c r="AD921"/>
      <c r="AE921"/>
      <c r="AF921"/>
      <c r="AG921"/>
      <c r="AH921"/>
      <c r="AI921"/>
      <c r="AJ921"/>
      <c r="AK921"/>
      <c r="AL921"/>
      <c r="AM921"/>
      <c r="AN921"/>
      <c r="AO921"/>
      <c r="AP921"/>
      <c r="AQ921"/>
      <c r="AR921"/>
      <c r="AS921"/>
      <c r="AT921"/>
      <c r="AU921"/>
      <c r="AV921"/>
      <c r="AW921"/>
      <c r="AX921"/>
      <c r="AY921"/>
      <c r="AZ921"/>
      <c r="BA921"/>
      <c r="BB921"/>
      <c r="BC921" s="41"/>
      <c r="BI921" s="20"/>
      <c r="CS921" s="259"/>
    </row>
    <row r="922" spans="1:97" s="1" customFormat="1" ht="13.5" customHeight="1" x14ac:dyDescent="0.15">
      <c r="A922"/>
      <c r="B922"/>
      <c r="C922"/>
      <c r="D922"/>
      <c r="E922"/>
      <c r="F922"/>
      <c r="G922"/>
      <c r="H922"/>
      <c r="I922"/>
      <c r="J922"/>
      <c r="K922" s="3"/>
      <c r="L922"/>
      <c r="M922"/>
      <c r="N922"/>
      <c r="O922"/>
      <c r="P922"/>
      <c r="Q922"/>
      <c r="R922"/>
      <c r="S922"/>
      <c r="T922"/>
      <c r="U922"/>
      <c r="V922"/>
      <c r="W922"/>
      <c r="X922"/>
      <c r="Y922"/>
      <c r="Z922" s="260"/>
      <c r="AA922"/>
      <c r="AB922"/>
      <c r="AC922"/>
      <c r="AD922"/>
      <c r="AE922"/>
      <c r="AF922"/>
      <c r="AG922"/>
      <c r="AH922"/>
      <c r="AI922"/>
      <c r="AJ922"/>
      <c r="AK922"/>
      <c r="AL922"/>
      <c r="AM922"/>
      <c r="AN922"/>
      <c r="AO922"/>
      <c r="AP922"/>
      <c r="AQ922"/>
      <c r="AR922"/>
      <c r="AS922"/>
      <c r="AT922"/>
      <c r="AU922"/>
      <c r="AV922"/>
      <c r="AW922"/>
      <c r="AX922"/>
      <c r="AY922"/>
      <c r="AZ922"/>
      <c r="BA922"/>
      <c r="BB922"/>
      <c r="BC922" s="41"/>
      <c r="BI922" s="20"/>
      <c r="CS922" s="259"/>
    </row>
    <row r="923" spans="1:97" s="1" customFormat="1" ht="13.5" customHeight="1" x14ac:dyDescent="0.15">
      <c r="A923"/>
      <c r="B923"/>
      <c r="C923"/>
      <c r="D923"/>
      <c r="E923"/>
      <c r="F923"/>
      <c r="G923"/>
      <c r="H923"/>
      <c r="I923"/>
      <c r="J923"/>
      <c r="K923" s="3"/>
      <c r="L923"/>
      <c r="M923"/>
      <c r="N923"/>
      <c r="O923"/>
      <c r="P923"/>
      <c r="Q923"/>
      <c r="R923"/>
      <c r="S923"/>
      <c r="T923"/>
      <c r="U923"/>
      <c r="V923"/>
      <c r="W923"/>
      <c r="X923"/>
      <c r="Y923"/>
      <c r="Z923" s="260"/>
      <c r="AA923"/>
      <c r="AB923"/>
      <c r="AC923"/>
      <c r="AD923"/>
      <c r="AE923"/>
      <c r="AF923"/>
      <c r="AG923"/>
      <c r="AH923"/>
      <c r="AI923"/>
      <c r="AJ923"/>
      <c r="AK923"/>
      <c r="AL923"/>
      <c r="AM923"/>
      <c r="AN923"/>
      <c r="AO923"/>
      <c r="AP923"/>
      <c r="AQ923"/>
      <c r="AR923"/>
      <c r="AS923"/>
      <c r="AT923"/>
      <c r="AU923"/>
      <c r="AV923"/>
      <c r="AW923"/>
      <c r="AX923"/>
      <c r="AY923"/>
      <c r="AZ923"/>
      <c r="BA923"/>
      <c r="BB923"/>
      <c r="BC923" s="41"/>
      <c r="BI923" s="20"/>
      <c r="CS923" s="259"/>
    </row>
    <row r="924" spans="1:97" s="1" customFormat="1" ht="13.5" customHeight="1" x14ac:dyDescent="0.15">
      <c r="A924"/>
      <c r="B924"/>
      <c r="C924"/>
      <c r="D924"/>
      <c r="E924"/>
      <c r="F924"/>
      <c r="G924"/>
      <c r="H924"/>
      <c r="I924"/>
      <c r="J924"/>
      <c r="K924" s="3"/>
      <c r="L924"/>
      <c r="M924"/>
      <c r="N924"/>
      <c r="O924"/>
      <c r="P924"/>
      <c r="Q924"/>
      <c r="R924"/>
      <c r="S924"/>
      <c r="T924"/>
      <c r="U924"/>
      <c r="V924"/>
      <c r="W924"/>
      <c r="X924"/>
      <c r="Y924"/>
      <c r="Z924" s="260"/>
      <c r="AA924"/>
      <c r="AB924"/>
      <c r="AC924"/>
      <c r="AD924"/>
      <c r="AE924"/>
      <c r="AF924"/>
      <c r="AG924"/>
      <c r="AH924"/>
      <c r="AI924"/>
      <c r="AJ924"/>
      <c r="AK924"/>
      <c r="AL924"/>
      <c r="AM924"/>
      <c r="AN924"/>
      <c r="AO924"/>
      <c r="AP924"/>
      <c r="AQ924"/>
      <c r="AR924"/>
      <c r="AS924"/>
      <c r="AT924"/>
      <c r="AU924"/>
      <c r="AV924"/>
      <c r="AW924"/>
      <c r="AX924"/>
      <c r="AY924"/>
      <c r="AZ924"/>
      <c r="BA924"/>
      <c r="BB924"/>
      <c r="BC924" s="41"/>
      <c r="BI924" s="20"/>
      <c r="CS924" s="259"/>
    </row>
    <row r="925" spans="1:97" s="1" customFormat="1" ht="13.5" customHeight="1" x14ac:dyDescent="0.15">
      <c r="A925"/>
      <c r="B925"/>
      <c r="C925"/>
      <c r="D925"/>
      <c r="E925"/>
      <c r="F925"/>
      <c r="G925"/>
      <c r="H925"/>
      <c r="I925"/>
      <c r="J925"/>
      <c r="K925" s="3"/>
      <c r="L925"/>
      <c r="M925"/>
      <c r="N925"/>
      <c r="O925"/>
      <c r="P925"/>
      <c r="Q925"/>
      <c r="R925"/>
      <c r="S925"/>
      <c r="T925"/>
      <c r="U925"/>
      <c r="V925"/>
      <c r="W925"/>
      <c r="X925"/>
      <c r="Y925"/>
      <c r="Z925" s="260"/>
      <c r="AA925"/>
      <c r="AB925"/>
      <c r="AC925"/>
      <c r="AD925"/>
      <c r="AE925"/>
      <c r="AF925"/>
      <c r="AG925"/>
      <c r="AH925"/>
      <c r="AI925"/>
      <c r="AJ925"/>
      <c r="AK925"/>
      <c r="AL925"/>
      <c r="AM925"/>
      <c r="AN925"/>
      <c r="AO925"/>
      <c r="AP925"/>
      <c r="AQ925"/>
      <c r="AR925"/>
      <c r="AS925"/>
      <c r="AT925"/>
      <c r="AU925"/>
      <c r="AV925"/>
      <c r="AW925"/>
      <c r="AX925"/>
      <c r="AY925"/>
      <c r="AZ925"/>
      <c r="BA925"/>
      <c r="BB925"/>
      <c r="BC925" s="41"/>
      <c r="BI925" s="20"/>
      <c r="CS925" s="259"/>
    </row>
    <row r="926" spans="1:97" s="1" customFormat="1" ht="13.5" customHeight="1" x14ac:dyDescent="0.15">
      <c r="A926"/>
      <c r="B926"/>
      <c r="C926"/>
      <c r="D926"/>
      <c r="E926"/>
      <c r="F926"/>
      <c r="G926"/>
      <c r="H926"/>
      <c r="I926"/>
      <c r="J926"/>
      <c r="K926" s="3"/>
      <c r="L926"/>
      <c r="M926"/>
      <c r="N926"/>
      <c r="O926"/>
      <c r="P926"/>
      <c r="Q926"/>
      <c r="R926"/>
      <c r="S926"/>
      <c r="T926"/>
      <c r="U926"/>
      <c r="V926"/>
      <c r="W926"/>
      <c r="X926"/>
      <c r="Y926"/>
      <c r="Z926" s="260"/>
      <c r="AA926"/>
      <c r="AB926"/>
      <c r="AC926"/>
      <c r="AD926"/>
      <c r="AE926"/>
      <c r="AF926"/>
      <c r="AG926"/>
      <c r="AH926"/>
      <c r="AI926"/>
      <c r="AJ926"/>
      <c r="AK926"/>
      <c r="AL926"/>
      <c r="AM926"/>
      <c r="AN926"/>
      <c r="AO926"/>
      <c r="AP926"/>
      <c r="AQ926"/>
      <c r="AR926"/>
      <c r="AS926"/>
      <c r="AT926"/>
      <c r="AU926"/>
      <c r="AV926"/>
      <c r="AW926"/>
      <c r="AX926"/>
      <c r="AY926"/>
      <c r="AZ926"/>
      <c r="BA926"/>
      <c r="BB926"/>
      <c r="BC926" s="41"/>
      <c r="BI926" s="20"/>
      <c r="CS926" s="259"/>
    </row>
    <row r="927" spans="1:97" s="1" customFormat="1" ht="13.5" customHeight="1" x14ac:dyDescent="0.15">
      <c r="A927"/>
      <c r="B927"/>
      <c r="C927"/>
      <c r="D927"/>
      <c r="E927"/>
      <c r="F927"/>
      <c r="G927"/>
      <c r="H927"/>
      <c r="I927"/>
      <c r="J927"/>
      <c r="K927" s="3"/>
      <c r="L927"/>
      <c r="M927"/>
      <c r="N927"/>
      <c r="O927"/>
      <c r="P927"/>
      <c r="Q927"/>
      <c r="R927"/>
      <c r="S927"/>
      <c r="T927"/>
      <c r="U927"/>
      <c r="V927"/>
      <c r="W927"/>
      <c r="X927"/>
      <c r="Y927"/>
      <c r="Z927" s="260"/>
      <c r="AA927"/>
      <c r="AB927"/>
      <c r="AC927"/>
      <c r="AD927"/>
      <c r="AE927"/>
      <c r="AF927"/>
      <c r="AG927"/>
      <c r="AH927"/>
      <c r="AI927"/>
      <c r="AJ927"/>
      <c r="AK927"/>
      <c r="AL927"/>
      <c r="AM927"/>
      <c r="AN927"/>
      <c r="AO927"/>
      <c r="AP927"/>
      <c r="AQ927"/>
      <c r="AR927"/>
      <c r="AS927"/>
      <c r="AT927"/>
      <c r="AU927"/>
      <c r="AV927"/>
      <c r="AW927"/>
      <c r="AX927"/>
      <c r="AY927"/>
      <c r="AZ927"/>
      <c r="BA927"/>
      <c r="BB927"/>
      <c r="BC927" s="41"/>
      <c r="BI927" s="20"/>
      <c r="CS927" s="259"/>
    </row>
    <row r="928" spans="1:97" s="1" customFormat="1" ht="13.5" customHeight="1" x14ac:dyDescent="0.15">
      <c r="A928"/>
      <c r="B928"/>
      <c r="C928"/>
      <c r="D928"/>
      <c r="E928"/>
      <c r="F928"/>
      <c r="G928"/>
      <c r="H928"/>
      <c r="I928"/>
      <c r="J928"/>
      <c r="K928" s="3"/>
      <c r="L928"/>
      <c r="M928"/>
      <c r="N928"/>
      <c r="O928"/>
      <c r="P928"/>
      <c r="Q928"/>
      <c r="R928"/>
      <c r="S928"/>
      <c r="T928"/>
      <c r="U928"/>
      <c r="V928"/>
      <c r="W928"/>
      <c r="X928"/>
      <c r="Y928"/>
      <c r="Z928" s="260"/>
      <c r="AA928"/>
      <c r="AB928"/>
      <c r="AC928"/>
      <c r="AD928"/>
      <c r="AE928"/>
      <c r="AF928"/>
      <c r="AG928"/>
      <c r="AH928"/>
      <c r="AI928"/>
      <c r="AJ928"/>
      <c r="AK928"/>
      <c r="AL928"/>
      <c r="AM928"/>
      <c r="AN928"/>
      <c r="AO928"/>
      <c r="AP928"/>
      <c r="AQ928"/>
      <c r="AR928"/>
      <c r="AS928"/>
      <c r="AT928"/>
      <c r="AU928"/>
      <c r="AV928"/>
      <c r="AW928"/>
      <c r="AX928"/>
      <c r="AY928"/>
      <c r="AZ928"/>
      <c r="BA928"/>
      <c r="BB928"/>
      <c r="BC928" s="41"/>
      <c r="BI928" s="20"/>
      <c r="CS928" s="259"/>
    </row>
    <row r="929" spans="1:97" s="1" customFormat="1" ht="13.5" customHeight="1" x14ac:dyDescent="0.15">
      <c r="A929"/>
      <c r="B929"/>
      <c r="C929"/>
      <c r="D929"/>
      <c r="E929"/>
      <c r="F929"/>
      <c r="G929"/>
      <c r="H929"/>
      <c r="I929"/>
      <c r="J929"/>
      <c r="K929" s="3"/>
      <c r="L929"/>
      <c r="M929"/>
      <c r="N929"/>
      <c r="O929"/>
      <c r="P929"/>
      <c r="Q929"/>
      <c r="R929"/>
      <c r="S929"/>
      <c r="T929"/>
      <c r="U929"/>
      <c r="V929"/>
      <c r="W929"/>
      <c r="X929"/>
      <c r="Y929"/>
      <c r="Z929" s="260"/>
      <c r="AA929"/>
      <c r="AB929"/>
      <c r="AC929"/>
      <c r="AD929"/>
      <c r="AE929"/>
      <c r="AF929"/>
      <c r="AG929"/>
      <c r="AH929"/>
      <c r="AI929"/>
      <c r="AJ929"/>
      <c r="AK929"/>
      <c r="AL929"/>
      <c r="AM929"/>
      <c r="AN929"/>
      <c r="AO929"/>
      <c r="AP929"/>
      <c r="AQ929"/>
      <c r="AR929"/>
      <c r="AS929"/>
      <c r="AT929"/>
      <c r="AU929"/>
      <c r="AV929"/>
      <c r="AW929"/>
      <c r="AX929"/>
      <c r="AY929"/>
      <c r="AZ929"/>
      <c r="BA929"/>
      <c r="BB929"/>
      <c r="BC929" s="41"/>
      <c r="BI929" s="20"/>
      <c r="CS929" s="259"/>
    </row>
    <row r="930" spans="1:97" s="1" customFormat="1" ht="13.5" customHeight="1" x14ac:dyDescent="0.15">
      <c r="A930"/>
      <c r="B930"/>
      <c r="C930"/>
      <c r="D930"/>
      <c r="E930"/>
      <c r="F930"/>
      <c r="G930"/>
      <c r="H930"/>
      <c r="I930"/>
      <c r="J930"/>
      <c r="K930" s="3"/>
      <c r="L930"/>
      <c r="M930"/>
      <c r="N930"/>
      <c r="O930"/>
      <c r="P930"/>
      <c r="Q930"/>
      <c r="R930"/>
      <c r="S930"/>
      <c r="T930"/>
      <c r="U930"/>
      <c r="V930"/>
      <c r="W930"/>
      <c r="X930"/>
      <c r="Y930"/>
      <c r="Z930" s="260"/>
      <c r="AA930"/>
      <c r="AB930"/>
      <c r="AC930"/>
      <c r="AD930"/>
      <c r="AE930"/>
      <c r="AF930"/>
      <c r="AG930"/>
      <c r="AH930"/>
      <c r="AI930"/>
      <c r="AJ930"/>
      <c r="AK930"/>
      <c r="AL930"/>
      <c r="AM930"/>
      <c r="AN930"/>
      <c r="AO930"/>
      <c r="AP930"/>
      <c r="AQ930"/>
      <c r="AR930"/>
      <c r="AS930"/>
      <c r="AT930"/>
      <c r="AU930"/>
      <c r="AV930"/>
      <c r="AW930"/>
      <c r="AX930"/>
      <c r="AY930"/>
      <c r="AZ930"/>
      <c r="BA930"/>
      <c r="BB930"/>
      <c r="BC930" s="41"/>
      <c r="BI930" s="20"/>
      <c r="CS930" s="259"/>
    </row>
    <row r="931" spans="1:97" s="1" customFormat="1" ht="13.5" customHeight="1" x14ac:dyDescent="0.15">
      <c r="A931"/>
      <c r="B931"/>
      <c r="C931"/>
      <c r="D931"/>
      <c r="E931"/>
      <c r="F931"/>
      <c r="G931"/>
      <c r="H931"/>
      <c r="I931"/>
      <c r="J931"/>
      <c r="K931" s="3"/>
      <c r="L931"/>
      <c r="M931"/>
      <c r="N931"/>
      <c r="O931"/>
      <c r="P931"/>
      <c r="Q931"/>
      <c r="R931"/>
      <c r="S931"/>
      <c r="T931"/>
      <c r="U931"/>
      <c r="V931"/>
      <c r="W931"/>
      <c r="X931"/>
      <c r="Y931"/>
      <c r="Z931" s="260"/>
      <c r="AA931"/>
      <c r="AB931"/>
      <c r="AC931"/>
      <c r="AD931"/>
      <c r="AE931"/>
      <c r="AF931"/>
      <c r="AG931"/>
      <c r="AH931"/>
      <c r="AI931"/>
      <c r="AJ931"/>
      <c r="AK931"/>
      <c r="AL931"/>
      <c r="AM931"/>
      <c r="AN931"/>
      <c r="AO931"/>
      <c r="AP931"/>
      <c r="AQ931"/>
      <c r="AR931"/>
      <c r="AS931"/>
      <c r="AT931"/>
      <c r="AU931"/>
      <c r="AV931"/>
      <c r="AW931"/>
      <c r="AX931"/>
      <c r="AY931"/>
      <c r="AZ931"/>
      <c r="BA931"/>
      <c r="BB931"/>
      <c r="BC931" s="41"/>
      <c r="BI931" s="20"/>
      <c r="CS931" s="259"/>
    </row>
    <row r="932" spans="1:97" s="1" customFormat="1" ht="13.5" customHeight="1" x14ac:dyDescent="0.15">
      <c r="A932"/>
      <c r="B932"/>
      <c r="C932"/>
      <c r="D932"/>
      <c r="E932"/>
      <c r="F932"/>
      <c r="G932"/>
      <c r="H932"/>
      <c r="I932"/>
      <c r="J932"/>
      <c r="K932" s="3"/>
      <c r="L932"/>
      <c r="M932"/>
      <c r="N932"/>
      <c r="O932"/>
      <c r="P932"/>
      <c r="Q932"/>
      <c r="R932"/>
      <c r="S932"/>
      <c r="T932"/>
      <c r="U932"/>
      <c r="V932"/>
      <c r="W932"/>
      <c r="X932"/>
      <c r="Y932"/>
      <c r="Z932" s="260"/>
      <c r="AA932"/>
      <c r="AB932"/>
      <c r="AC932"/>
      <c r="AD932"/>
      <c r="AE932"/>
      <c r="AF932"/>
      <c r="AG932"/>
      <c r="AH932"/>
      <c r="AI932"/>
      <c r="AJ932"/>
      <c r="AK932"/>
      <c r="AL932"/>
      <c r="AM932"/>
      <c r="AN932"/>
      <c r="AO932"/>
      <c r="AP932"/>
      <c r="AQ932"/>
      <c r="AR932"/>
      <c r="AS932"/>
      <c r="AT932"/>
      <c r="AU932"/>
      <c r="AV932"/>
      <c r="AW932"/>
      <c r="AX932"/>
      <c r="AY932"/>
      <c r="AZ932"/>
      <c r="BA932"/>
      <c r="BB932"/>
      <c r="BC932" s="41"/>
      <c r="BI932" s="20"/>
      <c r="CS932" s="259"/>
    </row>
    <row r="933" spans="1:97" s="1" customFormat="1" ht="13.5" customHeight="1" x14ac:dyDescent="0.15">
      <c r="A933"/>
      <c r="B933"/>
      <c r="C933"/>
      <c r="D933"/>
      <c r="E933"/>
      <c r="F933"/>
      <c r="G933"/>
      <c r="H933"/>
      <c r="I933"/>
      <c r="J933"/>
      <c r="K933" s="3"/>
      <c r="L933"/>
      <c r="M933"/>
      <c r="N933"/>
      <c r="O933"/>
      <c r="P933"/>
      <c r="Q933"/>
      <c r="R933"/>
      <c r="S933"/>
      <c r="T933"/>
      <c r="U933"/>
      <c r="V933"/>
      <c r="W933"/>
      <c r="X933"/>
      <c r="Y933"/>
      <c r="Z933" s="260"/>
      <c r="AA933"/>
      <c r="AB933"/>
      <c r="AC933"/>
      <c r="AD933"/>
      <c r="AE933"/>
      <c r="AF933"/>
      <c r="AG933"/>
      <c r="AH933"/>
      <c r="AI933"/>
      <c r="AJ933"/>
      <c r="AK933"/>
      <c r="AL933"/>
      <c r="AM933"/>
      <c r="AN933"/>
      <c r="AO933"/>
      <c r="AP933"/>
      <c r="AQ933"/>
      <c r="AR933"/>
      <c r="AS933"/>
      <c r="AT933"/>
      <c r="AU933"/>
      <c r="AV933"/>
      <c r="AW933"/>
      <c r="AX933"/>
      <c r="AY933"/>
      <c r="AZ933"/>
      <c r="BA933"/>
      <c r="BB933"/>
      <c r="BC933" s="41"/>
      <c r="BI933" s="20"/>
      <c r="CS933" s="259"/>
    </row>
    <row r="934" spans="1:97" s="1" customFormat="1" ht="13.5" customHeight="1" x14ac:dyDescent="0.15">
      <c r="A934"/>
      <c r="B934"/>
      <c r="C934"/>
      <c r="D934"/>
      <c r="E934"/>
      <c r="F934"/>
      <c r="G934"/>
      <c r="H934"/>
      <c r="I934"/>
      <c r="J934"/>
      <c r="K934" s="3"/>
      <c r="L934"/>
      <c r="M934"/>
      <c r="N934"/>
      <c r="O934"/>
      <c r="P934"/>
      <c r="Q934"/>
      <c r="R934"/>
      <c r="S934"/>
      <c r="T934"/>
      <c r="U934"/>
      <c r="V934"/>
      <c r="W934"/>
      <c r="X934"/>
      <c r="Y934"/>
      <c r="Z934" s="260"/>
      <c r="AA934"/>
      <c r="AB934"/>
      <c r="AC934"/>
      <c r="AD934"/>
      <c r="AE934"/>
      <c r="AF934"/>
      <c r="AG934"/>
      <c r="AH934"/>
      <c r="AI934"/>
      <c r="AJ934"/>
      <c r="AK934"/>
      <c r="AL934"/>
      <c r="AM934"/>
      <c r="AN934"/>
      <c r="AO934"/>
      <c r="AP934"/>
      <c r="AQ934"/>
      <c r="AR934"/>
      <c r="AS934"/>
      <c r="AT934"/>
      <c r="AU934"/>
      <c r="AV934"/>
      <c r="AW934"/>
      <c r="AX934"/>
      <c r="AY934"/>
      <c r="AZ934"/>
      <c r="BA934"/>
      <c r="BB934"/>
      <c r="BC934" s="41"/>
      <c r="BI934" s="20"/>
      <c r="CS934" s="259"/>
    </row>
    <row r="935" spans="1:97" s="1" customFormat="1" ht="13.5" customHeight="1" x14ac:dyDescent="0.15">
      <c r="A935"/>
      <c r="B935"/>
      <c r="C935"/>
      <c r="D935"/>
      <c r="E935"/>
      <c r="F935"/>
      <c r="G935"/>
      <c r="H935"/>
      <c r="I935"/>
      <c r="J935"/>
      <c r="K935" s="3"/>
      <c r="L935"/>
      <c r="M935"/>
      <c r="N935"/>
      <c r="O935"/>
      <c r="P935"/>
      <c r="Q935"/>
      <c r="R935"/>
      <c r="S935"/>
      <c r="T935"/>
      <c r="U935"/>
      <c r="V935"/>
      <c r="W935"/>
      <c r="X935"/>
      <c r="Y935"/>
      <c r="Z935" s="260"/>
      <c r="AA935"/>
      <c r="AB935"/>
      <c r="AC935"/>
      <c r="AD935"/>
      <c r="AE935"/>
      <c r="AF935"/>
      <c r="AG935"/>
      <c r="AH935"/>
      <c r="AI935"/>
      <c r="AJ935"/>
      <c r="AK935"/>
      <c r="AL935"/>
      <c r="AM935"/>
      <c r="AN935"/>
      <c r="AO935"/>
      <c r="AP935"/>
      <c r="AQ935"/>
      <c r="AR935"/>
      <c r="AS935"/>
      <c r="AT935"/>
      <c r="AU935"/>
      <c r="AV935"/>
      <c r="AW935"/>
      <c r="AX935"/>
      <c r="AY935"/>
      <c r="AZ935"/>
      <c r="BA935"/>
      <c r="BB935"/>
      <c r="BC935" s="41"/>
      <c r="BI935" s="20"/>
      <c r="CS935" s="259"/>
    </row>
    <row r="936" spans="1:97" s="1" customFormat="1" ht="13.5" customHeight="1" x14ac:dyDescent="0.15">
      <c r="A936"/>
      <c r="B936"/>
      <c r="C936"/>
      <c r="D936"/>
      <c r="E936"/>
      <c r="F936"/>
      <c r="G936"/>
      <c r="H936"/>
      <c r="I936"/>
      <c r="J936"/>
      <c r="K936" s="3"/>
      <c r="L936"/>
      <c r="M936"/>
      <c r="N936"/>
      <c r="O936"/>
      <c r="P936"/>
      <c r="Q936"/>
      <c r="R936"/>
      <c r="S936"/>
      <c r="T936"/>
      <c r="U936"/>
      <c r="V936"/>
      <c r="W936"/>
      <c r="X936"/>
      <c r="Y936"/>
      <c r="Z936" s="260"/>
      <c r="AA936"/>
      <c r="AB936"/>
      <c r="AC936"/>
      <c r="AD936"/>
      <c r="AE936"/>
      <c r="AF936"/>
      <c r="AG936"/>
      <c r="AH936"/>
      <c r="AI936"/>
      <c r="AJ936"/>
      <c r="AK936"/>
      <c r="AL936"/>
      <c r="AM936"/>
      <c r="AN936"/>
      <c r="AO936"/>
      <c r="AP936"/>
      <c r="AQ936"/>
      <c r="AR936"/>
      <c r="AS936"/>
      <c r="AT936"/>
      <c r="AU936"/>
      <c r="AV936"/>
      <c r="AW936"/>
      <c r="AX936"/>
      <c r="AY936"/>
      <c r="AZ936"/>
      <c r="BA936"/>
      <c r="BB936"/>
      <c r="BC936" s="41"/>
      <c r="BI936" s="20"/>
      <c r="CS936" s="259"/>
    </row>
    <row r="937" spans="1:97" s="1" customFormat="1" ht="13.5" customHeight="1" x14ac:dyDescent="0.15">
      <c r="A937"/>
      <c r="B937"/>
      <c r="C937"/>
      <c r="D937"/>
      <c r="E937"/>
      <c r="F937"/>
      <c r="G937"/>
      <c r="H937"/>
      <c r="I937"/>
      <c r="J937"/>
      <c r="K937" s="3"/>
      <c r="L937"/>
      <c r="M937"/>
      <c r="N937"/>
      <c r="O937"/>
      <c r="P937"/>
      <c r="Q937"/>
      <c r="R937"/>
      <c r="S937"/>
      <c r="T937"/>
      <c r="U937"/>
      <c r="V937"/>
      <c r="W937"/>
      <c r="X937"/>
      <c r="Y937"/>
      <c r="Z937" s="260"/>
      <c r="AA937"/>
      <c r="AB937"/>
      <c r="AC937"/>
      <c r="AD937"/>
      <c r="AE937"/>
      <c r="AF937"/>
      <c r="AG937"/>
      <c r="AH937"/>
      <c r="AI937"/>
      <c r="AJ937"/>
      <c r="AK937"/>
      <c r="AL937"/>
      <c r="AM937"/>
      <c r="AN937"/>
      <c r="AO937"/>
      <c r="AP937"/>
      <c r="AQ937"/>
      <c r="AR937"/>
      <c r="AS937"/>
      <c r="AT937"/>
      <c r="AU937"/>
      <c r="AV937"/>
      <c r="AW937"/>
      <c r="AX937"/>
      <c r="AY937"/>
      <c r="AZ937"/>
      <c r="BA937"/>
      <c r="BB937"/>
      <c r="BC937" s="41"/>
      <c r="BI937" s="20"/>
      <c r="CS937" s="259"/>
    </row>
    <row r="938" spans="1:97" s="1" customFormat="1" ht="13.5" customHeight="1" x14ac:dyDescent="0.15">
      <c r="A938"/>
      <c r="B938"/>
      <c r="C938"/>
      <c r="D938"/>
      <c r="E938"/>
      <c r="F938"/>
      <c r="G938"/>
      <c r="H938"/>
      <c r="I938"/>
      <c r="J938"/>
      <c r="K938" s="3"/>
      <c r="L938"/>
      <c r="M938"/>
      <c r="N938"/>
      <c r="O938"/>
      <c r="P938"/>
      <c r="Q938"/>
      <c r="R938"/>
      <c r="S938"/>
      <c r="T938"/>
      <c r="U938"/>
      <c r="V938"/>
      <c r="W938"/>
      <c r="X938"/>
      <c r="Y938"/>
      <c r="Z938" s="260"/>
      <c r="AA938"/>
      <c r="AB938"/>
      <c r="AC938"/>
      <c r="AD938"/>
      <c r="AE938"/>
      <c r="AF938"/>
      <c r="AG938"/>
      <c r="AH938"/>
      <c r="AI938"/>
      <c r="AJ938"/>
      <c r="AK938"/>
      <c r="AL938"/>
      <c r="AM938"/>
      <c r="AN938"/>
      <c r="AO938"/>
      <c r="AP938"/>
      <c r="AQ938"/>
      <c r="AR938"/>
      <c r="AS938"/>
      <c r="AT938"/>
      <c r="AU938"/>
      <c r="AV938"/>
      <c r="AW938"/>
      <c r="AX938"/>
      <c r="AY938"/>
      <c r="AZ938"/>
      <c r="BA938"/>
      <c r="BB938"/>
      <c r="BC938" s="41"/>
      <c r="BI938" s="20"/>
      <c r="CS938" s="259"/>
    </row>
    <row r="939" spans="1:97" s="1" customFormat="1" ht="13.5" customHeight="1" x14ac:dyDescent="0.15">
      <c r="A939"/>
      <c r="B939"/>
      <c r="C939"/>
      <c r="D939"/>
      <c r="E939"/>
      <c r="F939"/>
      <c r="G939"/>
      <c r="H939"/>
      <c r="I939"/>
      <c r="J939"/>
      <c r="K939" s="3"/>
      <c r="L939"/>
      <c r="M939"/>
      <c r="N939"/>
      <c r="O939"/>
      <c r="P939"/>
      <c r="Q939"/>
      <c r="R939"/>
      <c r="S939"/>
      <c r="T939"/>
      <c r="U939"/>
      <c r="V939"/>
      <c r="W939"/>
      <c r="X939"/>
      <c r="Y939"/>
      <c r="Z939" s="260"/>
      <c r="AA939"/>
      <c r="AB939"/>
      <c r="AC939"/>
      <c r="AD939"/>
      <c r="AE939"/>
      <c r="AF939"/>
      <c r="AG939"/>
      <c r="AH939"/>
      <c r="AI939"/>
      <c r="AJ939"/>
      <c r="AK939"/>
      <c r="AL939"/>
      <c r="AM939"/>
      <c r="AN939"/>
      <c r="AO939"/>
      <c r="AP939"/>
      <c r="AQ939"/>
      <c r="AR939"/>
      <c r="AS939"/>
      <c r="AT939"/>
      <c r="AU939"/>
      <c r="AV939"/>
      <c r="AW939"/>
      <c r="AX939"/>
      <c r="AY939"/>
      <c r="AZ939"/>
      <c r="BA939"/>
      <c r="BB939"/>
      <c r="BC939" s="41"/>
      <c r="BI939" s="20"/>
      <c r="CS939" s="259"/>
    </row>
    <row r="940" spans="1:97" s="1" customFormat="1" ht="13.5" customHeight="1" x14ac:dyDescent="0.15">
      <c r="A940"/>
      <c r="B940"/>
      <c r="C940"/>
      <c r="D940"/>
      <c r="E940"/>
      <c r="F940"/>
      <c r="G940"/>
      <c r="H940"/>
      <c r="I940"/>
      <c r="J940"/>
      <c r="K940" s="3"/>
      <c r="L940"/>
      <c r="M940"/>
      <c r="N940"/>
      <c r="O940"/>
      <c r="P940"/>
      <c r="Q940"/>
      <c r="R940"/>
      <c r="S940"/>
      <c r="T940"/>
      <c r="U940"/>
      <c r="V940"/>
      <c r="W940"/>
      <c r="X940"/>
      <c r="Y940"/>
      <c r="Z940" s="260"/>
      <c r="AA940"/>
      <c r="AB940"/>
      <c r="AC940"/>
      <c r="AD940"/>
      <c r="AE940"/>
      <c r="AF940"/>
      <c r="AG940"/>
      <c r="AH940"/>
      <c r="AI940"/>
      <c r="AJ940"/>
      <c r="AK940"/>
      <c r="AL940"/>
      <c r="AM940"/>
      <c r="AN940"/>
      <c r="AO940"/>
      <c r="AP940"/>
      <c r="AQ940"/>
      <c r="AR940"/>
      <c r="AS940"/>
      <c r="AT940"/>
      <c r="AU940"/>
      <c r="AV940"/>
      <c r="AW940"/>
      <c r="AX940"/>
      <c r="AY940"/>
      <c r="AZ940"/>
      <c r="BA940"/>
      <c r="BB940"/>
      <c r="BC940" s="41"/>
      <c r="BI940" s="20"/>
      <c r="CS940" s="259"/>
    </row>
    <row r="941" spans="1:97" s="1" customFormat="1" ht="13.5" customHeight="1" x14ac:dyDescent="0.15">
      <c r="A941"/>
      <c r="B941"/>
      <c r="C941"/>
      <c r="D941"/>
      <c r="E941"/>
      <c r="F941"/>
      <c r="G941"/>
      <c r="H941"/>
      <c r="I941"/>
      <c r="J941"/>
      <c r="K941" s="3"/>
      <c r="L941"/>
      <c r="M941"/>
      <c r="N941"/>
      <c r="O941"/>
      <c r="P941"/>
      <c r="Q941"/>
      <c r="R941"/>
      <c r="S941"/>
      <c r="T941"/>
      <c r="U941"/>
      <c r="V941"/>
      <c r="W941"/>
      <c r="X941"/>
      <c r="Y941"/>
      <c r="Z941" s="260"/>
      <c r="AA941"/>
      <c r="AB941"/>
      <c r="AC941"/>
      <c r="AD941"/>
      <c r="AE941"/>
      <c r="AF941"/>
      <c r="AG941"/>
      <c r="AH941"/>
      <c r="AI941"/>
      <c r="AJ941"/>
      <c r="AK941"/>
      <c r="AL941"/>
      <c r="AM941"/>
      <c r="AN941"/>
      <c r="AO941"/>
      <c r="AP941"/>
      <c r="AQ941"/>
      <c r="AR941"/>
      <c r="AS941"/>
      <c r="AT941"/>
      <c r="AU941"/>
      <c r="AV941"/>
      <c r="AW941"/>
      <c r="AX941"/>
      <c r="AY941"/>
      <c r="AZ941"/>
      <c r="BA941"/>
      <c r="BB941"/>
      <c r="BC941" s="41"/>
      <c r="BI941" s="20"/>
      <c r="CS941" s="259"/>
    </row>
    <row r="942" spans="1:97" s="1" customFormat="1" ht="13.5" customHeight="1" x14ac:dyDescent="0.15">
      <c r="A942"/>
      <c r="B942"/>
      <c r="C942"/>
      <c r="D942"/>
      <c r="E942"/>
      <c r="F942"/>
      <c r="G942"/>
      <c r="H942"/>
      <c r="I942"/>
      <c r="J942"/>
      <c r="K942" s="3"/>
      <c r="L942"/>
      <c r="M942"/>
      <c r="N942"/>
      <c r="O942"/>
      <c r="P942"/>
      <c r="Q942"/>
      <c r="R942"/>
      <c r="S942"/>
      <c r="T942"/>
      <c r="U942"/>
      <c r="V942"/>
      <c r="W942"/>
      <c r="X942"/>
      <c r="Y942"/>
      <c r="Z942" s="260"/>
      <c r="AA942"/>
      <c r="AB942"/>
      <c r="AC942"/>
      <c r="AD942"/>
      <c r="AE942"/>
      <c r="AF942"/>
      <c r="AG942"/>
      <c r="AH942"/>
      <c r="AI942"/>
      <c r="AJ942"/>
      <c r="AK942"/>
      <c r="AL942"/>
      <c r="AM942"/>
      <c r="AN942"/>
      <c r="AO942"/>
      <c r="AP942"/>
      <c r="AQ942"/>
      <c r="AR942"/>
      <c r="AS942"/>
      <c r="AT942"/>
      <c r="AU942"/>
      <c r="AV942"/>
      <c r="AW942"/>
      <c r="AX942"/>
      <c r="AY942"/>
      <c r="AZ942"/>
      <c r="BA942"/>
      <c r="BB942"/>
      <c r="BC942" s="41"/>
      <c r="BI942" s="20"/>
      <c r="CS942" s="259"/>
    </row>
    <row r="943" spans="1:97" s="1" customFormat="1" ht="13.5" customHeight="1" x14ac:dyDescent="0.15">
      <c r="A943"/>
      <c r="B943"/>
      <c r="C943"/>
      <c r="D943"/>
      <c r="E943"/>
      <c r="F943"/>
      <c r="G943"/>
      <c r="H943"/>
      <c r="I943"/>
      <c r="J943"/>
      <c r="K943" s="3"/>
      <c r="L943"/>
      <c r="M943"/>
      <c r="N943"/>
      <c r="O943"/>
      <c r="P943"/>
      <c r="Q943"/>
      <c r="R943"/>
      <c r="S943"/>
      <c r="T943"/>
      <c r="U943"/>
      <c r="V943"/>
      <c r="W943"/>
      <c r="X943"/>
      <c r="Y943"/>
      <c r="Z943" s="260"/>
      <c r="AA943"/>
      <c r="AB943"/>
      <c r="AC943"/>
      <c r="AD943"/>
      <c r="AE943"/>
      <c r="AF943"/>
      <c r="AG943"/>
      <c r="AH943"/>
      <c r="AI943"/>
      <c r="AJ943"/>
      <c r="AK943"/>
      <c r="AL943"/>
      <c r="AM943"/>
      <c r="AN943"/>
      <c r="AO943"/>
      <c r="AP943"/>
      <c r="AQ943"/>
      <c r="AR943"/>
      <c r="AS943"/>
      <c r="AT943"/>
      <c r="AU943"/>
      <c r="AV943"/>
      <c r="AW943"/>
      <c r="AX943"/>
      <c r="AY943"/>
      <c r="AZ943"/>
      <c r="BA943"/>
      <c r="BB943"/>
      <c r="BC943" s="41"/>
      <c r="BI943" s="20"/>
      <c r="CS943" s="259"/>
    </row>
    <row r="944" spans="1:97" s="1" customFormat="1" ht="13.5" customHeight="1" x14ac:dyDescent="0.15">
      <c r="A944"/>
      <c r="B944"/>
      <c r="C944"/>
      <c r="D944"/>
      <c r="E944"/>
      <c r="F944"/>
      <c r="G944"/>
      <c r="H944"/>
      <c r="I944"/>
      <c r="J944"/>
      <c r="K944" s="3"/>
      <c r="L944"/>
      <c r="M944"/>
      <c r="N944"/>
      <c r="O944"/>
      <c r="P944"/>
      <c r="Q944"/>
      <c r="R944"/>
      <c r="S944"/>
      <c r="T944"/>
      <c r="U944"/>
      <c r="V944"/>
      <c r="W944"/>
      <c r="X944"/>
      <c r="Y944"/>
      <c r="Z944" s="260"/>
      <c r="AA944"/>
      <c r="AB944"/>
      <c r="AC944"/>
      <c r="AD944"/>
      <c r="AE944"/>
      <c r="AF944"/>
      <c r="AG944"/>
      <c r="AH944"/>
      <c r="AI944"/>
      <c r="AJ944"/>
      <c r="AK944"/>
      <c r="AL944"/>
      <c r="AM944"/>
      <c r="AN944"/>
      <c r="AO944"/>
      <c r="AP944"/>
      <c r="AQ944"/>
      <c r="AR944"/>
      <c r="AS944"/>
      <c r="AT944"/>
      <c r="AU944"/>
      <c r="AV944"/>
      <c r="AW944"/>
      <c r="AX944"/>
      <c r="AY944"/>
      <c r="AZ944"/>
      <c r="BA944"/>
      <c r="BB944"/>
      <c r="BC944" s="41"/>
      <c r="BI944" s="20"/>
      <c r="CS944" s="259"/>
    </row>
    <row r="945" spans="1:97" s="1" customFormat="1" ht="13.5" customHeight="1" x14ac:dyDescent="0.15">
      <c r="A945"/>
      <c r="B945"/>
      <c r="C945"/>
      <c r="D945"/>
      <c r="E945"/>
      <c r="F945"/>
      <c r="G945"/>
      <c r="H945"/>
      <c r="I945"/>
      <c r="J945"/>
      <c r="K945" s="3"/>
      <c r="L945"/>
      <c r="M945"/>
      <c r="N945"/>
      <c r="O945"/>
      <c r="P945"/>
      <c r="Q945"/>
      <c r="R945"/>
      <c r="S945"/>
      <c r="T945"/>
      <c r="U945"/>
      <c r="V945"/>
      <c r="W945"/>
      <c r="X945"/>
      <c r="Y945"/>
      <c r="Z945" s="260"/>
      <c r="AA945"/>
      <c r="AB945"/>
      <c r="AC945"/>
      <c r="AD945"/>
      <c r="AE945"/>
      <c r="AF945"/>
      <c r="AG945"/>
      <c r="AH945"/>
      <c r="AI945"/>
      <c r="AJ945"/>
      <c r="AK945"/>
      <c r="AL945"/>
      <c r="AM945"/>
      <c r="AN945"/>
      <c r="AO945"/>
      <c r="AP945"/>
      <c r="AQ945"/>
      <c r="AR945"/>
      <c r="AS945"/>
      <c r="AT945"/>
      <c r="AU945"/>
      <c r="AV945"/>
      <c r="AW945"/>
      <c r="AX945"/>
      <c r="AY945"/>
      <c r="AZ945"/>
      <c r="BA945"/>
      <c r="BB945"/>
      <c r="BC945" s="41"/>
      <c r="BI945" s="20"/>
      <c r="CS945" s="259"/>
    </row>
    <row r="946" spans="1:97" s="1" customFormat="1" ht="13.5" customHeight="1" x14ac:dyDescent="0.15">
      <c r="A946"/>
      <c r="B946"/>
      <c r="C946"/>
      <c r="D946"/>
      <c r="E946"/>
      <c r="F946"/>
      <c r="G946"/>
      <c r="H946"/>
      <c r="I946"/>
      <c r="J946"/>
      <c r="K946" s="3"/>
      <c r="L946"/>
      <c r="M946"/>
      <c r="N946"/>
      <c r="O946"/>
      <c r="P946"/>
      <c r="Q946"/>
      <c r="R946"/>
      <c r="S946"/>
      <c r="T946"/>
      <c r="U946"/>
      <c r="V946"/>
      <c r="W946"/>
      <c r="X946"/>
      <c r="Y946"/>
      <c r="Z946" s="260"/>
      <c r="AA946"/>
      <c r="AB946"/>
      <c r="AC946"/>
      <c r="AD946"/>
      <c r="AE946"/>
      <c r="AF946"/>
      <c r="AG946"/>
      <c r="AH946"/>
      <c r="AI946"/>
      <c r="AJ946"/>
      <c r="AK946"/>
      <c r="AL946"/>
      <c r="AM946"/>
      <c r="AN946"/>
      <c r="AO946"/>
      <c r="AP946"/>
      <c r="AQ946"/>
      <c r="AR946"/>
      <c r="AS946"/>
      <c r="AT946"/>
      <c r="AU946"/>
      <c r="AV946"/>
      <c r="AW946"/>
      <c r="AX946"/>
      <c r="AY946"/>
      <c r="AZ946"/>
      <c r="BA946"/>
      <c r="BB946"/>
      <c r="BC946" s="41"/>
      <c r="BI946" s="20"/>
      <c r="CS946" s="259"/>
    </row>
    <row r="947" spans="1:97" s="1" customFormat="1" ht="13.5" customHeight="1" x14ac:dyDescent="0.15">
      <c r="A947"/>
      <c r="B947"/>
      <c r="C947"/>
      <c r="D947"/>
      <c r="E947"/>
      <c r="F947"/>
      <c r="G947"/>
      <c r="H947"/>
      <c r="I947"/>
      <c r="J947"/>
      <c r="K947" s="3"/>
      <c r="L947"/>
      <c r="M947"/>
      <c r="N947"/>
      <c r="O947"/>
      <c r="P947"/>
      <c r="Q947"/>
      <c r="R947"/>
      <c r="S947"/>
      <c r="T947"/>
      <c r="U947"/>
      <c r="V947"/>
      <c r="W947"/>
      <c r="X947"/>
      <c r="Y947"/>
      <c r="Z947" s="260"/>
      <c r="AA947"/>
      <c r="AB947"/>
      <c r="AC947"/>
      <c r="AD947"/>
      <c r="AE947"/>
      <c r="AF947"/>
      <c r="AG947"/>
      <c r="AH947"/>
      <c r="AI947"/>
      <c r="AJ947"/>
      <c r="AK947"/>
      <c r="AL947"/>
      <c r="AM947"/>
      <c r="AN947"/>
      <c r="AO947"/>
      <c r="AP947"/>
      <c r="AQ947"/>
      <c r="AR947"/>
      <c r="AS947"/>
      <c r="AT947"/>
      <c r="AU947"/>
      <c r="AV947"/>
      <c r="AW947"/>
      <c r="AX947"/>
      <c r="AY947"/>
      <c r="AZ947"/>
      <c r="BA947"/>
      <c r="BB947"/>
      <c r="BC947" s="41"/>
      <c r="BI947" s="20"/>
      <c r="CS947" s="259"/>
    </row>
    <row r="948" spans="1:97" s="1" customFormat="1" ht="13.5" customHeight="1" x14ac:dyDescent="0.15">
      <c r="A948"/>
      <c r="B948"/>
      <c r="C948"/>
      <c r="D948"/>
      <c r="E948"/>
      <c r="F948"/>
      <c r="G948"/>
      <c r="H948"/>
      <c r="I948"/>
      <c r="J948"/>
      <c r="K948" s="3"/>
      <c r="L948"/>
      <c r="M948"/>
      <c r="N948"/>
      <c r="O948"/>
      <c r="P948"/>
      <c r="Q948"/>
      <c r="R948"/>
      <c r="S948"/>
      <c r="T948"/>
      <c r="U948"/>
      <c r="V948"/>
      <c r="W948"/>
      <c r="X948"/>
      <c r="Y948"/>
      <c r="Z948" s="260"/>
      <c r="AA948"/>
      <c r="AB948"/>
      <c r="AC948"/>
      <c r="AD948"/>
      <c r="AE948"/>
      <c r="AF948"/>
      <c r="AG948"/>
      <c r="AH948"/>
      <c r="AI948"/>
      <c r="AJ948"/>
      <c r="AK948"/>
      <c r="AL948"/>
      <c r="AM948"/>
      <c r="AN948"/>
      <c r="AO948"/>
      <c r="AP948"/>
      <c r="AQ948"/>
      <c r="AR948"/>
      <c r="AS948"/>
      <c r="AT948"/>
      <c r="AU948"/>
      <c r="AV948"/>
      <c r="AW948"/>
      <c r="AX948"/>
      <c r="AY948"/>
      <c r="AZ948"/>
      <c r="BA948"/>
      <c r="BB948"/>
      <c r="BC948" s="41"/>
      <c r="BI948" s="20"/>
      <c r="CS948" s="259"/>
    </row>
    <row r="949" spans="1:97" s="1" customFormat="1" ht="13.5" customHeight="1" x14ac:dyDescent="0.15">
      <c r="A949"/>
      <c r="B949"/>
      <c r="C949"/>
      <c r="D949"/>
      <c r="E949"/>
      <c r="F949"/>
      <c r="G949"/>
      <c r="H949"/>
      <c r="I949"/>
      <c r="J949"/>
      <c r="K949" s="3"/>
      <c r="L949"/>
      <c r="M949"/>
      <c r="N949"/>
      <c r="O949"/>
      <c r="P949"/>
      <c r="Q949"/>
      <c r="R949"/>
      <c r="S949"/>
      <c r="T949"/>
      <c r="U949"/>
      <c r="V949"/>
      <c r="W949"/>
      <c r="X949"/>
      <c r="Y949"/>
      <c r="Z949" s="260"/>
      <c r="AA949"/>
      <c r="AB949"/>
      <c r="AC949"/>
      <c r="AD949"/>
      <c r="AE949"/>
      <c r="AF949"/>
      <c r="AG949"/>
      <c r="AH949"/>
      <c r="AI949"/>
      <c r="AJ949"/>
      <c r="AK949"/>
      <c r="AL949"/>
      <c r="AM949"/>
      <c r="AN949"/>
      <c r="AO949"/>
      <c r="AP949"/>
      <c r="AQ949"/>
      <c r="AR949"/>
      <c r="AS949"/>
      <c r="AT949"/>
      <c r="AU949"/>
      <c r="AV949"/>
      <c r="AW949"/>
      <c r="AX949"/>
      <c r="AY949"/>
      <c r="AZ949"/>
      <c r="BA949"/>
      <c r="BB949"/>
      <c r="BC949" s="41"/>
      <c r="BI949" s="20"/>
      <c r="CS949" s="259"/>
    </row>
    <row r="950" spans="1:97" s="1" customFormat="1" ht="13.5" customHeight="1" x14ac:dyDescent="0.15">
      <c r="A950"/>
      <c r="B950"/>
      <c r="C950"/>
      <c r="D950"/>
      <c r="E950"/>
      <c r="F950"/>
      <c r="G950"/>
      <c r="H950"/>
      <c r="I950"/>
      <c r="J950"/>
      <c r="K950" s="3"/>
      <c r="L950"/>
      <c r="M950"/>
      <c r="N950"/>
      <c r="O950"/>
      <c r="P950"/>
      <c r="Q950"/>
      <c r="R950"/>
      <c r="S950"/>
      <c r="T950"/>
      <c r="U950"/>
      <c r="V950"/>
      <c r="W950"/>
      <c r="X950"/>
      <c r="Y950"/>
      <c r="Z950" s="260"/>
      <c r="AA950"/>
      <c r="AB950"/>
      <c r="AC950"/>
      <c r="AD950"/>
      <c r="AE950"/>
      <c r="AF950"/>
      <c r="AG950"/>
      <c r="AH950"/>
      <c r="AI950"/>
      <c r="AJ950"/>
      <c r="AK950"/>
      <c r="AL950"/>
      <c r="AM950"/>
      <c r="AN950"/>
      <c r="AO950"/>
      <c r="AP950"/>
      <c r="AQ950"/>
      <c r="AR950"/>
      <c r="AS950"/>
      <c r="AT950"/>
      <c r="AU950"/>
      <c r="AV950"/>
      <c r="AW950"/>
      <c r="AX950"/>
      <c r="AY950"/>
      <c r="AZ950"/>
      <c r="BA950"/>
      <c r="BB950"/>
      <c r="BC950" s="41"/>
      <c r="BI950" s="20"/>
      <c r="CS950" s="259"/>
    </row>
    <row r="951" spans="1:97" s="1" customFormat="1" ht="13.5" customHeight="1" x14ac:dyDescent="0.15">
      <c r="A951"/>
      <c r="B951"/>
      <c r="C951"/>
      <c r="D951"/>
      <c r="E951"/>
      <c r="F951"/>
      <c r="G951"/>
      <c r="H951"/>
      <c r="I951"/>
      <c r="J951"/>
      <c r="K951" s="3"/>
      <c r="L951"/>
      <c r="M951"/>
      <c r="N951"/>
      <c r="O951"/>
      <c r="P951"/>
      <c r="Q951"/>
      <c r="R951"/>
      <c r="S951"/>
      <c r="T951"/>
      <c r="U951"/>
      <c r="V951"/>
      <c r="W951"/>
      <c r="X951"/>
      <c r="Y951"/>
      <c r="Z951" s="260"/>
      <c r="AA951"/>
      <c r="AB951"/>
      <c r="AC951"/>
      <c r="AD951"/>
      <c r="AE951"/>
      <c r="AF951"/>
      <c r="AG951"/>
      <c r="AH951"/>
      <c r="AI951"/>
      <c r="AJ951"/>
      <c r="AK951"/>
      <c r="AL951"/>
      <c r="AM951"/>
      <c r="AN951"/>
      <c r="AO951"/>
      <c r="AP951"/>
      <c r="AQ951"/>
      <c r="AR951"/>
      <c r="AS951"/>
      <c r="AT951"/>
      <c r="AU951"/>
      <c r="AV951"/>
      <c r="AW951"/>
      <c r="AX951"/>
      <c r="AY951"/>
      <c r="AZ951"/>
      <c r="BA951"/>
      <c r="BB951"/>
      <c r="BC951" s="41"/>
      <c r="BI951" s="20"/>
      <c r="CS951" s="259"/>
    </row>
    <row r="952" spans="1:97" s="1" customFormat="1" ht="13.5" customHeight="1" x14ac:dyDescent="0.15">
      <c r="A952"/>
      <c r="B952"/>
      <c r="C952"/>
      <c r="D952"/>
      <c r="E952"/>
      <c r="F952"/>
      <c r="G952"/>
      <c r="H952"/>
      <c r="I952"/>
      <c r="J952"/>
      <c r="K952" s="3"/>
      <c r="L952"/>
      <c r="M952"/>
      <c r="N952"/>
      <c r="O952"/>
      <c r="P952"/>
      <c r="Q952"/>
      <c r="R952"/>
      <c r="S952"/>
      <c r="T952"/>
      <c r="U952"/>
      <c r="V952"/>
      <c r="W952"/>
      <c r="X952"/>
      <c r="Y952"/>
      <c r="Z952" s="260"/>
      <c r="AA952"/>
      <c r="AB952"/>
      <c r="AC952"/>
      <c r="AD952"/>
      <c r="AE952"/>
      <c r="AF952"/>
      <c r="AG952"/>
      <c r="AH952"/>
      <c r="AI952"/>
      <c r="AJ952"/>
      <c r="AK952"/>
      <c r="AL952"/>
      <c r="AM952"/>
      <c r="AN952"/>
      <c r="AO952"/>
      <c r="AP952"/>
      <c r="AQ952"/>
      <c r="AR952"/>
      <c r="AS952"/>
      <c r="AT952"/>
      <c r="AU952"/>
      <c r="AV952"/>
      <c r="AW952"/>
      <c r="AX952"/>
      <c r="AY952"/>
      <c r="AZ952"/>
      <c r="BA952"/>
      <c r="BB952"/>
      <c r="BC952" s="41"/>
      <c r="BI952" s="20"/>
      <c r="CS952" s="259"/>
    </row>
    <row r="953" spans="1:97" s="1" customFormat="1" ht="13.5" customHeight="1" x14ac:dyDescent="0.15">
      <c r="A953"/>
      <c r="B953"/>
      <c r="C953"/>
      <c r="D953"/>
      <c r="E953"/>
      <c r="F953"/>
      <c r="G953"/>
      <c r="H953"/>
      <c r="I953"/>
      <c r="J953"/>
      <c r="K953" s="3"/>
      <c r="L953"/>
      <c r="M953"/>
      <c r="N953"/>
      <c r="O953"/>
      <c r="P953"/>
      <c r="Q953"/>
      <c r="R953"/>
      <c r="S953"/>
      <c r="T953"/>
      <c r="U953"/>
      <c r="V953"/>
      <c r="W953"/>
      <c r="X953"/>
      <c r="Y953"/>
      <c r="Z953" s="260"/>
      <c r="AA953"/>
      <c r="AB953"/>
      <c r="AC953"/>
      <c r="AD953"/>
      <c r="AE953"/>
      <c r="AF953"/>
      <c r="AG953"/>
      <c r="AH953"/>
      <c r="AI953"/>
      <c r="AJ953"/>
      <c r="AK953"/>
      <c r="AL953"/>
      <c r="AM953"/>
      <c r="AN953"/>
      <c r="AO953"/>
      <c r="AP953"/>
      <c r="AQ953"/>
      <c r="AR953"/>
      <c r="AS953"/>
      <c r="AT953"/>
      <c r="AU953"/>
      <c r="AV953"/>
      <c r="AW953"/>
      <c r="AX953"/>
      <c r="AY953"/>
      <c r="AZ953"/>
      <c r="BA953"/>
      <c r="BB953"/>
      <c r="BC953" s="41"/>
      <c r="BI953" s="20"/>
      <c r="CS953" s="259"/>
    </row>
    <row r="954" spans="1:97" s="1" customFormat="1" ht="13.5" customHeight="1" x14ac:dyDescent="0.15">
      <c r="A954"/>
      <c r="B954"/>
      <c r="C954"/>
      <c r="D954"/>
      <c r="E954"/>
      <c r="F954"/>
      <c r="G954"/>
      <c r="H954"/>
      <c r="I954"/>
      <c r="J954"/>
      <c r="K954" s="3"/>
      <c r="L954"/>
      <c r="M954"/>
      <c r="N954"/>
      <c r="O954"/>
      <c r="P954"/>
      <c r="Q954"/>
      <c r="R954"/>
      <c r="S954"/>
      <c r="T954"/>
      <c r="U954"/>
      <c r="V954"/>
      <c r="W954"/>
      <c r="X954"/>
      <c r="Y954"/>
      <c r="Z954" s="260"/>
      <c r="AA954"/>
      <c r="AB954"/>
      <c r="AC954"/>
      <c r="AD954"/>
      <c r="AE954"/>
      <c r="AF954"/>
      <c r="AG954"/>
      <c r="AH954"/>
      <c r="AI954"/>
      <c r="AJ954"/>
      <c r="AK954"/>
      <c r="AL954"/>
      <c r="AM954"/>
      <c r="AN954"/>
      <c r="AO954"/>
      <c r="AP954"/>
      <c r="AQ954"/>
      <c r="AR954"/>
      <c r="AS954"/>
      <c r="AT954"/>
      <c r="AU954"/>
      <c r="AV954"/>
      <c r="AW954"/>
      <c r="AX954"/>
      <c r="AY954"/>
      <c r="AZ954"/>
      <c r="BA954"/>
      <c r="BB954"/>
      <c r="BC954" s="41"/>
      <c r="BI954" s="20"/>
      <c r="CS954" s="259"/>
    </row>
    <row r="955" spans="1:97" s="1" customFormat="1" ht="13.5" customHeight="1" x14ac:dyDescent="0.15">
      <c r="A955"/>
      <c r="B955"/>
      <c r="C955"/>
      <c r="D955"/>
      <c r="E955"/>
      <c r="F955"/>
      <c r="G955"/>
      <c r="H955"/>
      <c r="I955"/>
      <c r="J955"/>
      <c r="K955" s="3"/>
      <c r="L955"/>
      <c r="M955"/>
      <c r="N955"/>
      <c r="O955"/>
      <c r="P955"/>
      <c r="Q955"/>
      <c r="R955"/>
      <c r="S955"/>
      <c r="T955"/>
      <c r="U955"/>
      <c r="V955"/>
      <c r="W955"/>
      <c r="X955"/>
      <c r="Y955"/>
      <c r="Z955" s="260"/>
      <c r="AA955"/>
      <c r="AB955"/>
      <c r="AC955"/>
      <c r="AD955"/>
      <c r="AE955"/>
      <c r="AF955"/>
      <c r="AG955"/>
      <c r="AH955"/>
      <c r="AI955"/>
      <c r="AJ955"/>
      <c r="AK955"/>
      <c r="AL955"/>
      <c r="AM955"/>
      <c r="AN955"/>
      <c r="AO955"/>
      <c r="AP955"/>
      <c r="AQ955"/>
      <c r="AR955"/>
      <c r="AS955"/>
      <c r="AT955"/>
      <c r="AU955"/>
      <c r="AV955"/>
      <c r="AW955"/>
      <c r="AX955"/>
      <c r="AY955"/>
      <c r="AZ955"/>
      <c r="BA955"/>
      <c r="BB955"/>
      <c r="BC955" s="41"/>
      <c r="BI955" s="20"/>
      <c r="CS955" s="259"/>
    </row>
    <row r="956" spans="1:97" s="1" customFormat="1" ht="13.5" customHeight="1" x14ac:dyDescent="0.15">
      <c r="A956"/>
      <c r="B956"/>
      <c r="C956"/>
      <c r="D956"/>
      <c r="E956"/>
      <c r="F956"/>
      <c r="G956"/>
      <c r="H956"/>
      <c r="I956"/>
      <c r="J956"/>
      <c r="K956" s="3"/>
      <c r="L956"/>
      <c r="M956"/>
      <c r="N956"/>
      <c r="O956"/>
      <c r="P956"/>
      <c r="Q956"/>
      <c r="R956"/>
      <c r="S956"/>
      <c r="T956"/>
      <c r="U956"/>
      <c r="V956"/>
      <c r="W956"/>
      <c r="X956"/>
      <c r="Y956"/>
      <c r="Z956" s="260"/>
      <c r="AA956"/>
      <c r="AB956"/>
      <c r="AC956"/>
      <c r="AD956"/>
      <c r="AE956"/>
      <c r="AF956"/>
      <c r="AG956"/>
      <c r="AH956"/>
      <c r="AI956"/>
      <c r="AJ956"/>
      <c r="AK956"/>
      <c r="AL956"/>
      <c r="AM956"/>
      <c r="AN956"/>
      <c r="AO956"/>
      <c r="AP956"/>
      <c r="AQ956"/>
      <c r="AR956"/>
      <c r="AS956"/>
      <c r="AT956"/>
      <c r="AU956"/>
      <c r="AV956"/>
      <c r="AW956"/>
      <c r="AX956"/>
      <c r="AY956"/>
      <c r="AZ956"/>
      <c r="BA956"/>
      <c r="BB956"/>
      <c r="BC956" s="41"/>
      <c r="BI956" s="20"/>
      <c r="CS956" s="259"/>
    </row>
    <row r="957" spans="1:97" s="1" customFormat="1" ht="13.5" customHeight="1" x14ac:dyDescent="0.15">
      <c r="A957"/>
      <c r="B957"/>
      <c r="C957"/>
      <c r="D957"/>
      <c r="E957"/>
      <c r="F957"/>
      <c r="G957"/>
      <c r="H957"/>
      <c r="I957"/>
      <c r="J957"/>
      <c r="K957" s="3"/>
      <c r="L957"/>
      <c r="M957"/>
      <c r="N957"/>
      <c r="O957"/>
      <c r="P957"/>
      <c r="Q957"/>
      <c r="R957"/>
      <c r="S957"/>
      <c r="T957"/>
      <c r="U957"/>
      <c r="V957"/>
      <c r="W957"/>
      <c r="X957"/>
      <c r="Y957"/>
      <c r="Z957" s="260"/>
      <c r="AA957"/>
      <c r="AB957"/>
      <c r="AC957"/>
      <c r="AD957"/>
      <c r="AE957"/>
      <c r="AF957"/>
      <c r="AG957"/>
      <c r="AH957"/>
      <c r="AI957"/>
      <c r="AJ957"/>
      <c r="AK957"/>
      <c r="AL957"/>
      <c r="AM957"/>
      <c r="AN957"/>
      <c r="AO957"/>
      <c r="AP957"/>
      <c r="AQ957"/>
      <c r="AR957"/>
      <c r="AS957"/>
      <c r="AT957"/>
      <c r="AU957"/>
      <c r="AV957"/>
      <c r="AW957"/>
      <c r="AX957"/>
      <c r="AY957"/>
      <c r="AZ957"/>
      <c r="BA957"/>
      <c r="BB957"/>
      <c r="BC957" s="41"/>
      <c r="BI957" s="20"/>
      <c r="CS957" s="259"/>
    </row>
    <row r="958" spans="1:97" s="1" customFormat="1" ht="13.5" customHeight="1" x14ac:dyDescent="0.15">
      <c r="A958"/>
      <c r="B958"/>
      <c r="C958"/>
      <c r="D958"/>
      <c r="E958"/>
      <c r="F958"/>
      <c r="G958"/>
      <c r="H958"/>
      <c r="I958"/>
      <c r="J958"/>
      <c r="K958" s="3"/>
      <c r="L958"/>
      <c r="M958"/>
      <c r="N958"/>
      <c r="O958"/>
      <c r="P958"/>
      <c r="Q958"/>
      <c r="R958"/>
      <c r="S958"/>
      <c r="T958"/>
      <c r="U958"/>
      <c r="V958"/>
      <c r="W958"/>
      <c r="X958"/>
      <c r="Y958"/>
      <c r="Z958" s="260"/>
      <c r="AA958"/>
      <c r="AB958"/>
      <c r="AC958"/>
      <c r="AD958"/>
      <c r="AE958"/>
      <c r="AF958"/>
      <c r="AG958"/>
      <c r="AH958"/>
      <c r="AI958"/>
      <c r="AJ958"/>
      <c r="AK958"/>
      <c r="AL958"/>
      <c r="AM958"/>
      <c r="AN958"/>
      <c r="AO958"/>
      <c r="AP958"/>
      <c r="AQ958"/>
      <c r="AR958"/>
      <c r="AS958"/>
      <c r="AT958"/>
      <c r="AU958"/>
      <c r="AV958"/>
      <c r="AW958"/>
      <c r="AX958"/>
      <c r="AY958"/>
      <c r="AZ958"/>
      <c r="BA958"/>
      <c r="BB958"/>
      <c r="BC958" s="41"/>
      <c r="BI958" s="20"/>
      <c r="CS958" s="259"/>
    </row>
    <row r="959" spans="1:97" s="1" customFormat="1" ht="13.5" customHeight="1" x14ac:dyDescent="0.15">
      <c r="A959"/>
      <c r="B959"/>
      <c r="C959"/>
      <c r="D959"/>
      <c r="E959"/>
      <c r="F959"/>
      <c r="G959"/>
      <c r="H959"/>
      <c r="I959"/>
      <c r="J959"/>
      <c r="K959" s="3"/>
      <c r="L959"/>
      <c r="M959"/>
      <c r="N959"/>
      <c r="O959"/>
      <c r="P959"/>
      <c r="Q959"/>
      <c r="R959"/>
      <c r="S959"/>
      <c r="T959"/>
      <c r="U959"/>
      <c r="V959"/>
      <c r="W959"/>
      <c r="X959"/>
      <c r="Y959"/>
      <c r="Z959" s="260"/>
      <c r="AA959"/>
      <c r="AB959"/>
      <c r="AC959"/>
      <c r="AD959"/>
      <c r="AE959"/>
      <c r="AF959"/>
      <c r="AG959"/>
      <c r="AH959"/>
      <c r="AI959"/>
      <c r="AJ959"/>
      <c r="AK959"/>
      <c r="AL959"/>
      <c r="AM959"/>
      <c r="AN959"/>
      <c r="AO959"/>
      <c r="AP959"/>
      <c r="AQ959"/>
      <c r="AR959"/>
      <c r="AS959"/>
      <c r="AT959"/>
      <c r="AU959"/>
      <c r="AV959"/>
      <c r="AW959"/>
      <c r="AX959"/>
      <c r="AY959"/>
      <c r="AZ959"/>
      <c r="BA959"/>
      <c r="BB959"/>
      <c r="BC959" s="41"/>
      <c r="BI959" s="20"/>
      <c r="CS959" s="259"/>
    </row>
    <row r="960" spans="1:97" s="1" customFormat="1" ht="13.5" customHeight="1" x14ac:dyDescent="0.15">
      <c r="A960"/>
      <c r="B960"/>
      <c r="C960"/>
      <c r="D960"/>
      <c r="E960"/>
      <c r="F960"/>
      <c r="G960"/>
      <c r="H960"/>
      <c r="I960"/>
      <c r="J960"/>
      <c r="K960" s="3"/>
      <c r="L960"/>
      <c r="M960"/>
      <c r="N960"/>
      <c r="O960"/>
      <c r="P960"/>
      <c r="Q960"/>
      <c r="R960"/>
      <c r="S960"/>
      <c r="T960"/>
      <c r="U960"/>
      <c r="V960"/>
      <c r="W960"/>
      <c r="X960"/>
      <c r="Y960"/>
      <c r="Z960" s="260"/>
      <c r="AA960"/>
      <c r="AB960"/>
      <c r="AC960"/>
      <c r="AD960"/>
      <c r="AE960"/>
      <c r="AF960"/>
      <c r="AG960"/>
      <c r="AH960"/>
      <c r="AI960"/>
      <c r="AJ960"/>
      <c r="AK960"/>
      <c r="AL960"/>
      <c r="AM960"/>
      <c r="AN960"/>
      <c r="AO960"/>
      <c r="AP960"/>
      <c r="AQ960"/>
      <c r="AR960"/>
      <c r="AS960"/>
      <c r="AT960"/>
      <c r="AU960"/>
      <c r="AV960"/>
      <c r="AW960"/>
      <c r="AX960"/>
      <c r="AY960"/>
      <c r="AZ960"/>
      <c r="BA960"/>
      <c r="BB960"/>
      <c r="BC960" s="41"/>
      <c r="BI960" s="20"/>
      <c r="CS960" s="259"/>
    </row>
    <row r="961" spans="1:97" s="1" customFormat="1" ht="13.5" customHeight="1" x14ac:dyDescent="0.15">
      <c r="A961"/>
      <c r="B961"/>
      <c r="C961"/>
      <c r="D961"/>
      <c r="E961"/>
      <c r="F961"/>
      <c r="G961"/>
      <c r="H961"/>
      <c r="I961"/>
      <c r="J961"/>
      <c r="K961" s="3"/>
      <c r="L961"/>
      <c r="M961"/>
      <c r="N961"/>
      <c r="O961"/>
      <c r="P961"/>
      <c r="Q961"/>
      <c r="R961"/>
      <c r="S961"/>
      <c r="T961"/>
      <c r="U961"/>
      <c r="V961"/>
      <c r="W961"/>
      <c r="X961"/>
      <c r="Y961"/>
      <c r="Z961" s="260"/>
      <c r="AA961"/>
      <c r="AB961"/>
      <c r="AC961"/>
      <c r="AD961"/>
      <c r="AE961"/>
      <c r="AF961"/>
      <c r="AG961"/>
      <c r="AH961"/>
      <c r="AI961"/>
      <c r="AJ961"/>
      <c r="AK961"/>
      <c r="AL961"/>
      <c r="AM961"/>
      <c r="AN961"/>
      <c r="AO961"/>
      <c r="AP961"/>
      <c r="AQ961"/>
      <c r="AR961"/>
      <c r="AS961"/>
      <c r="AT961"/>
      <c r="AU961"/>
      <c r="AV961"/>
      <c r="AW961"/>
      <c r="AX961"/>
      <c r="AY961"/>
      <c r="AZ961"/>
      <c r="BA961"/>
      <c r="BB961"/>
      <c r="BC961" s="41"/>
      <c r="BI961" s="20"/>
      <c r="CS961" s="259"/>
    </row>
    <row r="962" spans="1:97" s="1" customFormat="1" ht="13.5" customHeight="1" x14ac:dyDescent="0.15">
      <c r="A962"/>
      <c r="B962"/>
      <c r="C962"/>
      <c r="D962"/>
      <c r="E962"/>
      <c r="F962"/>
      <c r="G962"/>
      <c r="H962"/>
      <c r="I962"/>
      <c r="J962"/>
      <c r="K962" s="3"/>
      <c r="L962"/>
      <c r="M962"/>
      <c r="N962"/>
      <c r="O962"/>
      <c r="P962"/>
      <c r="Q962"/>
      <c r="R962"/>
      <c r="S962"/>
      <c r="T962"/>
      <c r="U962"/>
      <c r="V962"/>
      <c r="W962"/>
      <c r="X962"/>
      <c r="Y962"/>
      <c r="Z962" s="260"/>
      <c r="AA962"/>
      <c r="AB962"/>
      <c r="AC962"/>
      <c r="AD962"/>
      <c r="AE962"/>
      <c r="AF962"/>
      <c r="AG962"/>
      <c r="AH962"/>
      <c r="AI962"/>
      <c r="AJ962"/>
      <c r="AK962"/>
      <c r="AL962"/>
      <c r="AM962"/>
      <c r="AN962"/>
      <c r="AO962"/>
      <c r="AP962"/>
      <c r="AQ962"/>
      <c r="AR962"/>
      <c r="AS962"/>
      <c r="AT962"/>
      <c r="AU962"/>
      <c r="AV962"/>
      <c r="AW962"/>
      <c r="AX962"/>
      <c r="AY962"/>
      <c r="AZ962"/>
      <c r="BA962"/>
      <c r="BB962"/>
      <c r="BC962" s="41"/>
      <c r="BI962" s="20"/>
      <c r="CS962" s="259"/>
    </row>
    <row r="963" spans="1:97" s="1" customFormat="1" ht="13.5" customHeight="1" x14ac:dyDescent="0.15">
      <c r="A963"/>
      <c r="B963"/>
      <c r="C963"/>
      <c r="D963"/>
      <c r="E963"/>
      <c r="F963"/>
      <c r="G963"/>
      <c r="H963"/>
      <c r="I963"/>
      <c r="J963"/>
      <c r="K963" s="3"/>
      <c r="L963"/>
      <c r="M963"/>
      <c r="N963"/>
      <c r="O963"/>
      <c r="P963"/>
      <c r="Q963"/>
      <c r="R963"/>
      <c r="S963"/>
      <c r="T963"/>
      <c r="U963"/>
      <c r="V963"/>
      <c r="W963"/>
      <c r="X963"/>
      <c r="Y963"/>
      <c r="Z963" s="260"/>
      <c r="AA963"/>
      <c r="AB963"/>
      <c r="AC963"/>
      <c r="AD963"/>
      <c r="AE963"/>
      <c r="AF963"/>
      <c r="AG963"/>
      <c r="AH963"/>
      <c r="AI963"/>
      <c r="AJ963"/>
      <c r="AK963"/>
      <c r="AL963"/>
      <c r="AM963"/>
      <c r="AN963"/>
      <c r="AO963"/>
      <c r="AP963"/>
      <c r="AQ963"/>
      <c r="AR963"/>
      <c r="AS963"/>
      <c r="AT963"/>
      <c r="AU963"/>
      <c r="AV963"/>
      <c r="AW963"/>
      <c r="AX963"/>
      <c r="AY963"/>
      <c r="AZ963"/>
      <c r="BA963"/>
      <c r="BB963"/>
      <c r="BC963" s="41"/>
      <c r="BI963" s="20"/>
      <c r="CS963" s="259"/>
    </row>
    <row r="964" spans="1:97" s="1" customFormat="1" ht="13.5" customHeight="1" x14ac:dyDescent="0.15">
      <c r="A964"/>
      <c r="B964"/>
      <c r="C964"/>
      <c r="D964"/>
      <c r="E964"/>
      <c r="F964"/>
      <c r="G964"/>
      <c r="H964"/>
      <c r="I964"/>
      <c r="J964"/>
      <c r="K964" s="3"/>
      <c r="L964"/>
      <c r="M964"/>
      <c r="N964"/>
      <c r="O964"/>
      <c r="P964"/>
      <c r="Q964"/>
      <c r="R964"/>
      <c r="S964"/>
      <c r="T964"/>
      <c r="U964"/>
      <c r="V964"/>
      <c r="W964"/>
      <c r="X964"/>
      <c r="Y964"/>
      <c r="Z964" s="260"/>
      <c r="AA964"/>
      <c r="AB964"/>
      <c r="AC964"/>
      <c r="AD964"/>
      <c r="AE964"/>
      <c r="AF964"/>
      <c r="AG964"/>
      <c r="AH964"/>
      <c r="AI964"/>
      <c r="AJ964"/>
      <c r="AK964"/>
      <c r="AL964"/>
      <c r="AM964"/>
      <c r="AN964"/>
      <c r="AO964"/>
      <c r="AP964"/>
      <c r="AQ964"/>
      <c r="AR964"/>
      <c r="AS964"/>
      <c r="AT964"/>
      <c r="AU964"/>
      <c r="AV964"/>
      <c r="AW964"/>
      <c r="AX964"/>
      <c r="AY964"/>
      <c r="AZ964"/>
      <c r="BA964"/>
      <c r="BB964"/>
      <c r="BC964" s="41"/>
      <c r="BI964" s="20"/>
      <c r="CS964" s="259"/>
    </row>
    <row r="965" spans="1:97" s="1" customFormat="1" ht="13.5" customHeight="1" x14ac:dyDescent="0.15">
      <c r="A965"/>
      <c r="B965"/>
      <c r="C965"/>
      <c r="D965"/>
      <c r="E965"/>
      <c r="F965"/>
      <c r="G965"/>
      <c r="H965"/>
      <c r="I965"/>
      <c r="J965"/>
      <c r="K965" s="3"/>
      <c r="L965"/>
      <c r="M965"/>
      <c r="N965"/>
      <c r="O965"/>
      <c r="P965"/>
      <c r="Q965"/>
      <c r="R965"/>
      <c r="S965"/>
      <c r="T965"/>
      <c r="U965"/>
      <c r="V965"/>
      <c r="W965"/>
      <c r="X965"/>
      <c r="Y965"/>
      <c r="Z965" s="260"/>
      <c r="AA965"/>
      <c r="AB965"/>
      <c r="AC965"/>
      <c r="AD965"/>
      <c r="AE965"/>
      <c r="AF965"/>
      <c r="AG965"/>
      <c r="AH965"/>
      <c r="AI965"/>
      <c r="AJ965"/>
      <c r="AK965"/>
      <c r="AL965"/>
      <c r="AM965"/>
      <c r="AN965"/>
      <c r="AO965"/>
      <c r="AP965"/>
      <c r="AQ965"/>
      <c r="AR965"/>
      <c r="AS965"/>
      <c r="AT965"/>
      <c r="AU965"/>
      <c r="AV965"/>
      <c r="AW965"/>
      <c r="AX965"/>
      <c r="AY965"/>
      <c r="AZ965"/>
      <c r="BA965"/>
      <c r="BB965"/>
      <c r="BC965" s="41"/>
      <c r="BI965" s="20"/>
      <c r="CS965" s="259"/>
    </row>
    <row r="966" spans="1:97" s="1" customFormat="1" ht="13.5" customHeight="1" x14ac:dyDescent="0.15">
      <c r="A966"/>
      <c r="B966"/>
      <c r="C966"/>
      <c r="D966"/>
      <c r="E966"/>
      <c r="F966"/>
      <c r="G966"/>
      <c r="H966"/>
      <c r="I966"/>
      <c r="J966"/>
      <c r="K966" s="3"/>
      <c r="L966"/>
      <c r="M966"/>
      <c r="N966"/>
      <c r="O966"/>
      <c r="P966"/>
      <c r="Q966"/>
      <c r="R966"/>
      <c r="S966"/>
      <c r="T966"/>
      <c r="U966"/>
      <c r="V966"/>
      <c r="W966"/>
      <c r="X966"/>
      <c r="Y966"/>
      <c r="Z966" s="260"/>
      <c r="AA966"/>
      <c r="AB966"/>
      <c r="AC966"/>
      <c r="AD966"/>
      <c r="AE966"/>
      <c r="AF966"/>
      <c r="AG966"/>
      <c r="AH966"/>
      <c r="AI966"/>
      <c r="AJ966"/>
      <c r="AK966"/>
      <c r="AL966"/>
      <c r="AM966"/>
      <c r="AN966"/>
      <c r="AO966"/>
      <c r="AP966"/>
      <c r="AQ966"/>
      <c r="AR966"/>
      <c r="AS966"/>
      <c r="AT966"/>
      <c r="AU966"/>
      <c r="AV966"/>
      <c r="AW966"/>
      <c r="AX966"/>
      <c r="AY966"/>
      <c r="AZ966"/>
      <c r="BA966"/>
      <c r="BB966"/>
      <c r="BC966" s="41"/>
      <c r="BI966" s="20"/>
      <c r="CS966" s="259"/>
    </row>
    <row r="967" spans="1:97" s="1" customFormat="1" ht="13.5" customHeight="1" x14ac:dyDescent="0.15">
      <c r="A967"/>
      <c r="B967"/>
      <c r="C967"/>
      <c r="D967"/>
      <c r="E967"/>
      <c r="F967"/>
      <c r="G967"/>
      <c r="H967"/>
      <c r="I967"/>
      <c r="J967"/>
      <c r="K967" s="3"/>
      <c r="L967"/>
      <c r="M967"/>
      <c r="N967"/>
      <c r="O967"/>
      <c r="P967"/>
      <c r="Q967"/>
      <c r="R967"/>
      <c r="S967"/>
      <c r="T967"/>
      <c r="U967"/>
      <c r="V967"/>
      <c r="W967"/>
      <c r="X967"/>
      <c r="Y967"/>
      <c r="Z967" s="260"/>
      <c r="AA967"/>
      <c r="AB967"/>
      <c r="AC967"/>
      <c r="AD967"/>
      <c r="AE967"/>
      <c r="AF967"/>
      <c r="AG967"/>
      <c r="AH967"/>
      <c r="AI967"/>
      <c r="AJ967"/>
      <c r="AK967"/>
      <c r="AL967"/>
      <c r="AM967"/>
      <c r="AN967"/>
      <c r="AO967"/>
      <c r="AP967"/>
      <c r="AQ967"/>
      <c r="AR967"/>
      <c r="AS967"/>
      <c r="AT967"/>
      <c r="AU967"/>
      <c r="AV967"/>
      <c r="AW967"/>
      <c r="AX967"/>
      <c r="AY967"/>
      <c r="AZ967"/>
      <c r="BA967"/>
      <c r="BB967"/>
      <c r="BC967" s="41"/>
      <c r="BI967" s="20"/>
      <c r="CS967" s="259"/>
    </row>
    <row r="968" spans="1:97" s="1" customFormat="1" ht="13.5" customHeight="1" x14ac:dyDescent="0.15">
      <c r="A968"/>
      <c r="B968"/>
      <c r="C968"/>
      <c r="D968"/>
      <c r="E968"/>
      <c r="F968"/>
      <c r="G968"/>
      <c r="H968"/>
      <c r="I968"/>
      <c r="J968"/>
      <c r="K968" s="3"/>
      <c r="L968"/>
      <c r="M968"/>
      <c r="N968"/>
      <c r="O968"/>
      <c r="P968"/>
      <c r="Q968"/>
      <c r="R968"/>
      <c r="S968"/>
      <c r="T968"/>
      <c r="U968"/>
      <c r="V968"/>
      <c r="W968"/>
      <c r="X968"/>
      <c r="Y968"/>
      <c r="Z968" s="260"/>
      <c r="AA968"/>
      <c r="AB968"/>
      <c r="AC968"/>
      <c r="AD968"/>
      <c r="AE968"/>
      <c r="AF968"/>
      <c r="AG968"/>
      <c r="AH968"/>
      <c r="AI968"/>
      <c r="AJ968"/>
      <c r="AK968"/>
      <c r="AL968"/>
      <c r="AM968"/>
      <c r="AN968"/>
      <c r="AO968"/>
      <c r="AP968"/>
      <c r="AQ968"/>
      <c r="AR968"/>
      <c r="AS968"/>
      <c r="AT968"/>
      <c r="AU968"/>
      <c r="AV968"/>
      <c r="AW968"/>
      <c r="AX968"/>
      <c r="AY968"/>
      <c r="AZ968"/>
      <c r="BA968"/>
      <c r="BB968"/>
      <c r="BC968" s="41"/>
      <c r="BI968" s="20"/>
      <c r="CS968" s="259"/>
    </row>
    <row r="969" spans="1:97" s="1" customFormat="1" ht="13.5" customHeight="1" x14ac:dyDescent="0.15">
      <c r="A969"/>
      <c r="B969"/>
      <c r="C969"/>
      <c r="D969"/>
      <c r="E969"/>
      <c r="F969"/>
      <c r="G969"/>
      <c r="H969"/>
      <c r="I969"/>
      <c r="J969"/>
      <c r="K969" s="3"/>
      <c r="L969"/>
      <c r="M969"/>
      <c r="N969"/>
      <c r="O969"/>
      <c r="P969"/>
      <c r="Q969"/>
      <c r="R969"/>
      <c r="S969"/>
      <c r="T969"/>
      <c r="U969"/>
      <c r="V969"/>
      <c r="W969"/>
      <c r="X969"/>
      <c r="Y969"/>
      <c r="Z969" s="260"/>
      <c r="AA969"/>
      <c r="AB969"/>
      <c r="AC969"/>
      <c r="AD969"/>
      <c r="AE969"/>
      <c r="AF969"/>
      <c r="AG969"/>
      <c r="AH969"/>
      <c r="AI969"/>
      <c r="AJ969"/>
      <c r="AK969"/>
      <c r="AL969"/>
      <c r="AM969"/>
      <c r="AN969"/>
      <c r="AO969"/>
      <c r="AP969"/>
      <c r="AQ969"/>
      <c r="AR969"/>
      <c r="AS969"/>
      <c r="AT969"/>
      <c r="AU969"/>
      <c r="AV969"/>
      <c r="AW969"/>
      <c r="AX969"/>
      <c r="AY969"/>
      <c r="AZ969"/>
      <c r="BA969"/>
      <c r="BB969"/>
      <c r="BC969" s="41"/>
      <c r="BI969" s="20"/>
      <c r="CS969" s="259"/>
    </row>
    <row r="970" spans="1:97" s="1" customFormat="1" ht="13.5" customHeight="1" x14ac:dyDescent="0.15">
      <c r="A970"/>
      <c r="B970"/>
      <c r="C970"/>
      <c r="D970"/>
      <c r="E970"/>
      <c r="F970"/>
      <c r="G970"/>
      <c r="H970"/>
      <c r="I970"/>
      <c r="J970"/>
      <c r="K970" s="3"/>
      <c r="L970"/>
      <c r="M970"/>
      <c r="N970"/>
      <c r="O970"/>
      <c r="P970"/>
      <c r="Q970"/>
      <c r="R970"/>
      <c r="S970"/>
      <c r="T970"/>
      <c r="U970"/>
      <c r="V970"/>
      <c r="W970"/>
      <c r="X970"/>
      <c r="Y970"/>
      <c r="Z970" s="260"/>
      <c r="AA970"/>
      <c r="AB970"/>
      <c r="AC970"/>
      <c r="AD970"/>
      <c r="AE970"/>
      <c r="AF970"/>
      <c r="AG970"/>
      <c r="AH970"/>
      <c r="AI970"/>
      <c r="AJ970"/>
      <c r="AK970"/>
      <c r="AL970"/>
      <c r="AM970"/>
      <c r="AN970"/>
      <c r="AO970"/>
      <c r="AP970"/>
      <c r="AQ970"/>
      <c r="AR970"/>
      <c r="AS970"/>
      <c r="AT970"/>
      <c r="AU970"/>
      <c r="AV970"/>
      <c r="AW970"/>
      <c r="AX970"/>
      <c r="AY970"/>
      <c r="AZ970"/>
      <c r="BA970"/>
      <c r="BB970"/>
      <c r="BC970" s="41"/>
      <c r="BI970" s="20"/>
      <c r="CS970" s="259"/>
    </row>
    <row r="971" spans="1:97" s="1" customFormat="1" ht="13.5" customHeight="1" x14ac:dyDescent="0.15">
      <c r="A971"/>
      <c r="B971"/>
      <c r="C971"/>
      <c r="D971"/>
      <c r="E971"/>
      <c r="F971"/>
      <c r="G971"/>
      <c r="H971"/>
      <c r="I971"/>
      <c r="J971"/>
      <c r="K971" s="3"/>
      <c r="L971"/>
      <c r="M971"/>
      <c r="N971"/>
      <c r="O971"/>
      <c r="P971"/>
      <c r="Q971"/>
      <c r="R971"/>
      <c r="S971"/>
      <c r="T971"/>
      <c r="U971"/>
      <c r="V971"/>
      <c r="W971"/>
      <c r="X971"/>
      <c r="Y971"/>
      <c r="Z971" s="260"/>
      <c r="AA971"/>
      <c r="AB971"/>
      <c r="AC971"/>
      <c r="AD971"/>
      <c r="AE971"/>
      <c r="AF971"/>
      <c r="AG971"/>
      <c r="AH971"/>
      <c r="AI971"/>
      <c r="AJ971"/>
      <c r="AK971"/>
      <c r="AL971"/>
      <c r="AM971"/>
      <c r="AN971"/>
      <c r="AO971"/>
      <c r="AP971"/>
      <c r="AQ971"/>
      <c r="AR971"/>
      <c r="AS971"/>
      <c r="AT971"/>
      <c r="AU971"/>
      <c r="AV971"/>
      <c r="AW971"/>
      <c r="AX971"/>
      <c r="AY971"/>
      <c r="AZ971"/>
      <c r="BA971"/>
      <c r="BB971"/>
      <c r="BC971" s="41"/>
      <c r="BI971" s="20"/>
      <c r="CS971" s="259"/>
    </row>
    <row r="972" spans="1:97" s="1" customFormat="1" ht="13.5" customHeight="1" x14ac:dyDescent="0.15">
      <c r="A972"/>
      <c r="B972"/>
      <c r="C972"/>
      <c r="D972"/>
      <c r="E972"/>
      <c r="F972"/>
      <c r="G972"/>
      <c r="H972"/>
      <c r="I972"/>
      <c r="J972"/>
      <c r="K972" s="3"/>
      <c r="L972"/>
      <c r="M972"/>
      <c r="N972"/>
      <c r="O972"/>
      <c r="P972"/>
      <c r="Q972"/>
      <c r="R972"/>
      <c r="S972"/>
      <c r="T972"/>
      <c r="U972"/>
      <c r="V972"/>
      <c r="W972"/>
      <c r="X972"/>
      <c r="Y972"/>
      <c r="Z972" s="260"/>
      <c r="AA972"/>
      <c r="AB972"/>
      <c r="AC972"/>
      <c r="AD972"/>
      <c r="AE972"/>
      <c r="AF972"/>
      <c r="AG972"/>
      <c r="AH972"/>
      <c r="AI972"/>
      <c r="AJ972"/>
      <c r="AK972"/>
      <c r="AL972"/>
      <c r="AM972"/>
      <c r="AN972"/>
      <c r="AO972"/>
      <c r="AP972"/>
      <c r="AQ972"/>
      <c r="AR972"/>
      <c r="AS972"/>
      <c r="AT972"/>
      <c r="AU972"/>
      <c r="AV972"/>
      <c r="AW972"/>
      <c r="AX972"/>
      <c r="AY972"/>
      <c r="AZ972"/>
      <c r="BA972"/>
      <c r="BB972"/>
      <c r="BC972" s="41"/>
      <c r="BI972" s="20"/>
      <c r="CS972" s="259"/>
    </row>
    <row r="973" spans="1:97" s="1" customFormat="1" ht="13.5" customHeight="1" x14ac:dyDescent="0.15">
      <c r="A973"/>
      <c r="B973"/>
      <c r="C973"/>
      <c r="D973"/>
      <c r="E973"/>
      <c r="F973"/>
      <c r="G973"/>
      <c r="H973"/>
      <c r="I973"/>
      <c r="J973"/>
      <c r="K973" s="3"/>
      <c r="L973"/>
      <c r="M973"/>
      <c r="N973"/>
      <c r="O973"/>
      <c r="P973"/>
      <c r="Q973"/>
      <c r="R973"/>
      <c r="S973"/>
      <c r="T973"/>
      <c r="U973"/>
      <c r="V973"/>
      <c r="W973"/>
      <c r="X973"/>
      <c r="Y973"/>
      <c r="Z973" s="260"/>
      <c r="AA973"/>
      <c r="AB973"/>
      <c r="AC973"/>
      <c r="AD973"/>
      <c r="AE973"/>
      <c r="AF973"/>
      <c r="AG973"/>
      <c r="AH973"/>
      <c r="AI973"/>
      <c r="AJ973"/>
      <c r="AK973"/>
      <c r="AL973"/>
      <c r="AM973"/>
      <c r="AN973"/>
      <c r="AO973"/>
      <c r="AP973"/>
      <c r="AQ973"/>
      <c r="AR973"/>
      <c r="AS973"/>
      <c r="AT973"/>
      <c r="AU973"/>
      <c r="AV973"/>
      <c r="AW973"/>
      <c r="AX973"/>
      <c r="AY973"/>
      <c r="AZ973"/>
      <c r="BA973"/>
      <c r="BB973"/>
      <c r="BC973" s="41"/>
      <c r="BI973" s="20"/>
      <c r="CS973" s="259"/>
    </row>
    <row r="974" spans="1:97" s="1" customFormat="1" ht="13.5" customHeight="1" x14ac:dyDescent="0.15">
      <c r="A974"/>
      <c r="B974"/>
      <c r="C974"/>
      <c r="D974"/>
      <c r="E974"/>
      <c r="F974"/>
      <c r="G974"/>
      <c r="H974"/>
      <c r="I974"/>
      <c r="J974"/>
      <c r="K974" s="3"/>
      <c r="L974"/>
      <c r="M974"/>
      <c r="N974"/>
      <c r="O974"/>
      <c r="P974"/>
      <c r="Q974"/>
      <c r="R974"/>
      <c r="S974"/>
      <c r="T974"/>
      <c r="U974"/>
      <c r="V974"/>
      <c r="W974"/>
      <c r="X974"/>
      <c r="Y974"/>
      <c r="Z974" s="260"/>
      <c r="AA974"/>
      <c r="AB974"/>
      <c r="AC974"/>
      <c r="AD974"/>
      <c r="AE974"/>
      <c r="AF974"/>
      <c r="AG974"/>
      <c r="AH974"/>
      <c r="AI974"/>
      <c r="AJ974"/>
      <c r="AK974"/>
      <c r="AL974"/>
      <c r="AM974"/>
      <c r="AN974"/>
      <c r="AO974"/>
      <c r="AP974"/>
      <c r="AQ974"/>
      <c r="AR974"/>
      <c r="AS974"/>
      <c r="AT974"/>
      <c r="AU974"/>
      <c r="AV974"/>
      <c r="AW974"/>
      <c r="AX974"/>
      <c r="AY974"/>
      <c r="AZ974"/>
      <c r="BA974"/>
      <c r="BB974"/>
      <c r="BC974" s="41"/>
      <c r="BI974" s="20"/>
      <c r="CS974" s="259"/>
    </row>
    <row r="975" spans="1:97" s="1" customFormat="1" ht="13.5" customHeight="1" x14ac:dyDescent="0.15">
      <c r="A975"/>
      <c r="B975"/>
      <c r="C975"/>
      <c r="D975"/>
      <c r="E975"/>
      <c r="F975"/>
      <c r="G975"/>
      <c r="H975"/>
      <c r="I975"/>
      <c r="J975"/>
      <c r="K975" s="3"/>
      <c r="L975"/>
      <c r="M975"/>
      <c r="N975"/>
      <c r="O975"/>
      <c r="P975"/>
      <c r="Q975"/>
      <c r="R975"/>
      <c r="S975"/>
      <c r="T975"/>
      <c r="U975"/>
      <c r="V975"/>
      <c r="W975"/>
      <c r="X975"/>
      <c r="Y975"/>
      <c r="Z975" s="260"/>
      <c r="AA975"/>
      <c r="AB975"/>
      <c r="AC975"/>
      <c r="AD975"/>
      <c r="AE975"/>
      <c r="AF975"/>
      <c r="AG975"/>
      <c r="AH975"/>
      <c r="AI975"/>
      <c r="AJ975"/>
      <c r="AK975"/>
      <c r="AL975"/>
      <c r="AM975"/>
      <c r="AN975"/>
      <c r="AO975"/>
      <c r="AP975"/>
      <c r="AQ975"/>
      <c r="AR975"/>
      <c r="AS975"/>
      <c r="AT975"/>
      <c r="AU975"/>
      <c r="AV975"/>
      <c r="AW975"/>
      <c r="AX975"/>
      <c r="AY975"/>
      <c r="AZ975"/>
      <c r="BA975"/>
      <c r="BB975"/>
      <c r="BC975" s="41"/>
      <c r="BI975" s="20"/>
      <c r="CS975" s="259"/>
    </row>
    <row r="976" spans="1:97" s="1" customFormat="1" ht="13.5" customHeight="1" x14ac:dyDescent="0.15">
      <c r="A976"/>
      <c r="B976"/>
      <c r="C976"/>
      <c r="D976"/>
      <c r="E976"/>
      <c r="F976"/>
      <c r="G976"/>
      <c r="H976"/>
      <c r="I976"/>
      <c r="J976"/>
      <c r="K976" s="3"/>
      <c r="L976"/>
      <c r="M976"/>
      <c r="N976"/>
      <c r="O976"/>
      <c r="P976"/>
      <c r="Q976"/>
      <c r="R976"/>
      <c r="S976"/>
      <c r="T976"/>
      <c r="U976"/>
      <c r="V976"/>
      <c r="W976"/>
      <c r="X976"/>
      <c r="Y976"/>
      <c r="Z976" s="260"/>
      <c r="AA976"/>
      <c r="AB976"/>
      <c r="AC976"/>
      <c r="AD976"/>
      <c r="AE976"/>
      <c r="AF976"/>
      <c r="AG976"/>
      <c r="AH976"/>
      <c r="AI976"/>
      <c r="AJ976"/>
      <c r="AK976"/>
      <c r="AL976"/>
      <c r="AM976"/>
      <c r="AN976"/>
      <c r="AO976"/>
      <c r="AP976"/>
      <c r="AQ976"/>
      <c r="AR976"/>
      <c r="AS976"/>
      <c r="AT976"/>
      <c r="AU976"/>
      <c r="AV976"/>
      <c r="AW976"/>
      <c r="AX976"/>
      <c r="AY976"/>
      <c r="AZ976"/>
      <c r="BA976"/>
      <c r="BB976"/>
      <c r="BC976" s="41"/>
      <c r="BI976" s="20"/>
      <c r="CS976" s="259"/>
    </row>
    <row r="977" spans="1:97" s="1" customFormat="1" ht="13.5" customHeight="1" x14ac:dyDescent="0.15">
      <c r="A977"/>
      <c r="B977"/>
      <c r="C977"/>
      <c r="D977"/>
      <c r="E977"/>
      <c r="F977"/>
      <c r="G977"/>
      <c r="H977"/>
      <c r="I977"/>
      <c r="J977"/>
      <c r="K977" s="3"/>
      <c r="L977"/>
      <c r="M977"/>
      <c r="N977"/>
      <c r="O977"/>
      <c r="P977"/>
      <c r="Q977"/>
      <c r="R977"/>
      <c r="S977"/>
      <c r="T977"/>
      <c r="U977"/>
      <c r="V977"/>
      <c r="W977"/>
      <c r="X977"/>
      <c r="Y977"/>
      <c r="Z977" s="260"/>
      <c r="AA977"/>
      <c r="AB977"/>
      <c r="AC977"/>
      <c r="AD977"/>
      <c r="AE977"/>
      <c r="AF977"/>
      <c r="AG977"/>
      <c r="AH977"/>
      <c r="AI977"/>
      <c r="AJ977"/>
      <c r="AK977"/>
      <c r="AL977"/>
      <c r="AM977"/>
      <c r="AN977"/>
      <c r="AO977"/>
      <c r="AP977"/>
      <c r="AQ977"/>
      <c r="AR977"/>
      <c r="AS977"/>
      <c r="AT977"/>
      <c r="AU977"/>
      <c r="AV977"/>
      <c r="AW977"/>
      <c r="AX977"/>
      <c r="AY977"/>
      <c r="AZ977"/>
      <c r="BA977"/>
      <c r="BB977"/>
      <c r="BC977" s="41"/>
      <c r="BI977" s="20"/>
      <c r="CS977" s="259"/>
    </row>
    <row r="978" spans="1:97" s="1" customFormat="1" ht="13.5" customHeight="1" x14ac:dyDescent="0.15">
      <c r="A978"/>
      <c r="B978"/>
      <c r="C978"/>
      <c r="D978"/>
      <c r="E978"/>
      <c r="F978"/>
      <c r="G978"/>
      <c r="H978"/>
      <c r="I978"/>
      <c r="J978"/>
      <c r="K978" s="3"/>
      <c r="L978"/>
      <c r="M978"/>
      <c r="N978"/>
      <c r="O978"/>
      <c r="P978"/>
      <c r="Q978"/>
      <c r="R978"/>
      <c r="S978"/>
      <c r="T978"/>
      <c r="U978"/>
      <c r="V978"/>
      <c r="W978"/>
      <c r="X978"/>
      <c r="Y978"/>
      <c r="Z978" s="260"/>
      <c r="AA978"/>
      <c r="AB978"/>
      <c r="AC978"/>
      <c r="AD978"/>
      <c r="AE978"/>
      <c r="AF978"/>
      <c r="AG978"/>
      <c r="AH978"/>
      <c r="AI978"/>
      <c r="AJ978"/>
      <c r="AK978"/>
      <c r="AL978"/>
      <c r="AM978"/>
      <c r="AN978"/>
      <c r="AO978"/>
      <c r="AP978"/>
      <c r="AQ978"/>
      <c r="AR978"/>
      <c r="AS978"/>
      <c r="AT978"/>
      <c r="AU978"/>
      <c r="AV978"/>
      <c r="AW978"/>
      <c r="AX978"/>
      <c r="AY978"/>
      <c r="AZ978"/>
      <c r="BA978"/>
      <c r="BB978"/>
      <c r="BC978" s="41"/>
      <c r="BI978" s="20"/>
      <c r="CS978" s="259"/>
    </row>
    <row r="979" spans="1:97" s="1" customFormat="1" ht="13.5" customHeight="1" x14ac:dyDescent="0.15">
      <c r="A979"/>
      <c r="B979"/>
      <c r="C979"/>
      <c r="D979"/>
      <c r="E979"/>
      <c r="F979"/>
      <c r="G979"/>
      <c r="H979"/>
      <c r="I979"/>
      <c r="J979"/>
      <c r="K979" s="3"/>
      <c r="L979"/>
      <c r="M979"/>
      <c r="N979"/>
      <c r="O979"/>
      <c r="P979"/>
      <c r="Q979"/>
      <c r="R979"/>
      <c r="S979"/>
      <c r="T979"/>
      <c r="U979"/>
      <c r="V979"/>
      <c r="W979"/>
      <c r="X979"/>
      <c r="Y979"/>
      <c r="Z979" s="260"/>
      <c r="AA979"/>
      <c r="AB979"/>
      <c r="AC979"/>
      <c r="AD979"/>
      <c r="AE979"/>
      <c r="AF979"/>
      <c r="AG979"/>
      <c r="AH979"/>
      <c r="AI979"/>
      <c r="AJ979"/>
      <c r="AK979"/>
      <c r="AL979"/>
      <c r="AM979"/>
      <c r="AN979"/>
      <c r="AO979"/>
      <c r="AP979"/>
      <c r="AQ979"/>
      <c r="AR979"/>
      <c r="AS979"/>
      <c r="AT979"/>
      <c r="AU979"/>
      <c r="AV979"/>
      <c r="AW979"/>
      <c r="AX979"/>
      <c r="AY979"/>
      <c r="AZ979"/>
      <c r="BA979"/>
      <c r="BB979"/>
      <c r="BC979" s="41"/>
      <c r="BI979" s="20"/>
      <c r="CS979" s="259"/>
    </row>
    <row r="980" spans="1:97" s="1" customFormat="1" ht="13.5" customHeight="1" x14ac:dyDescent="0.15">
      <c r="A980"/>
      <c r="B980"/>
      <c r="C980"/>
      <c r="D980"/>
      <c r="E980"/>
      <c r="F980"/>
      <c r="G980"/>
      <c r="H980"/>
      <c r="I980"/>
      <c r="J980"/>
      <c r="K980" s="3"/>
      <c r="L980"/>
      <c r="M980"/>
      <c r="N980"/>
      <c r="O980"/>
      <c r="P980"/>
      <c r="Q980"/>
      <c r="R980"/>
      <c r="S980"/>
      <c r="T980"/>
      <c r="U980"/>
      <c r="V980"/>
      <c r="W980"/>
      <c r="X980"/>
      <c r="Y980"/>
      <c r="Z980" s="260"/>
      <c r="AA980"/>
      <c r="AB980"/>
      <c r="AC980"/>
      <c r="AD980"/>
      <c r="AE980"/>
      <c r="AF980"/>
      <c r="AG980"/>
      <c r="AH980"/>
      <c r="AI980"/>
      <c r="AJ980"/>
      <c r="AK980"/>
      <c r="AL980"/>
      <c r="AM980"/>
      <c r="AN980"/>
      <c r="AO980"/>
      <c r="AP980"/>
      <c r="AQ980"/>
      <c r="AR980"/>
      <c r="AS980"/>
      <c r="AT980"/>
      <c r="AU980"/>
      <c r="AV980"/>
      <c r="AW980"/>
      <c r="AX980"/>
      <c r="AY980"/>
      <c r="AZ980"/>
      <c r="BA980"/>
      <c r="BB980"/>
      <c r="BC980" s="41"/>
      <c r="BI980" s="20"/>
      <c r="CS980" s="259"/>
    </row>
    <row r="981" spans="1:97" s="1" customFormat="1" ht="13.5" customHeight="1" x14ac:dyDescent="0.15">
      <c r="A981"/>
      <c r="B981"/>
      <c r="C981"/>
      <c r="D981"/>
      <c r="E981"/>
      <c r="F981"/>
      <c r="G981"/>
      <c r="H981"/>
      <c r="I981"/>
      <c r="J981"/>
      <c r="K981" s="3"/>
      <c r="L981"/>
      <c r="M981"/>
      <c r="N981"/>
      <c r="O981"/>
      <c r="P981"/>
      <c r="Q981"/>
      <c r="R981"/>
      <c r="S981"/>
      <c r="T981"/>
      <c r="U981"/>
      <c r="V981"/>
      <c r="W981"/>
      <c r="X981"/>
      <c r="Y981"/>
      <c r="Z981" s="260"/>
      <c r="AA981"/>
      <c r="AB981"/>
      <c r="AC981"/>
      <c r="AD981"/>
      <c r="AE981"/>
      <c r="AF981"/>
      <c r="AG981"/>
      <c r="AH981"/>
      <c r="AI981"/>
      <c r="AJ981"/>
      <c r="AK981"/>
      <c r="AL981"/>
      <c r="AM981"/>
      <c r="AN981"/>
      <c r="AO981"/>
      <c r="AP981"/>
      <c r="AQ981"/>
      <c r="AR981"/>
      <c r="AS981"/>
      <c r="AT981"/>
      <c r="AU981"/>
      <c r="AV981"/>
      <c r="AW981"/>
      <c r="AX981"/>
      <c r="AY981"/>
      <c r="AZ981"/>
      <c r="BA981"/>
      <c r="BB981"/>
      <c r="BC981" s="41"/>
      <c r="BI981" s="20"/>
      <c r="CS981" s="259"/>
    </row>
    <row r="982" spans="1:97" s="1" customFormat="1" ht="13.5" customHeight="1" x14ac:dyDescent="0.15">
      <c r="A982"/>
      <c r="B982"/>
      <c r="C982"/>
      <c r="D982"/>
      <c r="E982"/>
      <c r="F982"/>
      <c r="G982"/>
      <c r="H982"/>
      <c r="I982"/>
      <c r="J982"/>
      <c r="K982" s="3"/>
      <c r="L982"/>
      <c r="M982"/>
      <c r="N982"/>
      <c r="O982"/>
      <c r="P982"/>
      <c r="Q982"/>
      <c r="R982"/>
      <c r="S982"/>
      <c r="T982"/>
      <c r="U982"/>
      <c r="V982"/>
      <c r="W982"/>
      <c r="X982"/>
      <c r="Y982"/>
      <c r="Z982" s="260"/>
      <c r="AA982"/>
      <c r="AB982"/>
      <c r="AC982"/>
      <c r="AD982"/>
      <c r="AE982"/>
      <c r="AF982"/>
      <c r="AG982"/>
      <c r="AH982"/>
      <c r="AI982"/>
      <c r="AJ982"/>
      <c r="AK982"/>
      <c r="AL982"/>
      <c r="AM982"/>
      <c r="AN982"/>
      <c r="AO982"/>
      <c r="AP982"/>
      <c r="AQ982"/>
      <c r="AR982"/>
      <c r="AS982"/>
      <c r="AT982"/>
      <c r="AU982"/>
      <c r="AV982"/>
      <c r="AW982"/>
      <c r="AX982"/>
      <c r="AY982"/>
      <c r="AZ982"/>
      <c r="BA982"/>
      <c r="BB982"/>
      <c r="BC982" s="41"/>
      <c r="BI982" s="20"/>
      <c r="CS982" s="259"/>
    </row>
    <row r="983" spans="1:97" s="1" customFormat="1" ht="13.5" customHeight="1" x14ac:dyDescent="0.15">
      <c r="A983"/>
      <c r="B983"/>
      <c r="C983"/>
      <c r="D983"/>
      <c r="E983"/>
      <c r="F983"/>
      <c r="G983"/>
      <c r="H983"/>
      <c r="I983"/>
      <c r="J983"/>
      <c r="K983" s="3"/>
      <c r="L983"/>
      <c r="M983"/>
      <c r="N983"/>
      <c r="O983"/>
      <c r="P983"/>
      <c r="Q983"/>
      <c r="R983"/>
      <c r="S983"/>
      <c r="T983"/>
      <c r="U983"/>
      <c r="V983"/>
      <c r="W983"/>
      <c r="X983"/>
      <c r="Y983"/>
      <c r="Z983" s="260"/>
      <c r="AA983"/>
      <c r="AB983"/>
      <c r="AC983"/>
      <c r="AD983"/>
      <c r="AE983"/>
      <c r="AF983"/>
      <c r="AG983"/>
      <c r="AH983"/>
      <c r="AI983"/>
      <c r="AJ983"/>
      <c r="AK983"/>
      <c r="AL983"/>
      <c r="AM983"/>
      <c r="AN983"/>
      <c r="AO983"/>
      <c r="AP983"/>
      <c r="AQ983"/>
      <c r="AR983"/>
      <c r="AS983"/>
      <c r="AT983"/>
      <c r="AU983"/>
      <c r="AV983"/>
      <c r="AW983"/>
      <c r="AX983"/>
      <c r="AY983"/>
      <c r="AZ983"/>
      <c r="BA983"/>
      <c r="BB983"/>
      <c r="BC983" s="41"/>
      <c r="BI983" s="20"/>
      <c r="CS983" s="259"/>
    </row>
    <row r="984" spans="1:97" s="1" customFormat="1" ht="13.5" customHeight="1" x14ac:dyDescent="0.15">
      <c r="A984"/>
      <c r="B984"/>
      <c r="C984"/>
      <c r="D984"/>
      <c r="E984"/>
      <c r="F984"/>
      <c r="G984"/>
      <c r="H984"/>
      <c r="I984"/>
      <c r="J984"/>
      <c r="K984" s="3"/>
      <c r="L984"/>
      <c r="M984"/>
      <c r="N984"/>
      <c r="O984"/>
      <c r="P984"/>
      <c r="Q984"/>
      <c r="R984"/>
      <c r="S984"/>
      <c r="T984"/>
      <c r="U984"/>
      <c r="V984"/>
      <c r="W984"/>
      <c r="X984"/>
      <c r="Y984"/>
      <c r="Z984" s="260"/>
      <c r="AA984"/>
      <c r="AB984"/>
      <c r="AC984"/>
      <c r="AD984"/>
      <c r="AE984"/>
      <c r="AF984"/>
      <c r="AG984"/>
      <c r="AH984"/>
      <c r="AI984"/>
      <c r="AJ984"/>
      <c r="AK984"/>
      <c r="AL984"/>
      <c r="AM984"/>
      <c r="AN984"/>
      <c r="AO984"/>
      <c r="AP984"/>
      <c r="AQ984"/>
      <c r="AR984"/>
      <c r="AS984"/>
      <c r="AT984"/>
      <c r="AU984"/>
      <c r="AV984"/>
      <c r="AW984"/>
      <c r="AX984"/>
      <c r="AY984"/>
      <c r="AZ984"/>
      <c r="BA984"/>
      <c r="BB984"/>
      <c r="BC984" s="41"/>
      <c r="BI984" s="20"/>
      <c r="CS984" s="259"/>
    </row>
    <row r="985" spans="1:97" s="1" customFormat="1" ht="13.5" customHeight="1" x14ac:dyDescent="0.15">
      <c r="A985"/>
      <c r="B985"/>
      <c r="C985"/>
      <c r="D985"/>
      <c r="E985"/>
      <c r="F985"/>
      <c r="G985"/>
      <c r="H985"/>
      <c r="I985"/>
      <c r="J985"/>
      <c r="K985" s="3"/>
      <c r="L985"/>
      <c r="M985"/>
      <c r="N985"/>
      <c r="O985"/>
      <c r="P985"/>
      <c r="Q985"/>
      <c r="R985"/>
      <c r="S985"/>
      <c r="T985"/>
      <c r="U985"/>
      <c r="V985"/>
      <c r="W985"/>
      <c r="X985"/>
      <c r="Y985"/>
      <c r="Z985" s="260"/>
      <c r="AA985"/>
      <c r="AB985"/>
      <c r="AC985"/>
      <c r="AD985"/>
      <c r="AE985"/>
      <c r="AF985"/>
      <c r="AG985"/>
      <c r="AH985"/>
      <c r="AI985"/>
      <c r="AJ985"/>
      <c r="AK985"/>
      <c r="AL985"/>
      <c r="AM985"/>
      <c r="AN985"/>
      <c r="AO985"/>
      <c r="AP985"/>
      <c r="AQ985"/>
      <c r="AR985"/>
      <c r="AS985"/>
      <c r="AT985"/>
      <c r="AU985"/>
      <c r="AV985"/>
      <c r="AW985"/>
      <c r="AX985"/>
      <c r="AY985"/>
      <c r="AZ985"/>
      <c r="BA985"/>
      <c r="BB985"/>
      <c r="BC985" s="41"/>
      <c r="BI985" s="20"/>
      <c r="CS985" s="259"/>
    </row>
    <row r="986" spans="1:97" s="1" customFormat="1" ht="13.5" customHeight="1" x14ac:dyDescent="0.15">
      <c r="A986"/>
      <c r="B986"/>
      <c r="C986"/>
      <c r="D986"/>
      <c r="E986"/>
      <c r="F986"/>
      <c r="G986"/>
      <c r="H986"/>
      <c r="I986"/>
      <c r="J986"/>
      <c r="K986" s="3"/>
      <c r="L986"/>
      <c r="M986"/>
      <c r="N986"/>
      <c r="O986"/>
      <c r="P986"/>
      <c r="Q986"/>
      <c r="R986"/>
      <c r="S986"/>
      <c r="T986"/>
      <c r="U986"/>
      <c r="V986"/>
      <c r="W986"/>
      <c r="X986"/>
      <c r="Y986"/>
      <c r="Z986" s="260"/>
      <c r="AA986"/>
      <c r="AB986"/>
      <c r="AC986"/>
      <c r="AD986"/>
      <c r="AE986"/>
      <c r="AF986"/>
      <c r="AG986"/>
      <c r="AH986"/>
      <c r="AI986"/>
      <c r="AJ986"/>
      <c r="AK986"/>
      <c r="AL986"/>
      <c r="AM986"/>
      <c r="AN986"/>
      <c r="AO986"/>
      <c r="AP986"/>
      <c r="AQ986"/>
      <c r="AR986"/>
      <c r="AS986"/>
      <c r="AT986"/>
      <c r="AU986"/>
      <c r="AV986"/>
      <c r="AW986"/>
      <c r="AX986"/>
      <c r="AY986"/>
      <c r="AZ986"/>
      <c r="BA986"/>
      <c r="BB986"/>
      <c r="BC986" s="41"/>
      <c r="BI986" s="20"/>
      <c r="CS986" s="259"/>
    </row>
    <row r="987" spans="1:97" s="1" customFormat="1" ht="13.5" customHeight="1" x14ac:dyDescent="0.15">
      <c r="A987"/>
      <c r="B987"/>
      <c r="C987"/>
      <c r="D987"/>
      <c r="E987"/>
      <c r="F987"/>
      <c r="G987"/>
      <c r="H987"/>
      <c r="I987"/>
      <c r="J987"/>
      <c r="K987" s="3"/>
      <c r="L987"/>
      <c r="M987"/>
      <c r="N987"/>
      <c r="O987"/>
      <c r="P987"/>
      <c r="Q987"/>
      <c r="R987"/>
      <c r="S987"/>
      <c r="T987"/>
      <c r="U987"/>
      <c r="V987"/>
      <c r="W987"/>
      <c r="X987"/>
      <c r="Y987"/>
      <c r="Z987" s="260"/>
      <c r="AA987"/>
      <c r="AB987"/>
      <c r="AC987"/>
      <c r="AD987"/>
      <c r="AE987"/>
      <c r="AF987"/>
      <c r="AG987"/>
      <c r="AH987"/>
      <c r="AI987"/>
      <c r="AJ987"/>
      <c r="AK987"/>
      <c r="AL987"/>
      <c r="AM987"/>
      <c r="AN987"/>
      <c r="AO987"/>
      <c r="AP987"/>
      <c r="AQ987"/>
      <c r="AR987"/>
      <c r="AS987"/>
      <c r="AT987"/>
      <c r="AU987"/>
      <c r="AV987"/>
      <c r="AW987"/>
      <c r="AX987"/>
      <c r="AY987"/>
      <c r="AZ987"/>
      <c r="BA987"/>
      <c r="BB987"/>
      <c r="BC987" s="41"/>
      <c r="BI987" s="20"/>
      <c r="CS987" s="259"/>
    </row>
    <row r="988" spans="1:97" s="1" customFormat="1" ht="13.5" customHeight="1" x14ac:dyDescent="0.15">
      <c r="A988"/>
      <c r="B988"/>
      <c r="C988"/>
      <c r="D988"/>
      <c r="E988"/>
      <c r="F988"/>
      <c r="G988"/>
      <c r="H988"/>
      <c r="I988"/>
      <c r="J988"/>
      <c r="K988" s="3"/>
      <c r="L988"/>
      <c r="M988"/>
      <c r="N988"/>
      <c r="O988"/>
      <c r="P988"/>
      <c r="Q988"/>
      <c r="R988"/>
      <c r="S988"/>
      <c r="T988"/>
      <c r="U988"/>
      <c r="V988"/>
      <c r="W988"/>
      <c r="X988"/>
      <c r="Y988"/>
      <c r="Z988" s="260"/>
      <c r="AA988"/>
      <c r="AB988"/>
      <c r="AC988"/>
      <c r="AD988"/>
      <c r="AE988"/>
      <c r="AF988"/>
      <c r="AG988"/>
      <c r="AH988"/>
      <c r="AI988"/>
      <c r="AJ988"/>
      <c r="AK988"/>
      <c r="AL988"/>
      <c r="AM988"/>
      <c r="AN988"/>
      <c r="AO988"/>
      <c r="AP988"/>
      <c r="AQ988"/>
      <c r="AR988"/>
      <c r="AS988"/>
      <c r="AT988"/>
      <c r="AU988"/>
      <c r="AV988"/>
      <c r="AW988"/>
      <c r="AX988"/>
      <c r="AY988"/>
      <c r="AZ988"/>
      <c r="BA988"/>
      <c r="BB988"/>
      <c r="BC988" s="41"/>
      <c r="BI988" s="20"/>
      <c r="CS988" s="259"/>
    </row>
    <row r="989" spans="1:97" s="1" customFormat="1" ht="13.5" customHeight="1" x14ac:dyDescent="0.15">
      <c r="A989"/>
      <c r="B989"/>
      <c r="C989"/>
      <c r="D989"/>
      <c r="E989"/>
      <c r="F989"/>
      <c r="G989"/>
      <c r="H989"/>
      <c r="I989"/>
      <c r="J989"/>
      <c r="K989" s="3"/>
      <c r="L989"/>
      <c r="M989"/>
      <c r="N989"/>
      <c r="O989"/>
      <c r="P989"/>
      <c r="Q989"/>
      <c r="R989"/>
      <c r="S989"/>
      <c r="T989"/>
      <c r="U989"/>
      <c r="V989"/>
      <c r="W989"/>
      <c r="X989"/>
      <c r="Y989"/>
      <c r="Z989" s="260"/>
      <c r="AA989"/>
      <c r="AB989"/>
      <c r="AC989"/>
      <c r="AD989"/>
      <c r="AE989"/>
      <c r="AF989"/>
      <c r="AG989"/>
      <c r="AH989"/>
      <c r="AI989"/>
      <c r="AJ989"/>
      <c r="AK989"/>
      <c r="AL989"/>
      <c r="AM989"/>
      <c r="AN989"/>
      <c r="AO989"/>
      <c r="AP989"/>
      <c r="AQ989"/>
      <c r="AR989"/>
      <c r="AS989"/>
      <c r="AT989"/>
      <c r="AU989"/>
      <c r="AV989"/>
      <c r="AW989"/>
      <c r="AX989"/>
      <c r="AY989"/>
      <c r="AZ989"/>
      <c r="BA989"/>
      <c r="BB989"/>
      <c r="BC989" s="41"/>
      <c r="BI989" s="20"/>
      <c r="CS989" s="259"/>
    </row>
    <row r="990" spans="1:97" s="1" customFormat="1" ht="13.5" customHeight="1" x14ac:dyDescent="0.15">
      <c r="A990"/>
      <c r="B990"/>
      <c r="C990"/>
      <c r="D990"/>
      <c r="E990"/>
      <c r="F990"/>
      <c r="G990"/>
      <c r="H990"/>
      <c r="I990"/>
      <c r="J990"/>
      <c r="K990" s="3"/>
      <c r="L990"/>
      <c r="M990"/>
      <c r="N990"/>
      <c r="O990"/>
      <c r="P990"/>
      <c r="Q990"/>
      <c r="R990"/>
      <c r="S990"/>
      <c r="T990"/>
      <c r="U990"/>
      <c r="V990"/>
      <c r="W990"/>
      <c r="X990"/>
      <c r="Y990"/>
      <c r="Z990" s="260"/>
      <c r="AA990"/>
      <c r="AB990"/>
      <c r="AC990"/>
      <c r="AD990"/>
      <c r="AE990"/>
      <c r="AF990"/>
      <c r="AG990"/>
      <c r="AH990"/>
      <c r="AI990"/>
      <c r="AJ990"/>
      <c r="AK990"/>
      <c r="AL990"/>
      <c r="AM990"/>
      <c r="AN990"/>
      <c r="AO990"/>
      <c r="AP990"/>
      <c r="AQ990"/>
      <c r="AR990"/>
      <c r="AS990"/>
      <c r="AT990"/>
      <c r="AU990"/>
      <c r="AV990"/>
      <c r="AW990"/>
      <c r="AX990"/>
      <c r="AY990"/>
      <c r="AZ990"/>
      <c r="BA990"/>
      <c r="BB990"/>
      <c r="BC990" s="41"/>
      <c r="BI990" s="20"/>
      <c r="CS990" s="259"/>
    </row>
    <row r="991" spans="1:97" s="1" customFormat="1" ht="13.5" customHeight="1" x14ac:dyDescent="0.15">
      <c r="A991"/>
      <c r="B991"/>
      <c r="C991"/>
      <c r="D991"/>
      <c r="E991"/>
      <c r="F991"/>
      <c r="G991"/>
      <c r="H991"/>
      <c r="I991"/>
      <c r="J991"/>
      <c r="K991" s="3"/>
      <c r="L991"/>
      <c r="M991"/>
      <c r="N991"/>
      <c r="O991"/>
      <c r="P991"/>
      <c r="Q991"/>
      <c r="R991"/>
      <c r="S991"/>
      <c r="T991"/>
      <c r="U991"/>
      <c r="V991"/>
      <c r="W991"/>
      <c r="X991"/>
      <c r="Y991"/>
      <c r="Z991" s="260"/>
      <c r="AA991"/>
      <c r="AB991"/>
      <c r="AC991"/>
      <c r="AD991"/>
      <c r="AE991"/>
      <c r="AF991"/>
      <c r="AG991"/>
      <c r="AH991"/>
      <c r="AI991"/>
      <c r="AJ991"/>
      <c r="AK991"/>
      <c r="AL991"/>
      <c r="AM991"/>
      <c r="AN991"/>
      <c r="AO991"/>
      <c r="AP991"/>
      <c r="AQ991"/>
      <c r="AR991"/>
      <c r="AS991"/>
      <c r="AT991"/>
      <c r="AU991"/>
      <c r="AV991"/>
      <c r="AW991"/>
      <c r="AX991"/>
      <c r="AY991"/>
      <c r="AZ991"/>
      <c r="BA991"/>
      <c r="BB991"/>
      <c r="BC991" s="41"/>
      <c r="BI991" s="20"/>
      <c r="CS991" s="259"/>
    </row>
    <row r="992" spans="1:97" s="1" customFormat="1" ht="13.5" customHeight="1" x14ac:dyDescent="0.15">
      <c r="A992"/>
      <c r="B992"/>
      <c r="C992"/>
      <c r="D992"/>
      <c r="E992"/>
      <c r="F992"/>
      <c r="G992"/>
      <c r="H992"/>
      <c r="I992"/>
      <c r="J992"/>
      <c r="K992" s="3"/>
      <c r="L992"/>
      <c r="M992"/>
      <c r="N992"/>
      <c r="O992"/>
      <c r="P992"/>
      <c r="Q992"/>
      <c r="R992"/>
      <c r="S992"/>
      <c r="T992"/>
      <c r="U992"/>
      <c r="V992"/>
      <c r="W992"/>
      <c r="X992"/>
      <c r="Y992"/>
      <c r="Z992" s="260"/>
      <c r="AA992"/>
      <c r="AB992"/>
      <c r="AC992"/>
      <c r="AD992"/>
      <c r="AE992"/>
      <c r="AF992"/>
      <c r="AG992"/>
      <c r="AH992"/>
      <c r="AI992"/>
      <c r="AJ992"/>
      <c r="AK992"/>
      <c r="AL992"/>
      <c r="AM992"/>
      <c r="AN992"/>
      <c r="AO992"/>
      <c r="AP992"/>
      <c r="AQ992"/>
      <c r="AR992"/>
      <c r="AS992"/>
      <c r="AT992"/>
      <c r="AU992"/>
      <c r="AV992"/>
      <c r="AW992"/>
      <c r="AX992"/>
      <c r="AY992"/>
      <c r="AZ992"/>
      <c r="BA992"/>
      <c r="BB992"/>
      <c r="BC992" s="41"/>
      <c r="BI992" s="20"/>
      <c r="CS992" s="259"/>
    </row>
    <row r="993" spans="1:97" s="1" customFormat="1" ht="13.5" customHeight="1" x14ac:dyDescent="0.15">
      <c r="A993"/>
      <c r="B993"/>
      <c r="C993"/>
      <c r="D993"/>
      <c r="E993"/>
      <c r="F993"/>
      <c r="G993"/>
      <c r="H993"/>
      <c r="I993"/>
      <c r="J993"/>
      <c r="K993" s="3"/>
      <c r="L993"/>
      <c r="M993"/>
      <c r="N993"/>
      <c r="O993"/>
      <c r="P993"/>
      <c r="Q993"/>
      <c r="R993"/>
      <c r="S993"/>
      <c r="T993"/>
      <c r="U993"/>
      <c r="V993"/>
      <c r="W993"/>
      <c r="X993"/>
      <c r="Y993"/>
      <c r="Z993" s="260"/>
      <c r="AA993"/>
      <c r="AB993"/>
      <c r="AC993"/>
      <c r="AD993"/>
      <c r="AE993"/>
      <c r="AF993"/>
      <c r="AG993"/>
      <c r="AH993"/>
      <c r="AI993"/>
      <c r="AJ993"/>
      <c r="AK993"/>
      <c r="AL993"/>
      <c r="AM993"/>
      <c r="AN993"/>
      <c r="AO993"/>
      <c r="AP993"/>
      <c r="AQ993"/>
      <c r="AR993"/>
      <c r="AS993"/>
      <c r="AT993"/>
      <c r="AU993"/>
      <c r="AV993"/>
      <c r="AW993"/>
      <c r="AX993"/>
      <c r="AY993"/>
      <c r="AZ993"/>
      <c r="BA993"/>
      <c r="BB993"/>
      <c r="BC993" s="41"/>
      <c r="BI993" s="20"/>
      <c r="CS993" s="259"/>
    </row>
    <row r="994" spans="1:97" s="1" customFormat="1" ht="13.5" customHeight="1" x14ac:dyDescent="0.15">
      <c r="A994"/>
      <c r="B994"/>
      <c r="C994"/>
      <c r="D994"/>
      <c r="E994"/>
      <c r="F994"/>
      <c r="G994"/>
      <c r="H994"/>
      <c r="I994"/>
      <c r="J994"/>
      <c r="K994" s="3"/>
      <c r="L994"/>
      <c r="M994"/>
      <c r="N994"/>
      <c r="O994"/>
      <c r="P994"/>
      <c r="Q994"/>
      <c r="R994"/>
      <c r="S994"/>
      <c r="T994"/>
      <c r="U994"/>
      <c r="V994"/>
      <c r="W994"/>
      <c r="X994"/>
      <c r="Y994"/>
      <c r="Z994" s="260"/>
      <c r="AA994"/>
      <c r="AB994"/>
      <c r="AC994"/>
      <c r="AD994"/>
      <c r="AE994"/>
      <c r="AF994"/>
      <c r="AG994"/>
      <c r="AH994"/>
      <c r="AI994"/>
      <c r="AJ994"/>
      <c r="AK994"/>
      <c r="AL994"/>
      <c r="AM994"/>
      <c r="AN994"/>
      <c r="AO994"/>
      <c r="AP994"/>
      <c r="AQ994"/>
      <c r="AR994"/>
      <c r="AS994"/>
      <c r="AT994"/>
      <c r="AU994"/>
      <c r="AV994"/>
      <c r="AW994"/>
      <c r="AX994"/>
      <c r="AY994"/>
      <c r="AZ994"/>
      <c r="BA994"/>
      <c r="BB994"/>
      <c r="BC994" s="41"/>
      <c r="BI994" s="20"/>
      <c r="CS994" s="259"/>
    </row>
    <row r="995" spans="1:97" s="1" customFormat="1" ht="13.5" customHeight="1" x14ac:dyDescent="0.15">
      <c r="A995"/>
      <c r="B995"/>
      <c r="C995"/>
      <c r="D995"/>
      <c r="E995"/>
      <c r="F995"/>
      <c r="G995"/>
      <c r="H995"/>
      <c r="I995"/>
      <c r="J995"/>
      <c r="K995" s="3"/>
      <c r="L995"/>
      <c r="M995"/>
      <c r="N995"/>
      <c r="O995"/>
      <c r="P995"/>
      <c r="Q995"/>
      <c r="R995"/>
      <c r="S995"/>
      <c r="T995"/>
      <c r="U995"/>
      <c r="V995"/>
      <c r="W995"/>
      <c r="X995"/>
      <c r="Y995"/>
      <c r="Z995" s="260"/>
      <c r="AA995"/>
      <c r="AB995"/>
      <c r="AC995"/>
      <c r="AD995"/>
      <c r="AE995"/>
      <c r="AF995"/>
      <c r="AG995"/>
      <c r="AH995"/>
      <c r="AI995"/>
      <c r="AJ995"/>
      <c r="AK995"/>
      <c r="AL995"/>
      <c r="AM995"/>
      <c r="AN995"/>
      <c r="AO995"/>
      <c r="AP995"/>
      <c r="AQ995"/>
      <c r="AR995"/>
      <c r="AS995"/>
      <c r="AT995"/>
      <c r="AU995"/>
      <c r="AV995"/>
      <c r="AW995"/>
      <c r="AX995"/>
      <c r="AY995"/>
      <c r="AZ995"/>
      <c r="BA995"/>
      <c r="BB995"/>
      <c r="BC995" s="41"/>
      <c r="BI995" s="20"/>
      <c r="CS995" s="259"/>
    </row>
    <row r="996" spans="1:97" s="1" customFormat="1" ht="13.5" customHeight="1" x14ac:dyDescent="0.15">
      <c r="A996"/>
      <c r="B996"/>
      <c r="C996"/>
      <c r="D996"/>
      <c r="E996"/>
      <c r="F996"/>
      <c r="G996"/>
      <c r="H996"/>
      <c r="I996"/>
      <c r="J996"/>
      <c r="K996" s="3"/>
      <c r="L996"/>
      <c r="M996"/>
      <c r="N996"/>
      <c r="O996"/>
      <c r="P996"/>
      <c r="Q996"/>
      <c r="R996"/>
      <c r="S996"/>
      <c r="T996"/>
      <c r="U996"/>
      <c r="V996"/>
      <c r="W996"/>
      <c r="X996"/>
      <c r="Y996"/>
      <c r="Z996" s="260"/>
      <c r="AA996"/>
      <c r="AB996"/>
      <c r="AC996"/>
      <c r="AD996"/>
      <c r="AE996"/>
      <c r="AF996"/>
      <c r="AG996"/>
      <c r="AH996"/>
      <c r="AI996"/>
      <c r="AJ996"/>
      <c r="AK996"/>
      <c r="AL996"/>
      <c r="AM996"/>
      <c r="AN996"/>
      <c r="AO996"/>
      <c r="AP996"/>
      <c r="AQ996"/>
      <c r="AR996"/>
      <c r="AS996"/>
      <c r="AT996"/>
      <c r="AU996"/>
      <c r="AV996"/>
      <c r="AW996"/>
      <c r="AX996"/>
      <c r="AY996"/>
      <c r="AZ996"/>
      <c r="BA996"/>
      <c r="BB996"/>
      <c r="BC996" s="41"/>
      <c r="BI996" s="20"/>
      <c r="CS996" s="259"/>
    </row>
    <row r="997" spans="1:97" s="1" customFormat="1" ht="13.5" customHeight="1" x14ac:dyDescent="0.15">
      <c r="A997"/>
      <c r="B997"/>
      <c r="C997"/>
      <c r="D997"/>
      <c r="E997"/>
      <c r="F997"/>
      <c r="G997"/>
      <c r="H997"/>
      <c r="I997"/>
      <c r="J997"/>
      <c r="K997" s="3"/>
      <c r="L997"/>
      <c r="M997"/>
      <c r="N997"/>
      <c r="O997"/>
      <c r="P997"/>
      <c r="Q997"/>
      <c r="R997"/>
      <c r="S997"/>
      <c r="T997"/>
      <c r="U997"/>
      <c r="V997"/>
      <c r="W997"/>
      <c r="X997"/>
      <c r="Y997"/>
      <c r="Z997" s="260"/>
      <c r="AA997"/>
      <c r="AB997"/>
      <c r="AC997"/>
      <c r="AD997"/>
      <c r="AE997"/>
      <c r="AF997"/>
      <c r="AG997"/>
      <c r="AH997"/>
      <c r="AI997"/>
      <c r="AJ997"/>
      <c r="AK997"/>
      <c r="AL997"/>
      <c r="AM997"/>
      <c r="AN997"/>
      <c r="AO997"/>
      <c r="AP997"/>
      <c r="AQ997"/>
      <c r="AR997"/>
      <c r="AS997"/>
      <c r="AT997"/>
      <c r="AU997"/>
      <c r="AV997"/>
      <c r="AW997"/>
      <c r="AX997"/>
      <c r="AY997"/>
      <c r="AZ997"/>
      <c r="BA997"/>
      <c r="BB997"/>
      <c r="BC997" s="41"/>
      <c r="BI997" s="20"/>
      <c r="CS997" s="259"/>
    </row>
    <row r="998" spans="1:97" s="1" customFormat="1" ht="13.5" customHeight="1" x14ac:dyDescent="0.15">
      <c r="A998"/>
      <c r="B998"/>
      <c r="C998"/>
      <c r="D998"/>
      <c r="E998"/>
      <c r="F998"/>
      <c r="G998"/>
      <c r="H998"/>
      <c r="I998"/>
      <c r="J998"/>
      <c r="K998" s="3"/>
      <c r="L998"/>
      <c r="M998"/>
      <c r="N998"/>
      <c r="O998"/>
      <c r="P998"/>
      <c r="Q998"/>
      <c r="R998"/>
      <c r="S998"/>
      <c r="T998"/>
      <c r="U998"/>
      <c r="V998"/>
      <c r="W998"/>
      <c r="X998"/>
      <c r="Y998"/>
      <c r="Z998" s="260"/>
      <c r="AA998"/>
      <c r="AB998"/>
      <c r="AC998"/>
      <c r="AD998"/>
      <c r="AE998"/>
      <c r="AF998"/>
      <c r="AG998"/>
      <c r="AH998"/>
      <c r="AI998"/>
      <c r="AJ998"/>
      <c r="AK998"/>
      <c r="AL998"/>
      <c r="AM998"/>
      <c r="AN998"/>
      <c r="AO998"/>
      <c r="AP998"/>
      <c r="AQ998"/>
      <c r="AR998"/>
      <c r="AS998"/>
      <c r="AT998"/>
      <c r="AU998"/>
      <c r="AV998"/>
      <c r="AW998"/>
      <c r="AX998"/>
      <c r="AY998"/>
      <c r="AZ998"/>
      <c r="BA998"/>
      <c r="BB998"/>
      <c r="BC998" s="41"/>
      <c r="BI998" s="20"/>
      <c r="CS998" s="259"/>
    </row>
    <row r="999" spans="1:97" s="1" customFormat="1" ht="13.5" customHeight="1" x14ac:dyDescent="0.15">
      <c r="A999"/>
      <c r="B999"/>
      <c r="C999"/>
      <c r="D999"/>
      <c r="E999"/>
      <c r="F999"/>
      <c r="G999"/>
      <c r="H999"/>
      <c r="I999"/>
      <c r="J999"/>
      <c r="K999" s="3"/>
      <c r="L999"/>
      <c r="M999"/>
      <c r="N999"/>
      <c r="O999"/>
      <c r="P999"/>
      <c r="Q999"/>
      <c r="R999"/>
      <c r="S999"/>
      <c r="T999"/>
      <c r="U999"/>
      <c r="V999"/>
      <c r="W999"/>
      <c r="X999"/>
      <c r="Y999"/>
      <c r="Z999" s="260"/>
      <c r="AA999"/>
      <c r="AB999"/>
      <c r="AC999"/>
      <c r="AD999"/>
      <c r="AE999"/>
      <c r="AF999"/>
      <c r="AG999"/>
      <c r="AH999"/>
      <c r="AI999"/>
      <c r="AJ999"/>
      <c r="AK999"/>
      <c r="AL999"/>
      <c r="AM999"/>
      <c r="AN999"/>
      <c r="AO999"/>
      <c r="AP999"/>
      <c r="AQ999"/>
      <c r="AR999"/>
      <c r="AS999"/>
      <c r="AT999"/>
      <c r="AU999"/>
      <c r="AV999"/>
      <c r="AW999"/>
      <c r="AX999"/>
      <c r="AY999"/>
      <c r="AZ999"/>
      <c r="BA999"/>
      <c r="BB999"/>
      <c r="BC999" s="41"/>
      <c r="BI999" s="20"/>
      <c r="CS999" s="259"/>
    </row>
    <row r="1000" spans="1:97" s="1" customFormat="1" ht="13.5" customHeight="1" x14ac:dyDescent="0.15">
      <c r="A1000"/>
      <c r="B1000"/>
      <c r="C1000"/>
      <c r="D1000"/>
      <c r="E1000"/>
      <c r="F1000"/>
      <c r="G1000"/>
      <c r="H1000"/>
      <c r="I1000"/>
      <c r="J1000"/>
      <c r="K1000" s="3"/>
      <c r="L1000"/>
      <c r="M1000"/>
      <c r="N1000"/>
      <c r="O1000"/>
      <c r="P1000"/>
      <c r="Q1000"/>
      <c r="R1000"/>
      <c r="S1000"/>
      <c r="T1000"/>
      <c r="U1000"/>
      <c r="V1000"/>
      <c r="W1000"/>
      <c r="X1000"/>
      <c r="Y1000"/>
      <c r="Z1000" s="26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s="41"/>
      <c r="BI1000" s="20"/>
      <c r="CS1000" s="259"/>
    </row>
    <row r="1001" spans="1:97" s="1" customFormat="1" ht="13.5" customHeight="1" x14ac:dyDescent="0.15">
      <c r="A1001"/>
      <c r="B1001"/>
      <c r="C1001"/>
      <c r="D1001"/>
      <c r="E1001"/>
      <c r="F1001"/>
      <c r="G1001"/>
      <c r="H1001"/>
      <c r="I1001"/>
      <c r="J1001"/>
      <c r="K1001" s="3"/>
      <c r="L1001"/>
      <c r="M1001"/>
      <c r="N1001"/>
      <c r="O1001"/>
      <c r="P1001"/>
      <c r="Q1001"/>
      <c r="R1001"/>
      <c r="S1001"/>
      <c r="T1001"/>
      <c r="U1001"/>
      <c r="V1001"/>
      <c r="W1001"/>
      <c r="X1001"/>
      <c r="Y1001"/>
      <c r="Z1001" s="260"/>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s="41"/>
      <c r="BI1001" s="20"/>
      <c r="CS1001" s="259"/>
    </row>
    <row r="1002" spans="1:97" s="1" customFormat="1" ht="13.5" customHeight="1" x14ac:dyDescent="0.15">
      <c r="A1002"/>
      <c r="B1002"/>
      <c r="C1002"/>
      <c r="D1002"/>
      <c r="E1002"/>
      <c r="F1002"/>
      <c r="G1002"/>
      <c r="H1002"/>
      <c r="I1002"/>
      <c r="J1002"/>
      <c r="K1002" s="3"/>
      <c r="L1002"/>
      <c r="M1002"/>
      <c r="N1002"/>
      <c r="O1002"/>
      <c r="P1002"/>
      <c r="Q1002"/>
      <c r="R1002"/>
      <c r="S1002"/>
      <c r="T1002"/>
      <c r="U1002"/>
      <c r="V1002"/>
      <c r="W1002"/>
      <c r="X1002"/>
      <c r="Y1002"/>
      <c r="Z1002" s="260"/>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s="41"/>
      <c r="BI1002" s="20"/>
      <c r="CS1002" s="259"/>
    </row>
    <row r="1003" spans="1:97" s="1" customFormat="1" ht="13.5" customHeight="1" x14ac:dyDescent="0.15">
      <c r="A1003"/>
      <c r="B1003"/>
      <c r="C1003"/>
      <c r="D1003"/>
      <c r="E1003"/>
      <c r="F1003"/>
      <c r="G1003"/>
      <c r="H1003"/>
      <c r="I1003"/>
      <c r="J1003"/>
      <c r="K1003" s="3"/>
      <c r="L1003"/>
      <c r="M1003"/>
      <c r="N1003"/>
      <c r="O1003"/>
      <c r="P1003"/>
      <c r="Q1003"/>
      <c r="R1003"/>
      <c r="S1003"/>
      <c r="T1003"/>
      <c r="U1003"/>
      <c r="V1003"/>
      <c r="W1003"/>
      <c r="X1003"/>
      <c r="Y1003"/>
      <c r="Z1003" s="260"/>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s="41"/>
      <c r="BI1003" s="20"/>
      <c r="CS1003" s="259"/>
    </row>
    <row r="1004" spans="1:97" s="1" customFormat="1" ht="13.5" customHeight="1" x14ac:dyDescent="0.15">
      <c r="A1004"/>
      <c r="B1004"/>
      <c r="C1004"/>
      <c r="D1004"/>
      <c r="E1004"/>
      <c r="F1004"/>
      <c r="G1004"/>
      <c r="H1004"/>
      <c r="I1004"/>
      <c r="J1004"/>
      <c r="K1004" s="3"/>
      <c r="L1004"/>
      <c r="M1004"/>
      <c r="N1004"/>
      <c r="O1004"/>
      <c r="P1004"/>
      <c r="Q1004"/>
      <c r="R1004"/>
      <c r="S1004"/>
      <c r="T1004"/>
      <c r="U1004"/>
      <c r="V1004"/>
      <c r="W1004"/>
      <c r="X1004"/>
      <c r="Y1004"/>
      <c r="Z1004" s="260"/>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s="41"/>
      <c r="BI1004" s="20"/>
      <c r="CS1004" s="259"/>
    </row>
    <row r="1005" spans="1:97" s="1" customFormat="1" ht="13.5" customHeight="1" x14ac:dyDescent="0.15">
      <c r="A1005"/>
      <c r="B1005"/>
      <c r="C1005"/>
      <c r="D1005"/>
      <c r="E1005"/>
      <c r="F1005"/>
      <c r="G1005"/>
      <c r="H1005"/>
      <c r="I1005"/>
      <c r="J1005"/>
      <c r="K1005" s="3"/>
      <c r="L1005"/>
      <c r="M1005"/>
      <c r="N1005"/>
      <c r="O1005"/>
      <c r="P1005"/>
      <c r="Q1005"/>
      <c r="R1005"/>
      <c r="S1005"/>
      <c r="T1005"/>
      <c r="U1005"/>
      <c r="V1005"/>
      <c r="W1005"/>
      <c r="X1005"/>
      <c r="Y1005"/>
      <c r="Z1005" s="260"/>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s="41"/>
      <c r="BI1005" s="20"/>
      <c r="CS1005" s="259"/>
    </row>
    <row r="1006" spans="1:97" s="1" customFormat="1" ht="13.5" customHeight="1" x14ac:dyDescent="0.15">
      <c r="A1006"/>
      <c r="B1006"/>
      <c r="C1006"/>
      <c r="D1006"/>
      <c r="E1006"/>
      <c r="F1006"/>
      <c r="G1006"/>
      <c r="H1006"/>
      <c r="I1006"/>
      <c r="J1006"/>
      <c r="K1006" s="3"/>
      <c r="L1006"/>
      <c r="M1006"/>
      <c r="N1006"/>
      <c r="O1006"/>
      <c r="P1006"/>
      <c r="Q1006"/>
      <c r="R1006"/>
      <c r="S1006"/>
      <c r="T1006"/>
      <c r="U1006"/>
      <c r="V1006"/>
      <c r="W1006"/>
      <c r="X1006"/>
      <c r="Y1006"/>
      <c r="Z1006" s="260"/>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s="41"/>
      <c r="BI1006" s="20"/>
      <c r="CS1006" s="259"/>
    </row>
    <row r="1007" spans="1:97" s="1" customFormat="1" ht="13.5" customHeight="1" x14ac:dyDescent="0.15">
      <c r="A1007"/>
      <c r="B1007"/>
      <c r="C1007"/>
      <c r="D1007"/>
      <c r="E1007"/>
      <c r="F1007"/>
      <c r="G1007"/>
      <c r="H1007"/>
      <c r="I1007"/>
      <c r="J1007"/>
      <c r="K1007" s="3"/>
      <c r="L1007"/>
      <c r="M1007"/>
      <c r="N1007"/>
      <c r="O1007"/>
      <c r="P1007"/>
      <c r="Q1007"/>
      <c r="R1007"/>
      <c r="S1007"/>
      <c r="T1007"/>
      <c r="U1007"/>
      <c r="V1007"/>
      <c r="W1007"/>
      <c r="X1007"/>
      <c r="Y1007"/>
      <c r="Z1007" s="260"/>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s="41"/>
      <c r="BI1007" s="20"/>
      <c r="CS1007" s="259"/>
    </row>
    <row r="1008" spans="1:97" s="1" customFormat="1" ht="13.5" customHeight="1" x14ac:dyDescent="0.15">
      <c r="A1008"/>
      <c r="B1008"/>
      <c r="C1008"/>
      <c r="D1008"/>
      <c r="E1008"/>
      <c r="F1008"/>
      <c r="G1008"/>
      <c r="H1008"/>
      <c r="I1008"/>
      <c r="J1008"/>
      <c r="K1008" s="3"/>
      <c r="L1008"/>
      <c r="M1008"/>
      <c r="N1008"/>
      <c r="O1008"/>
      <c r="P1008"/>
      <c r="Q1008"/>
      <c r="R1008"/>
      <c r="S1008"/>
      <c r="T1008"/>
      <c r="U1008"/>
      <c r="V1008"/>
      <c r="W1008"/>
      <c r="X1008"/>
      <c r="Y1008"/>
      <c r="Z1008" s="260"/>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s="41"/>
      <c r="BI1008" s="20"/>
      <c r="CS1008" s="259"/>
    </row>
    <row r="1009" spans="1:97" s="1" customFormat="1" ht="13.5" customHeight="1" x14ac:dyDescent="0.15">
      <c r="A1009"/>
      <c r="B1009"/>
      <c r="C1009"/>
      <c r="D1009"/>
      <c r="E1009"/>
      <c r="F1009"/>
      <c r="G1009"/>
      <c r="H1009"/>
      <c r="I1009"/>
      <c r="J1009"/>
      <c r="K1009" s="3"/>
      <c r="L1009"/>
      <c r="M1009"/>
      <c r="N1009"/>
      <c r="O1009"/>
      <c r="P1009"/>
      <c r="Q1009"/>
      <c r="R1009"/>
      <c r="S1009"/>
      <c r="T1009"/>
      <c r="U1009"/>
      <c r="V1009"/>
      <c r="W1009"/>
      <c r="X1009"/>
      <c r="Y1009"/>
      <c r="Z1009" s="260"/>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s="41"/>
      <c r="BI1009" s="20"/>
      <c r="CS1009" s="259"/>
    </row>
    <row r="1010" spans="1:97" s="1" customFormat="1" ht="13.5" customHeight="1" x14ac:dyDescent="0.15">
      <c r="A1010"/>
      <c r="B1010"/>
      <c r="C1010"/>
      <c r="D1010"/>
      <c r="E1010"/>
      <c r="F1010"/>
      <c r="G1010"/>
      <c r="H1010"/>
      <c r="I1010"/>
      <c r="J1010"/>
      <c r="K1010" s="3"/>
      <c r="L1010"/>
      <c r="M1010"/>
      <c r="N1010"/>
      <c r="O1010"/>
      <c r="P1010"/>
      <c r="Q1010"/>
      <c r="R1010"/>
      <c r="S1010"/>
      <c r="T1010"/>
      <c r="U1010"/>
      <c r="V1010"/>
      <c r="W1010"/>
      <c r="X1010"/>
      <c r="Y1010"/>
      <c r="Z1010" s="26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s="41"/>
      <c r="BI1010" s="20"/>
      <c r="CS1010" s="259"/>
    </row>
    <row r="1011" spans="1:97" s="1" customFormat="1" ht="13.5" customHeight="1" x14ac:dyDescent="0.15">
      <c r="A1011"/>
      <c r="B1011"/>
      <c r="C1011"/>
      <c r="D1011"/>
      <c r="E1011"/>
      <c r="F1011"/>
      <c r="G1011"/>
      <c r="H1011"/>
      <c r="I1011"/>
      <c r="J1011"/>
      <c r="K1011" s="3"/>
      <c r="L1011"/>
      <c r="M1011"/>
      <c r="N1011"/>
      <c r="O1011"/>
      <c r="P1011"/>
      <c r="Q1011"/>
      <c r="R1011"/>
      <c r="S1011"/>
      <c r="T1011"/>
      <c r="U1011"/>
      <c r="V1011"/>
      <c r="W1011"/>
      <c r="X1011"/>
      <c r="Y1011"/>
      <c r="Z1011" s="260"/>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s="41"/>
      <c r="BI1011" s="20"/>
      <c r="CS1011" s="259"/>
    </row>
    <row r="1012" spans="1:97" s="1" customFormat="1" ht="13.5" customHeight="1" x14ac:dyDescent="0.15">
      <c r="A1012"/>
      <c r="B1012"/>
      <c r="C1012"/>
      <c r="D1012"/>
      <c r="E1012"/>
      <c r="F1012"/>
      <c r="G1012"/>
      <c r="H1012"/>
      <c r="I1012"/>
      <c r="J1012"/>
      <c r="K1012" s="3"/>
      <c r="L1012"/>
      <c r="M1012"/>
      <c r="N1012"/>
      <c r="O1012"/>
      <c r="P1012"/>
      <c r="Q1012"/>
      <c r="R1012"/>
      <c r="S1012"/>
      <c r="T1012"/>
      <c r="U1012"/>
      <c r="V1012"/>
      <c r="W1012"/>
      <c r="X1012"/>
      <c r="Y1012"/>
      <c r="Z1012" s="260"/>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s="41"/>
      <c r="BI1012" s="20"/>
      <c r="CS1012" s="259"/>
    </row>
    <row r="1013" spans="1:97" s="1" customFormat="1" ht="13.5" customHeight="1" x14ac:dyDescent="0.15">
      <c r="A1013"/>
      <c r="B1013"/>
      <c r="C1013"/>
      <c r="D1013"/>
      <c r="E1013"/>
      <c r="F1013"/>
      <c r="G1013"/>
      <c r="H1013"/>
      <c r="I1013"/>
      <c r="J1013"/>
      <c r="K1013" s="3"/>
      <c r="L1013"/>
      <c r="M1013"/>
      <c r="N1013"/>
      <c r="O1013"/>
      <c r="P1013"/>
      <c r="Q1013"/>
      <c r="R1013"/>
      <c r="S1013"/>
      <c r="T1013"/>
      <c r="U1013"/>
      <c r="V1013"/>
      <c r="W1013"/>
      <c r="X1013"/>
      <c r="Y1013"/>
      <c r="Z1013" s="260"/>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s="41"/>
      <c r="BI1013" s="20"/>
      <c r="CS1013" s="259"/>
    </row>
    <row r="1014" spans="1:97" s="1" customFormat="1" ht="13.5" customHeight="1" x14ac:dyDescent="0.15">
      <c r="A1014"/>
      <c r="B1014"/>
      <c r="C1014"/>
      <c r="D1014"/>
      <c r="E1014"/>
      <c r="F1014"/>
      <c r="G1014"/>
      <c r="H1014"/>
      <c r="I1014"/>
      <c r="J1014"/>
      <c r="K1014" s="3"/>
      <c r="L1014"/>
      <c r="M1014"/>
      <c r="N1014"/>
      <c r="O1014"/>
      <c r="P1014"/>
      <c r="Q1014"/>
      <c r="R1014"/>
      <c r="S1014"/>
      <c r="T1014"/>
      <c r="U1014"/>
      <c r="V1014"/>
      <c r="W1014"/>
      <c r="X1014"/>
      <c r="Y1014"/>
      <c r="Z1014" s="260"/>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s="41"/>
      <c r="BI1014" s="20"/>
      <c r="CS1014" s="259"/>
    </row>
    <row r="1015" spans="1:97" s="1" customFormat="1" ht="13.5" customHeight="1" x14ac:dyDescent="0.15">
      <c r="A1015"/>
      <c r="B1015"/>
      <c r="C1015"/>
      <c r="D1015"/>
      <c r="E1015"/>
      <c r="F1015"/>
      <c r="G1015"/>
      <c r="H1015"/>
      <c r="I1015"/>
      <c r="J1015"/>
      <c r="K1015" s="3"/>
      <c r="L1015"/>
      <c r="M1015"/>
      <c r="N1015"/>
      <c r="O1015"/>
      <c r="P1015"/>
      <c r="Q1015"/>
      <c r="R1015"/>
      <c r="S1015"/>
      <c r="T1015"/>
      <c r="U1015"/>
      <c r="V1015"/>
      <c r="W1015"/>
      <c r="X1015"/>
      <c r="Y1015"/>
      <c r="Z1015" s="260"/>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s="41"/>
      <c r="BI1015" s="20"/>
      <c r="CS1015" s="259"/>
    </row>
    <row r="1016" spans="1:97" ht="12" customHeight="1" x14ac:dyDescent="0.15">
      <c r="Z1016" s="10"/>
      <c r="BD1016" s="1"/>
      <c r="BE1016" s="1"/>
      <c r="BF1016" s="1"/>
      <c r="BG1016" s="1"/>
      <c r="BH1016" s="1"/>
      <c r="BK1016" s="1"/>
      <c r="BL1016" s="1"/>
      <c r="BM1016" s="1"/>
      <c r="BN1016" s="1"/>
      <c r="BO1016" s="1"/>
      <c r="BP1016" s="1"/>
      <c r="CO1016" s="1"/>
    </row>
    <row r="1017" spans="1:97" ht="12" customHeight="1" x14ac:dyDescent="0.15">
      <c r="BD1017" s="1"/>
      <c r="BE1017" s="1"/>
      <c r="BF1017" s="1"/>
      <c r="BG1017" s="1"/>
      <c r="BH1017" s="1"/>
      <c r="BK1017" s="1"/>
      <c r="BL1017" s="1"/>
      <c r="BM1017" s="1"/>
      <c r="CO1017" s="1"/>
    </row>
    <row r="1018" spans="1:97" ht="12" customHeight="1" x14ac:dyDescent="0.15">
      <c r="BD1018" s="1"/>
      <c r="BE1018" s="1"/>
      <c r="BF1018" s="1"/>
      <c r="BG1018" s="1"/>
      <c r="BH1018" s="1"/>
      <c r="CO1018" s="1"/>
    </row>
    <row r="1019" spans="1:97" ht="12" customHeight="1" x14ac:dyDescent="0.15">
      <c r="BD1019" s="1"/>
      <c r="BE1019" s="1"/>
      <c r="BF1019" s="1"/>
      <c r="BG1019" s="1"/>
      <c r="BH1019" s="1"/>
      <c r="CO1019" s="1"/>
    </row>
    <row r="1020" spans="1:97" ht="12" customHeight="1" x14ac:dyDescent="0.15">
      <c r="BD1020" s="1"/>
      <c r="BE1020" s="1"/>
      <c r="BF1020" s="1"/>
      <c r="BG1020" s="1"/>
      <c r="BH1020" s="1"/>
      <c r="CO1020" s="1"/>
    </row>
    <row r="1021" spans="1:97" ht="12" customHeight="1" x14ac:dyDescent="0.15">
      <c r="BD1021" s="1"/>
      <c r="BE1021" s="1"/>
      <c r="BF1021" s="1"/>
      <c r="BG1021" s="1"/>
      <c r="BH1021" s="1"/>
      <c r="CO1021" s="1"/>
    </row>
    <row r="1022" spans="1:97" ht="12" customHeight="1" x14ac:dyDescent="0.15">
      <c r="BD1022" s="1"/>
      <c r="BE1022" s="1"/>
      <c r="BF1022" s="1"/>
      <c r="BG1022" s="1"/>
      <c r="BH1022" s="1"/>
      <c r="CO1022" s="1"/>
    </row>
    <row r="1023" spans="1:97" ht="12" customHeight="1" x14ac:dyDescent="0.15">
      <c r="BD1023" s="1"/>
      <c r="BE1023" s="1"/>
      <c r="BF1023" s="1"/>
      <c r="BG1023" s="1"/>
      <c r="BH1023" s="1"/>
      <c r="CO1023" s="1"/>
    </row>
    <row r="1024" spans="1:97" ht="12" customHeight="1" x14ac:dyDescent="0.15">
      <c r="BF1024" s="1"/>
      <c r="BG1024" s="1"/>
      <c r="BH1024" s="1"/>
      <c r="CO1024" s="1"/>
    </row>
    <row r="1025" spans="58:93" ht="12" customHeight="1" x14ac:dyDescent="0.15">
      <c r="BF1025" s="1"/>
      <c r="BG1025" s="1"/>
      <c r="BH1025" s="1"/>
      <c r="CO1025" s="1"/>
    </row>
    <row r="1026" spans="58:93" ht="12" customHeight="1" x14ac:dyDescent="0.15">
      <c r="BF1026" s="1"/>
      <c r="BG1026" s="1"/>
      <c r="BH1026" s="1"/>
    </row>
    <row r="1027" spans="58:93" ht="12" customHeight="1" x14ac:dyDescent="0.15">
      <c r="BF1027" s="1"/>
      <c r="BG1027" s="1"/>
      <c r="BH1027" s="1"/>
    </row>
  </sheetData>
  <sheetProtection algorithmName="SHA-512" hashValue="BgbTDdhDQFWa66VZxBTNFyFTl2vPC33GnkfBFmaEx/dEP9FUPHwjBNzoU/qGbyuSJADg87+vvsixibIE3zdsrA==" saltValue="yU16LaXuTrclEQlXrUVCIg==" spinCount="100000" sheet="1" autoFilter="0"/>
  <autoFilter ref="A15:CV15" xr:uid="{00000000-0009-0000-0000-000003000000}"/>
  <dataConsolidate/>
  <mergeCells count="50">
    <mergeCell ref="CV14:CV15"/>
    <mergeCell ref="B2:E2"/>
    <mergeCell ref="B9:F11"/>
    <mergeCell ref="G10:I10"/>
    <mergeCell ref="N10:O10"/>
    <mergeCell ref="B3:F5"/>
    <mergeCell ref="B6:F8"/>
    <mergeCell ref="G6:I6"/>
    <mergeCell ref="G8:I8"/>
    <mergeCell ref="G3:I3"/>
    <mergeCell ref="G4:I4"/>
    <mergeCell ref="N2:O2"/>
    <mergeCell ref="N3:O3"/>
    <mergeCell ref="N8:O8"/>
    <mergeCell ref="N7:O7"/>
    <mergeCell ref="K11:L11"/>
    <mergeCell ref="K5:L5"/>
    <mergeCell ref="A14:A15"/>
    <mergeCell ref="B14:B15"/>
    <mergeCell ref="C14:F14"/>
    <mergeCell ref="K3:L3"/>
    <mergeCell ref="K4:L4"/>
    <mergeCell ref="K10:L10"/>
    <mergeCell ref="K7:L7"/>
    <mergeCell ref="K8:L8"/>
    <mergeCell ref="G5:I5"/>
    <mergeCell ref="G14:I14"/>
    <mergeCell ref="G7:I7"/>
    <mergeCell ref="J14:J15"/>
    <mergeCell ref="K14:K15"/>
    <mergeCell ref="L14:L15"/>
    <mergeCell ref="G11:I11"/>
    <mergeCell ref="G9:I9"/>
    <mergeCell ref="K9:L9"/>
    <mergeCell ref="K6:L6"/>
    <mergeCell ref="CS14:CS15"/>
    <mergeCell ref="M14:M15"/>
    <mergeCell ref="N14:O14"/>
    <mergeCell ref="BC14:BC15"/>
    <mergeCell ref="P14:P15"/>
    <mergeCell ref="Q14:Q15"/>
    <mergeCell ref="R14:R15"/>
    <mergeCell ref="S14:U14"/>
    <mergeCell ref="V14:V15"/>
    <mergeCell ref="W14:Y14"/>
    <mergeCell ref="N4:O4"/>
    <mergeCell ref="N11:O11"/>
    <mergeCell ref="N9:O9"/>
    <mergeCell ref="N5:O5"/>
    <mergeCell ref="N6:O6"/>
  </mergeCells>
  <phoneticPr fontId="3"/>
  <conditionalFormatting sqref="B16:B215">
    <cfRule type="expression" dxfId="58" priority="75">
      <formula>AND(NOT($C16=""),$B16="")</formula>
    </cfRule>
  </conditionalFormatting>
  <conditionalFormatting sqref="C16">
    <cfRule type="expression" dxfId="57" priority="61">
      <formula>IF(NOT($C$16=""),(VLOOKUP(CONCATENATE(C16&amp;D16&amp;E16&amp;F16),BB17:BB215,1,0))=CONCATENATE(C16&amp;D16&amp;E16&amp;F16),"")</formula>
    </cfRule>
  </conditionalFormatting>
  <conditionalFormatting sqref="C17:C214">
    <cfRule type="expression" dxfId="56" priority="60">
      <formula>IF(NOT($C17=""),OR(IFERROR(VLOOKUP(CONCATENATE(C17&amp;D17&amp;E17&amp;F17),$BB16:$BB$16,1,0),"")=CONCATENATE(C17&amp;D17&amp;E17&amp;F17),IFERROR(VLOOKUP(CONCATENATE(C17&amp;D17&amp;E17&amp;F17),$BB18:$BB$215,1,0),"")=CONCATENATE(C17&amp;D17&amp;E17&amp;F17)))</formula>
    </cfRule>
  </conditionalFormatting>
  <conditionalFormatting sqref="C215">
    <cfRule type="expression" dxfId="55" priority="40">
      <formula>IF(NOT($C215=""),OR(IFERROR(VLOOKUP(CONCATENATE(C215&amp;D215&amp;E215&amp;F215),$BB$16:$BB214,1,0),"")=CONCATENATE(C215&amp;D215&amp;E215&amp;F215)))</formula>
    </cfRule>
  </conditionalFormatting>
  <conditionalFormatting sqref="D16">
    <cfRule type="expression" dxfId="54" priority="59">
      <formula>IF(NOT($D$16=""),(VLOOKUP(CONCATENATE(C16&amp;D16&amp;E16&amp;F16),BB17:BB215,1,0))=CONCATENATE(C16&amp;D16&amp;E16&amp;F16),"")</formula>
    </cfRule>
  </conditionalFormatting>
  <conditionalFormatting sqref="D17:D214">
    <cfRule type="expression" dxfId="53" priority="56">
      <formula>IF(NOT($D17=""),OR(IFERROR(VLOOKUP(CONCATENATE(C17&amp;D17&amp;E17&amp;F17),$BB16:$BB$16,1,0),"")=CONCATENATE(C17&amp;D17&amp;E17&amp;F17),IFERROR(VLOOKUP(CONCATENATE(C17&amp;D17&amp;E17&amp;F17),$BB18:$BB$215,1,0),"")=CONCATENATE(C17&amp;D17&amp;E17&amp;F17)))</formula>
    </cfRule>
  </conditionalFormatting>
  <conditionalFormatting sqref="D215">
    <cfRule type="expression" dxfId="52" priority="39">
      <formula>IF(NOT($D215=""),OR(IFERROR(VLOOKUP(CONCATENATE(C215&amp;D215&amp;E215&amp;F215),$BB$16:$BB214,1,0),"")=CONCATENATE(C215&amp;D215&amp;E215&amp;F215)))</formula>
    </cfRule>
  </conditionalFormatting>
  <conditionalFormatting sqref="E16">
    <cfRule type="expression" dxfId="51" priority="58">
      <formula>IF(NOT($E$16=""),(VLOOKUP(CONCATENATE(C16&amp;D16&amp;E16&amp;F16),BB17:BB215,1,0))=CONCATENATE(C16&amp;D16&amp;E16&amp;F16),"")</formula>
    </cfRule>
  </conditionalFormatting>
  <conditionalFormatting sqref="E17:E214">
    <cfRule type="expression" dxfId="50" priority="55">
      <formula>IF(NOT($E17=""),OR(IFERROR(VLOOKUP(CONCATENATE(C17&amp;D17&amp;E17&amp;F17),$BB16:$BB$16,1,0),"")=CONCATENATE(C17&amp;D17&amp;E17&amp;F17),IFERROR(VLOOKUP(CONCATENATE(C17&amp;D17&amp;E17&amp;F17),$BB18:$BB$215,1,0),"")=CONCATENATE(C17&amp;D17&amp;E17&amp;F17)))</formula>
    </cfRule>
  </conditionalFormatting>
  <conditionalFormatting sqref="E215">
    <cfRule type="expression" dxfId="49" priority="38">
      <formula>IF(NOT($E215=""),OR(IFERROR(VLOOKUP(CONCATENATE(C215&amp;D215&amp;E215&amp;F215),$BB$16:$BB214,1,0),"")=CONCATENATE(C215&amp;D215&amp;E215&amp;F215)))</formula>
    </cfRule>
  </conditionalFormatting>
  <conditionalFormatting sqref="F16">
    <cfRule type="expression" dxfId="48" priority="57">
      <formula>IF(NOT($F$16=""),(VLOOKUP(CONCATENATE(C16&amp;D16&amp;E16&amp;F16),BB17:BB215,1,0))=CONCATENATE(C16&amp;D16&amp;E16&amp;F16),"")</formula>
    </cfRule>
  </conditionalFormatting>
  <conditionalFormatting sqref="F16:F215">
    <cfRule type="expression" dxfId="47" priority="25">
      <formula>OR(LEFT($F16,1)="0",LEFT($F16,1)="*",LEFT($F16,1)="＊",LEFT($F16,1)="０")</formula>
    </cfRule>
  </conditionalFormatting>
  <conditionalFormatting sqref="F17:F214">
    <cfRule type="expression" dxfId="46" priority="54">
      <formula>IF(NOT($F17=""),OR(IFERROR(VLOOKUP(CONCATENATE(C17&amp;D17&amp;E17&amp;F17),$BB16:$BB$16,1,0),"")=CONCATENATE(C17&amp;D17&amp;E17&amp;F17),IFERROR(VLOOKUP(CONCATENATE(C17&amp;D17&amp;E17&amp;F17),$BB18:$BB$215,1,0),"")=CONCATENATE(C17&amp;D17&amp;E17&amp;F17)))</formula>
    </cfRule>
  </conditionalFormatting>
  <conditionalFormatting sqref="F215">
    <cfRule type="expression" dxfId="45" priority="37">
      <formula>IF(NOT($F215=""),OR(IFERROR(VLOOKUP(CONCATENATE(C215&amp;D215&amp;E215&amp;F215),$BB$16:$BB214,1,0),"")=CONCATENATE(C215&amp;D215&amp;E215&amp;F215)))</formula>
    </cfRule>
  </conditionalFormatting>
  <conditionalFormatting sqref="G16:G215">
    <cfRule type="expression" dxfId="44" priority="28">
      <formula>IF(NOT($G16=""),NOT(OR($G16="S",$G16="H",$G16="R",$G16="Ｓ",$G16="Ｈ",$G16="Ｒ")))</formula>
    </cfRule>
    <cfRule type="expression" dxfId="43" priority="73">
      <formula>AND(NOT($H16=""),$G16="")</formula>
    </cfRule>
  </conditionalFormatting>
  <conditionalFormatting sqref="H16:H215">
    <cfRule type="cellIs" dxfId="41" priority="5" operator="greaterThan">
      <formula>34</formula>
    </cfRule>
    <cfRule type="expression" dxfId="40" priority="72">
      <formula>AND(NOT($I16=""),$H16="")</formula>
    </cfRule>
  </conditionalFormatting>
  <conditionalFormatting sqref="I16:I215">
    <cfRule type="expression" dxfId="38" priority="71">
      <formula>AND(NOT($J16=""),$I16="")</formula>
    </cfRule>
  </conditionalFormatting>
  <conditionalFormatting sqref="J16:J215">
    <cfRule type="expression" dxfId="37" priority="15">
      <formula>AND($U16="エラー",$AZ16="特種",$AE16="貨",NOT(VLOOKUP(("乗"&amp;"0"&amp;$AK16&amp;$K16),排出係数表,1,FALSE)=""))</formula>
    </cfRule>
    <cfRule type="expression" dxfId="36" priority="17">
      <formula>AND($U16="エラー",$AZ16="特種",$AE16="乗",NOT(VLOOKUP(("貨"&amp;$AI16&amp;$AK16&amp;$K16),排出係数表,1,FALSE)=""))</formula>
    </cfRule>
    <cfRule type="expression" dxfId="35" priority="48">
      <formula>AND($BA16=1,NOT($J16=""))</formula>
    </cfRule>
  </conditionalFormatting>
  <conditionalFormatting sqref="K16:K215">
    <cfRule type="expression" dxfId="34" priority="43">
      <formula>AND(NOT($L16=""),$K16="")</formula>
    </cfRule>
  </conditionalFormatting>
  <conditionalFormatting sqref="L16:L215">
    <cfRule type="expression" dxfId="33" priority="42">
      <formula>AND(NOT($M16=""),$L16="")</formula>
    </cfRule>
  </conditionalFormatting>
  <conditionalFormatting sqref="M16:M215">
    <cfRule type="expression" dxfId="32" priority="20">
      <formula>AND(LEFT($M16,1)="軽",LEFT($CS16,1)="ハ")</formula>
    </cfRule>
    <cfRule type="expression" dxfId="31" priority="21">
      <formula>AND(LEFT($M16,1)="ガ",LEFT($CS16,1)="ハ")</formula>
    </cfRule>
    <cfRule type="expression" dxfId="30" priority="22">
      <formula>AND(LEFT($M16,1)="ガ",LEFT($CS16,1)="プ")</formula>
    </cfRule>
    <cfRule type="expression" dxfId="29" priority="23">
      <formula>AND(LEFT($M16,1)="ハ",LEFT($CS16,1)="プ")</formula>
    </cfRule>
    <cfRule type="expression" dxfId="28" priority="41">
      <formula>AND(NOT($Q16=""),$M16="")</formula>
    </cfRule>
    <cfRule type="expression" dxfId="27" priority="19">
      <formula>AND(LEFT($M16,1)="軽",LEFT($CS16,1)="プ")</formula>
    </cfRule>
  </conditionalFormatting>
  <conditionalFormatting sqref="N16:N215">
    <cfRule type="expression" dxfId="26" priority="50">
      <formula>AND(NOT(OR($K16="K",$K16="N",$K16="P",$K16="S",$K16="U",$K16="W",$K16="KC",$K16="KR",$K16="KK",$K16="KL",$K16="KG")),NOT($N16=""))</formula>
    </cfRule>
    <cfRule type="expression" dxfId="25" priority="68">
      <formula>AND(OR($K16="K",$K16="N",$K16="P",$K16="S",$K16="U",$K16="W",$K16="KC"),$P16="減車",$N16="",$O16="")</formula>
    </cfRule>
  </conditionalFormatting>
  <conditionalFormatting sqref="N16:O215">
    <cfRule type="expression" dxfId="24" priority="66">
      <formula>AND(OR($K16="K",$K16="N",$K16="P",$K16="S",$K16="U",$K16="W",$K16="KC"),$N16="",$O16="")</formula>
    </cfRule>
  </conditionalFormatting>
  <conditionalFormatting sqref="O16:O215">
    <cfRule type="expression" dxfId="23" priority="51">
      <formula>AND(NOT(OR($K16="K",$K16="N",$K16="P",$K16="S",$K16="U",$K16="W",$K16="KC",$K16="KR",$K16="KL",$K16="KK",$K16="KG")),NOT($O16=""))</formula>
    </cfRule>
    <cfRule type="expression" dxfId="22" priority="67">
      <formula>AND(OR($K16="K",$K16="N",$K16="P",$K16="S",$K16="U",$K16="W",$K16="KC"),$P16="減車",$O16="",$N16="")</formula>
    </cfRule>
  </conditionalFormatting>
  <conditionalFormatting sqref="Q16:Q215">
    <cfRule type="expression" dxfId="21" priority="4">
      <formula>AND(NOT($B16=""),OR($Q16="",$Q16=" "),SUM($B17:$B215)&gt;0)</formula>
    </cfRule>
    <cfRule type="expression" dxfId="20" priority="65">
      <formula>AND($P16="減車",NOT($Q16=""),NOT($Q16="-"),NOT($Q16="－"))</formula>
    </cfRule>
    <cfRule type="expression" dxfId="19" priority="14">
      <formula>AND($Q16="",OR($R16="",$R16=0),NOT($B17=""),NOT($C16=""))</formula>
    </cfRule>
    <cfRule type="expression" dxfId="18" priority="9">
      <formula>AND(NOT($R16=""),$Q16="",NOT($C16=""))</formula>
    </cfRule>
  </conditionalFormatting>
  <conditionalFormatting sqref="R16:R215">
    <cfRule type="expression" dxfId="17" priority="3">
      <formula>AND(NOT($B16=""),OR($R16="",$R16=" "),SUM($B17:$B215)&gt;0)</formula>
    </cfRule>
    <cfRule type="expression" dxfId="16" priority="64">
      <formula>AND(OR($M16="電気",$M16="燃料電池(圧縮水素)"),AND(NOT($R16=""),$R16&gt;0),NOT($P16="減車"))</formula>
    </cfRule>
    <cfRule type="expression" dxfId="15" priority="63">
      <formula>AND($P16="減車",NOT($R16="-"),NOT($R16="－"),NOT($R16=""))</formula>
    </cfRule>
    <cfRule type="expression" dxfId="14" priority="13">
      <formula>AND(OR($M16="電気",$M16="燃料電池(圧縮水素)"),$R16="",NOT($C17=""))</formula>
    </cfRule>
  </conditionalFormatting>
  <conditionalFormatting sqref="S1:U1048576">
    <cfRule type="containsText" dxfId="13" priority="2" operator="containsText" text="エラー">
      <formula>NOT(ISERROR(SEARCH("エラー",S1)))</formula>
    </cfRule>
  </conditionalFormatting>
  <conditionalFormatting sqref="V16:V215">
    <cfRule type="expression" dxfId="12" priority="76">
      <formula>AND(OR($M16="ガソリン",$M16="天然ガス(ＣＮＧ)",$M16="液化石油ガス(ＬＰＧ)",$M16="軽油"),(OR($V16&gt;29.9,$V16&lt;1)),NOT($V16=0))</formula>
    </cfRule>
    <cfRule type="expression" dxfId="11" priority="77">
      <formula>AND(OR($M16="プラグインハイブリッド（ガソリン）",$M16="ハイブリッド（ガソリン）"),(OR($V16&gt;39.9,$V16&lt;1)),NOT($V16=0))</formula>
    </cfRule>
    <cfRule type="expression" dxfId="10" priority="78">
      <formula>AND(OR($M16="プラグインハイブリッド（軽油）",$M16="ハイブリッド（軽油）"),(OR($V16&gt;39.9,$V16&lt;1)),NOT($V16=0))</formula>
    </cfRule>
  </conditionalFormatting>
  <conditionalFormatting sqref="W1:Y1048576">
    <cfRule type="containsText" dxfId="9" priority="1" operator="containsText" text="エラー">
      <formula>NOT(ISERROR(SEARCH("エラー",W1)))</formula>
    </cfRule>
  </conditionalFormatting>
  <dataValidations count="26">
    <dataValidation type="list" imeMode="hiragana" allowBlank="1" showInputMessage="1" showErrorMessage="1" sqref="J16:J215" xr:uid="{00000000-0002-0000-0300-000000000000}">
      <formula1>INDIRECT(AZ16)</formula1>
    </dataValidation>
    <dataValidation imeMode="halfAlpha" allowBlank="1" showInputMessage="1" showErrorMessage="1" sqref="AG16:AG215 S16:V215 AM16:AX215" xr:uid="{00000000-0002-0000-0300-000001000000}"/>
    <dataValidation type="whole" imeMode="halfAlpha" operator="greaterThan" allowBlank="1" showInputMessage="1" showErrorMessage="1" sqref="AH16:AH215" xr:uid="{00000000-0002-0000-0300-000002000000}">
      <formula1>0</formula1>
    </dataValidation>
    <dataValidation type="whole" imeMode="off" operator="greaterThan" allowBlank="1" showInputMessage="1" showErrorMessage="1" sqref="L16:L215" xr:uid="{00000000-0002-0000-0300-000003000000}">
      <formula1>100</formula1>
    </dataValidation>
    <dataValidation operator="greaterThan" allowBlank="1" showInputMessage="1" showErrorMessage="1" sqref="AA16:AB215" xr:uid="{00000000-0002-0000-0300-000004000000}"/>
    <dataValidation type="whole" imeMode="off" allowBlank="1" showInputMessage="1" showErrorMessage="1" sqref="F17:F215" xr:uid="{00000000-0002-0000-0300-000005000000}">
      <formula1>0</formula1>
      <formula2>9999</formula2>
    </dataValidation>
    <dataValidation type="textLength" imeMode="hiragana" operator="lessThanOrEqual" allowBlank="1" showInputMessage="1" showErrorMessage="1" sqref="E17:E215" xr:uid="{00000000-0002-0000-0300-000006000000}">
      <formula1>1</formula1>
    </dataValidation>
    <dataValidation type="whole" imeMode="off" allowBlank="1" showInputMessage="1" showErrorMessage="1" sqref="D17:D215" xr:uid="{00000000-0002-0000-0300-000007000000}">
      <formula1>0</formula1>
      <formula2>999</formula2>
    </dataValidation>
    <dataValidation type="list" imeMode="hiragana" allowBlank="1" showInputMessage="1" showErrorMessage="1" sqref="M16:M215" xr:uid="{00000000-0002-0000-0300-000008000000}">
      <formula1>$BL$17:$BL$27</formula1>
    </dataValidation>
    <dataValidation type="list" imeMode="off" allowBlank="1" showInputMessage="1" showErrorMessage="1" sqref="B16:B215" xr:uid="{00000000-0002-0000-0300-000009000000}">
      <formula1>$BS$17:$BS$26</formula1>
    </dataValidation>
    <dataValidation type="list" allowBlank="1" showInputMessage="1" showErrorMessage="1" sqref="AZ16:AZ215" xr:uid="{00000000-0002-0000-0300-00000A000000}">
      <formula1>Jナンバー分類</formula1>
    </dataValidation>
    <dataValidation type="list" imeMode="hiragana" allowBlank="1" showInputMessage="1" showErrorMessage="1" sqref="N70:N215 N16:N68" xr:uid="{00000000-0002-0000-0300-00000F000000}">
      <formula1>$BT$17</formula1>
    </dataValidation>
    <dataValidation type="list" imeMode="hiragana" operator="greaterThanOrEqual" showInputMessage="1" showErrorMessage="1" sqref="C17:C215" xr:uid="{00000000-0002-0000-0300-000010000000}">
      <formula1>"千葉,成田,習志野,市川,船橋,袖ヶ浦,市原,野田,柏,松戸"</formula1>
    </dataValidation>
    <dataValidation type="list" imeMode="hiragana" allowBlank="1" showInputMessage="1" showErrorMessage="1" sqref="N69 O16:O215" xr:uid="{00000000-0002-0000-0300-000011000000}">
      <formula1>$BQ$17:$BQ$18</formula1>
    </dataValidation>
    <dataValidation type="list" allowBlank="1" showInputMessage="1" showErrorMessage="1" sqref="P17:P215" xr:uid="{00000000-0002-0000-0300-000012000000}">
      <formula1>"新規,減車"</formula1>
    </dataValidation>
    <dataValidation imeMode="hiragana" allowBlank="1" showInputMessage="1" showErrorMessage="1" sqref="E16" xr:uid="{00000000-0002-0000-0300-000013000000}"/>
    <dataValidation imeMode="off" allowBlank="1" showInputMessage="1" showErrorMessage="1" sqref="D16 Q16:R16 F16" xr:uid="{00000000-0002-0000-0300-000014000000}"/>
    <dataValidation type="list" imeMode="hiragana" allowBlank="1" showInputMessage="1" showErrorMessage="1" sqref="P16" xr:uid="{00000000-0002-0000-0300-000016000000}">
      <formula1>$CM$17:$CM$18</formula1>
    </dataValidation>
    <dataValidation type="list" imeMode="hiragana" allowBlank="1" showInputMessage="1" showErrorMessage="1" sqref="C16" xr:uid="{5DE1FF38-C294-47CE-9671-BF2A4A2C93A4}">
      <formula1>"千葉,成田,習志野,市川,船橋,袖ヶ浦,市原,野田,柏,松戸"</formula1>
    </dataValidation>
    <dataValidation type="list" allowBlank="1" showInputMessage="1" showErrorMessage="1" sqref="K17:K215" xr:uid="{00000000-0002-0000-0300-00000D000000}">
      <formula1>$BI$17:$BI$754</formula1>
    </dataValidation>
    <dataValidation type="list" imeMode="off" allowBlank="1" showInputMessage="1" showErrorMessage="1" sqref="K16" xr:uid="{00000000-0002-0000-0300-000015000000}">
      <formula1>$BI$17:$BI$754</formula1>
    </dataValidation>
    <dataValidation type="list" allowBlank="1" showInputMessage="1" showErrorMessage="1" sqref="CV16" xr:uid="{198CB348-CFC9-4581-A992-3050C367D80D}">
      <formula1>CW16:CW17</formula1>
    </dataValidation>
    <dataValidation type="list" allowBlank="1" showInputMessage="1" showErrorMessage="1" sqref="CV17:CV215" xr:uid="{097671FD-B60D-484E-BA5F-A09D34EE149E}">
      <formula1>$CW$16:$CW$17</formula1>
    </dataValidation>
    <dataValidation type="list" imeMode="off" allowBlank="1" showInputMessage="1" showErrorMessage="1" sqref="G16:G215" xr:uid="{23B5157E-6535-41F6-9A0B-E822A6F98F7F}">
      <formula1>$CN$17:$CN$19</formula1>
    </dataValidation>
    <dataValidation type="list" imeMode="off" allowBlank="1" showInputMessage="1" showErrorMessage="1" sqref="H16:H215" xr:uid="{755448C0-8E68-4622-8721-ADF5173AA4ED}">
      <formula1>$CO$17:$CO$58</formula1>
    </dataValidation>
    <dataValidation type="list" imeMode="off" allowBlank="1" showInputMessage="1" showErrorMessage="1" sqref="I16:I215" xr:uid="{70141A3C-B87D-4FCC-AD6C-8C03DA3B3EEF}">
      <formula1>$CP$17:$CP$28</formula1>
    </dataValidation>
  </dataValidations>
  <pageMargins left="0.15748031496062992" right="0.15748031496062992" top="0.27559055118110237" bottom="0.94488188976377963" header="0.19685039370078741" footer="0.15748031496062992"/>
  <pageSetup paperSize="9" scale="89" fitToHeight="0" orientation="landscape" r:id="rId1"/>
  <headerFooter alignWithMargins="0">
    <oddHeader>&amp;R&amp;X(&amp;P/&amp;N)</oddHeader>
    <oddFooter>&amp;L給油量の単位　 ：ガソリン及び軽油(L),CNG（ｍ３),LPG及びメタノール(kg),電気・燃料電池(kWh)
燃費の単位　　　：ガソリン及び軽油(km/L),CNG（km/ｍ３),LPG及びメタノール(km/kg),電気・燃料電池(km/kWh)
排出量の算定式：[NOx・PM]　車両総重量3.5t超：(A*B*C)、車両総重量3.5t以下：(A*C)
　　　　　　　　　　 ：[CO2]　(A*D)</oddFooter>
  </headerFooter>
  <cellWatches>
    <cellWatch r="K16"/>
  </cellWatches>
  <ignoredErrors>
    <ignoredError sqref="Q37:Q215 P27:P215 J8:J9 J5:J6 K8:O9 K10:L10 K5:O6 K7:L7 K4:L4 J4 M4:O4 J7 M7:O7 J10 M10:O10 P17:P26 Q17:Q32 Q33:Q36 R17:R215"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0" id="{A9E57045-8519-411A-938F-3E7A4412EBD9}">
            <xm:f>AND(NOT($H16=""),G16="R",実績事業所!$B$2&lt;VALUE($H16))</xm:f>
            <x14:dxf>
              <font>
                <b/>
                <i val="0"/>
                <color rgb="FFFF0000"/>
              </font>
              <fill>
                <patternFill>
                  <bgColor rgb="FFFFFF00"/>
                </patternFill>
              </fill>
            </x14:dxf>
          </x14:cfRule>
          <xm:sqref>H16:H215</xm:sqref>
        </x14:conditionalFormatting>
        <x14:conditionalFormatting xmlns:xm="http://schemas.microsoft.com/office/excel/2006/main">
          <x14:cfRule type="expression" priority="11" id="{769C9D21-5CD2-454E-9402-A21BD3EFACA7}">
            <xm:f>AND($G16="R",実績事業所!$B$2=$H16,$I16&gt;3)</xm:f>
            <x14:dxf>
              <font>
                <b/>
                <i val="0"/>
                <color rgb="FFFF0000"/>
              </font>
              <fill>
                <patternFill>
                  <bgColor rgb="FFFFFF00"/>
                </patternFill>
              </fill>
            </x14:dxf>
          </x14:cfRule>
          <xm:sqref>H16:I215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K45"/>
  <sheetViews>
    <sheetView showZeros="0" zoomScaleNormal="100" zoomScaleSheetLayoutView="95" workbookViewId="0">
      <selection activeCell="AC7" sqref="AC7"/>
    </sheetView>
  </sheetViews>
  <sheetFormatPr defaultColWidth="9" defaultRowHeight="13.5" x14ac:dyDescent="0.15"/>
  <cols>
    <col min="1" max="3" width="3.875" customWidth="1"/>
    <col min="4" max="4" width="9.25" customWidth="1"/>
    <col min="5" max="5" width="10.625" customWidth="1"/>
    <col min="6" max="17" width="5.25" customWidth="1"/>
    <col min="18" max="19" width="5.625" customWidth="1"/>
    <col min="20" max="22" width="5.25" customWidth="1"/>
    <col min="23" max="23" width="11.75" customWidth="1"/>
    <col min="24" max="24" width="9" customWidth="1"/>
    <col min="25" max="25" width="9" hidden="1" customWidth="1"/>
  </cols>
  <sheetData>
    <row r="1" spans="1:25" ht="85.5" customHeight="1" thickBot="1" x14ac:dyDescent="0.25">
      <c r="A1" s="406" t="s">
        <v>285</v>
      </c>
      <c r="B1" s="114"/>
      <c r="C1" s="114"/>
      <c r="D1" s="114"/>
      <c r="E1" s="114"/>
      <c r="F1" s="114"/>
      <c r="G1" s="20"/>
      <c r="H1" s="20"/>
      <c r="I1" s="1"/>
      <c r="J1" s="1"/>
      <c r="K1" s="1"/>
      <c r="L1" s="1"/>
      <c r="M1" s="1"/>
      <c r="N1" s="1"/>
      <c r="O1" s="1"/>
      <c r="P1" s="1"/>
      <c r="Q1" s="1"/>
      <c r="R1" s="1"/>
      <c r="S1" s="1"/>
      <c r="T1" s="1"/>
      <c r="U1" s="1"/>
      <c r="V1" s="1"/>
      <c r="W1" s="1"/>
      <c r="X1" s="1"/>
    </row>
    <row r="2" spans="1:25" ht="18" customHeight="1" x14ac:dyDescent="0.15">
      <c r="A2" s="115"/>
      <c r="B2" s="116"/>
      <c r="C2" s="116"/>
      <c r="D2" s="117"/>
      <c r="E2" s="701" t="s">
        <v>274</v>
      </c>
      <c r="F2" s="695" t="s">
        <v>2248</v>
      </c>
      <c r="G2" s="676"/>
      <c r="H2" s="621"/>
      <c r="I2" s="619" t="s">
        <v>2249</v>
      </c>
      <c r="J2" s="676"/>
      <c r="K2" s="621"/>
      <c r="L2" s="619" t="s">
        <v>2250</v>
      </c>
      <c r="M2" s="676"/>
      <c r="N2" s="621"/>
      <c r="O2" s="685" t="s">
        <v>2251</v>
      </c>
      <c r="P2" s="686"/>
      <c r="Q2" s="687"/>
      <c r="R2" s="685" t="s">
        <v>2252</v>
      </c>
      <c r="S2" s="686"/>
      <c r="T2" s="687"/>
      <c r="U2" s="675" t="s">
        <v>275</v>
      </c>
      <c r="V2" s="676"/>
      <c r="W2" s="677"/>
    </row>
    <row r="3" spans="1:25" ht="18" customHeight="1" x14ac:dyDescent="0.15">
      <c r="A3" s="118"/>
      <c r="B3" s="119"/>
      <c r="C3" s="119"/>
      <c r="D3" s="120"/>
      <c r="E3" s="702"/>
      <c r="F3" s="678"/>
      <c r="G3" s="679"/>
      <c r="H3" s="696"/>
      <c r="I3" s="700"/>
      <c r="J3" s="679"/>
      <c r="K3" s="696"/>
      <c r="L3" s="700"/>
      <c r="M3" s="679"/>
      <c r="N3" s="696"/>
      <c r="O3" s="688"/>
      <c r="P3" s="689"/>
      <c r="Q3" s="690"/>
      <c r="R3" s="688"/>
      <c r="S3" s="689"/>
      <c r="T3" s="690"/>
      <c r="U3" s="678"/>
      <c r="V3" s="679"/>
      <c r="W3" s="680"/>
    </row>
    <row r="4" spans="1:25" ht="26.45" customHeight="1" x14ac:dyDescent="0.15">
      <c r="A4" s="118"/>
      <c r="B4" s="119"/>
      <c r="C4" s="119"/>
      <c r="D4" s="120"/>
      <c r="E4" s="649" t="str">
        <f>IF(実績表紙!$U$2="","令和　　年　　　　月　　日　　　現在",VLOOKUP(実績表紙!$U$2,実績値!$A$3:$CM$599,27,0))</f>
        <v>令和　　年　　　　月　　日　　　現在</v>
      </c>
      <c r="F4" s="651" t="s">
        <v>545</v>
      </c>
      <c r="G4" s="639" t="s">
        <v>276</v>
      </c>
      <c r="H4" s="641" t="s">
        <v>707</v>
      </c>
      <c r="I4" s="691" t="s">
        <v>545</v>
      </c>
      <c r="J4" s="639" t="s">
        <v>276</v>
      </c>
      <c r="K4" s="641" t="s">
        <v>707</v>
      </c>
      <c r="L4" s="691" t="s">
        <v>545</v>
      </c>
      <c r="M4" s="639" t="s">
        <v>276</v>
      </c>
      <c r="N4" s="641" t="s">
        <v>707</v>
      </c>
      <c r="O4" s="691" t="s">
        <v>545</v>
      </c>
      <c r="P4" s="639" t="s">
        <v>276</v>
      </c>
      <c r="Q4" s="641" t="s">
        <v>707</v>
      </c>
      <c r="R4" s="693" t="s">
        <v>545</v>
      </c>
      <c r="S4" s="639" t="s">
        <v>276</v>
      </c>
      <c r="T4" s="641" t="s">
        <v>707</v>
      </c>
      <c r="U4" s="681" t="s">
        <v>277</v>
      </c>
      <c r="V4" s="639" t="s">
        <v>276</v>
      </c>
      <c r="W4" s="683" t="s">
        <v>2316</v>
      </c>
    </row>
    <row r="5" spans="1:25" ht="21.75" customHeight="1" thickBot="1" x14ac:dyDescent="0.2">
      <c r="A5" s="121"/>
      <c r="B5" s="122"/>
      <c r="C5" s="122"/>
      <c r="D5" s="137"/>
      <c r="E5" s="650"/>
      <c r="F5" s="652"/>
      <c r="G5" s="640"/>
      <c r="H5" s="642"/>
      <c r="I5" s="692"/>
      <c r="J5" s="640"/>
      <c r="K5" s="642"/>
      <c r="L5" s="692"/>
      <c r="M5" s="640"/>
      <c r="N5" s="642"/>
      <c r="O5" s="692"/>
      <c r="P5" s="640"/>
      <c r="Q5" s="642"/>
      <c r="R5" s="694"/>
      <c r="S5" s="640"/>
      <c r="T5" s="642"/>
      <c r="U5" s="682"/>
      <c r="V5" s="640"/>
      <c r="W5" s="684"/>
    </row>
    <row r="6" spans="1:25" ht="45.75" customHeight="1" thickTop="1" thickBot="1" x14ac:dyDescent="0.2">
      <c r="A6" s="697" t="s">
        <v>284</v>
      </c>
      <c r="B6" s="698"/>
      <c r="C6" s="698"/>
      <c r="D6" s="699"/>
      <c r="E6" s="290">
        <f>IFERROR(VLOOKUP(実績表紙!$U$2,実績値!$A$3:$CM$599,11,0),0)</f>
        <v>0</v>
      </c>
      <c r="F6" s="291">
        <f>IFERROR(VLOOKUP(実績表紙!$U$2,実績値!$A$3:$CM$599,28,0),0)</f>
        <v>0</v>
      </c>
      <c r="G6" s="292">
        <f>IFERROR(VLOOKUP(実績表紙!$U$2,実績値!$A$3:$CM$599,44,0),0)</f>
        <v>0</v>
      </c>
      <c r="H6" s="142">
        <f>$E6-F6+G6</f>
        <v>0</v>
      </c>
      <c r="I6" s="400">
        <f>IFERROR(VLOOKUP(実績表紙!$U$2,実績値!$A$3:$CM$599,60,0),0)</f>
        <v>0</v>
      </c>
      <c r="J6" s="400">
        <f>IFERROR(VLOOKUP(実績表紙!$U$2,実績値!$A$3:$CM$599,76,0),0)</f>
        <v>0</v>
      </c>
      <c r="K6" s="142">
        <f>$H6-I6+J6</f>
        <v>0</v>
      </c>
      <c r="L6" s="297">
        <f>COUNTIF(実績排出量!$CT$16:$CT$215,"減車天然ガス")</f>
        <v>0</v>
      </c>
      <c r="M6" s="297">
        <f>COUNTIF(実績排出量!$CT$16:$CT$215,"新規天然ガス")</f>
        <v>0</v>
      </c>
      <c r="N6" s="142">
        <f>$K6-L6+M6</f>
        <v>0</v>
      </c>
      <c r="O6" s="278"/>
      <c r="P6" s="279"/>
      <c r="Q6" s="142">
        <f>$N6-O6+P6</f>
        <v>0</v>
      </c>
      <c r="R6" s="278"/>
      <c r="S6" s="280"/>
      <c r="T6" s="232">
        <f>$Q6-R6+S6</f>
        <v>0</v>
      </c>
      <c r="U6" s="147">
        <f t="shared" ref="U6:U23" si="0">SUM(F6,I6,L6,O6,R6)</f>
        <v>0</v>
      </c>
      <c r="V6" s="148">
        <f>SUM(G6,J6,M6,P6,S6)</f>
        <v>0</v>
      </c>
      <c r="W6" s="142">
        <f>Y6</f>
        <v>0</v>
      </c>
      <c r="Y6" s="175">
        <f>COUNTIF(実績排出量!$AL$16:$AL$215,"C")-COUNTIF(実績排出量!$CT$16:$CT$215,"減車天然ガス")</f>
        <v>0</v>
      </c>
    </row>
    <row r="7" spans="1:25" ht="45.75" customHeight="1" thickTop="1" thickBot="1" x14ac:dyDescent="0.2">
      <c r="A7" s="646" t="s">
        <v>278</v>
      </c>
      <c r="B7" s="647"/>
      <c r="C7" s="647"/>
      <c r="D7" s="648"/>
      <c r="E7" s="290">
        <f>IFERROR(VLOOKUP(実績表紙!$U$2,実績値!$A$3:$CM$599,12,0),0)</f>
        <v>0</v>
      </c>
      <c r="F7" s="291">
        <f>IFERROR(VLOOKUP(実績表紙!$U$2,実績値!$A$3:$CM$599,29,0),0)</f>
        <v>0</v>
      </c>
      <c r="G7" s="292">
        <f>IFERROR(VLOOKUP(実績表紙!$U$2,実績値!$A$3:$CM$599,45,0),0)</f>
        <v>0</v>
      </c>
      <c r="H7" s="142">
        <f t="shared" ref="H7:H20" si="1">$E7-F7+G7</f>
        <v>0</v>
      </c>
      <c r="I7" s="400">
        <f>IFERROR(VLOOKUP(実績表紙!$U$2,実績値!$A$3:$CM$599,61,0),0)</f>
        <v>0</v>
      </c>
      <c r="J7" s="400">
        <f>IFERROR(VLOOKUP(実績表紙!$U$2,実績値!$A$3:$CM$599,77,0),0)</f>
        <v>0</v>
      </c>
      <c r="K7" s="142">
        <f t="shared" ref="K7:K20" si="2">$H7-I7+J7</f>
        <v>0</v>
      </c>
      <c r="L7" s="297">
        <f>COUNTIF(実績排出量!$CT$16:$CT$215,"減車ハイブリッド")</f>
        <v>0</v>
      </c>
      <c r="M7" s="297">
        <f>COUNTIF(実績排出量!$CT$16:$CT$215,"新規ハイブリッド")</f>
        <v>0</v>
      </c>
      <c r="N7" s="142">
        <f t="shared" ref="N7:N20" si="3">$K7-L7+M7</f>
        <v>0</v>
      </c>
      <c r="O7" s="278"/>
      <c r="P7" s="279"/>
      <c r="Q7" s="142">
        <f t="shared" ref="Q7:Q20" si="4">$N7-O7+P7</f>
        <v>0</v>
      </c>
      <c r="R7" s="278"/>
      <c r="S7" s="279"/>
      <c r="T7" s="233">
        <f t="shared" ref="T7:T23" si="5">$Q7-R7+S7</f>
        <v>0</v>
      </c>
      <c r="U7" s="147">
        <f t="shared" si="0"/>
        <v>0</v>
      </c>
      <c r="V7" s="148">
        <f t="shared" ref="V7:V23" si="6">SUM(G7,J7,M7,P7,S7)</f>
        <v>0</v>
      </c>
      <c r="W7" s="142">
        <f t="shared" ref="W7:W20" si="7">Y7</f>
        <v>0</v>
      </c>
      <c r="Y7" s="175">
        <f>COUNTIF(実績排出量!$AL$16:$AL$215,"ハ")-COUNTIF(実績排出量!$CT$16:$CT$215,"減車ハイブリッド")</f>
        <v>0</v>
      </c>
    </row>
    <row r="8" spans="1:25" ht="45.75" customHeight="1" thickTop="1" thickBot="1" x14ac:dyDescent="0.2">
      <c r="A8" s="646" t="s">
        <v>279</v>
      </c>
      <c r="B8" s="647"/>
      <c r="C8" s="647"/>
      <c r="D8" s="648"/>
      <c r="E8" s="290">
        <f>IFERROR(VLOOKUP(実績表紙!$U$2,実績値!$A$3:$CM$599,13,0),0)</f>
        <v>0</v>
      </c>
      <c r="F8" s="291">
        <f>IFERROR(VLOOKUP(実績表紙!$U$2,実績値!$A$3:$CM$599,30,0),0)</f>
        <v>0</v>
      </c>
      <c r="G8" s="292">
        <f>IFERROR(VLOOKUP(実績表紙!$U$2,実績値!$A$3:$CM$599,46,0),0)</f>
        <v>0</v>
      </c>
      <c r="H8" s="142">
        <f t="shared" si="1"/>
        <v>0</v>
      </c>
      <c r="I8" s="400">
        <f>IFERROR(VLOOKUP(実績表紙!$U$2,実績値!$A$3:$CM$599,62,0),0)</f>
        <v>0</v>
      </c>
      <c r="J8" s="400">
        <f>IFERROR(VLOOKUP(実績表紙!$U$2,実績値!$A$3:$CM$599,78,0),0)</f>
        <v>0</v>
      </c>
      <c r="K8" s="142">
        <f t="shared" si="2"/>
        <v>0</v>
      </c>
      <c r="L8" s="297">
        <f>COUNTIF(実績排出量!$CT$16:$CT$215,"減車プラグインハイブリッド")</f>
        <v>0</v>
      </c>
      <c r="M8" s="297">
        <f>COUNTIF(実績排出量!$CT$16:$CT$215,"新規プラグインハイブリッド")</f>
        <v>0</v>
      </c>
      <c r="N8" s="142">
        <f t="shared" si="3"/>
        <v>0</v>
      </c>
      <c r="O8" s="278"/>
      <c r="P8" s="279"/>
      <c r="Q8" s="142">
        <f t="shared" si="4"/>
        <v>0</v>
      </c>
      <c r="R8" s="278"/>
      <c r="S8" s="279"/>
      <c r="T8" s="233">
        <f t="shared" si="5"/>
        <v>0</v>
      </c>
      <c r="U8" s="147">
        <f t="shared" si="0"/>
        <v>0</v>
      </c>
      <c r="V8" s="148">
        <f t="shared" si="6"/>
        <v>0</v>
      </c>
      <c r="W8" s="142">
        <f t="shared" si="7"/>
        <v>0</v>
      </c>
      <c r="Y8" s="175">
        <f>COUNTIF(実績排出量!$AL$16:$AL$215,"Pハ")-COUNTIF(実績排出量!$CT$16:$CT$215,"減車プラグインハイブリッド")</f>
        <v>0</v>
      </c>
    </row>
    <row r="9" spans="1:25" ht="45.75" customHeight="1" thickTop="1" thickBot="1" x14ac:dyDescent="0.2">
      <c r="A9" s="663" t="s">
        <v>1397</v>
      </c>
      <c r="B9" s="671"/>
      <c r="C9" s="662" t="s">
        <v>463</v>
      </c>
      <c r="D9" s="648"/>
      <c r="E9" s="290">
        <f>IFERROR(VLOOKUP(実績表紙!$U$2,実績値!$A$3:$CM$599,14,0),0)</f>
        <v>0</v>
      </c>
      <c r="F9" s="291">
        <f>IFERROR(VLOOKUP(実績表紙!$U$2,実績値!$A$3:$CM$599,31,0),0)</f>
        <v>0</v>
      </c>
      <c r="G9" s="292">
        <f>IFERROR(VLOOKUP(実績表紙!$U$2,実績値!$A$3:$CM$599,47,0),0)</f>
        <v>0</v>
      </c>
      <c r="H9" s="142">
        <f t="shared" si="1"/>
        <v>0</v>
      </c>
      <c r="I9" s="400">
        <f>IFERROR(VLOOKUP(実績表紙!$U$2,実績値!$A$3:$CM$599,63,0),0)</f>
        <v>0</v>
      </c>
      <c r="J9" s="400">
        <f>IFERROR(VLOOKUP(実績表紙!$U$2,実績値!$A$3:$CM$599,79,0),0)</f>
        <v>0</v>
      </c>
      <c r="K9" s="142">
        <f t="shared" si="2"/>
        <v>0</v>
      </c>
      <c r="L9" s="297">
        <f>COUNTIF(実績排出量!$CT$16:$CT$215,"減車新☆☆☆")</f>
        <v>0</v>
      </c>
      <c r="M9" s="297">
        <f>COUNTIF(実績排出量!$CT$16:$CT$215,"新規新☆☆☆")</f>
        <v>0</v>
      </c>
      <c r="N9" s="142">
        <f t="shared" si="3"/>
        <v>0</v>
      </c>
      <c r="O9" s="278"/>
      <c r="P9" s="279"/>
      <c r="Q9" s="142">
        <f t="shared" si="4"/>
        <v>0</v>
      </c>
      <c r="R9" s="278"/>
      <c r="S9" s="279"/>
      <c r="T9" s="233">
        <f t="shared" si="5"/>
        <v>0</v>
      </c>
      <c r="U9" s="147">
        <f t="shared" si="0"/>
        <v>0</v>
      </c>
      <c r="V9" s="148">
        <f t="shared" si="6"/>
        <v>0</v>
      </c>
      <c r="W9" s="142">
        <f t="shared" si="7"/>
        <v>0</v>
      </c>
      <c r="Y9" s="175">
        <f>COUNTIF(実績排出量!$AL$16:$AL$215,"ガL1")-COUNTIF(実績排出量!$CT$16:$CT$215,"減車新☆☆☆")</f>
        <v>0</v>
      </c>
    </row>
    <row r="10" spans="1:25" ht="45.75" customHeight="1" thickTop="1" thickBot="1" x14ac:dyDescent="0.2">
      <c r="A10" s="665"/>
      <c r="B10" s="672"/>
      <c r="C10" s="662" t="s">
        <v>464</v>
      </c>
      <c r="D10" s="648"/>
      <c r="E10" s="290">
        <f>IFERROR(VLOOKUP(実績表紙!$U$2,実績値!$A$3:$CM$599,15,0),0)</f>
        <v>0</v>
      </c>
      <c r="F10" s="291">
        <f>IFERROR(VLOOKUP(実績表紙!$U$2,実績値!$A$3:$CM$599,32,0),0)</f>
        <v>0</v>
      </c>
      <c r="G10" s="292">
        <f>IFERROR(VLOOKUP(実績表紙!$U$2,実績値!$A$3:$CM$599,48,0),0)</f>
        <v>0</v>
      </c>
      <c r="H10" s="142">
        <f t="shared" si="1"/>
        <v>0</v>
      </c>
      <c r="I10" s="400">
        <f>IFERROR(VLOOKUP(実績表紙!$U$2,実績値!$A$3:$CM$599,64,0),0)</f>
        <v>0</v>
      </c>
      <c r="J10" s="400">
        <f>IFERROR(VLOOKUP(実績表紙!$U$2,実績値!$A$3:$CM$599,80,0),0)</f>
        <v>0</v>
      </c>
      <c r="K10" s="142">
        <f t="shared" si="2"/>
        <v>0</v>
      </c>
      <c r="L10" s="297">
        <f>COUNTIF(実績排出量!$CT$16:$CT$215,"減車新☆☆☆☆")</f>
        <v>0</v>
      </c>
      <c r="M10" s="297">
        <f>COUNTIF(実績排出量!$CT$16:$CT$215,"新規新☆☆☆☆")</f>
        <v>0</v>
      </c>
      <c r="N10" s="142">
        <f t="shared" si="3"/>
        <v>0</v>
      </c>
      <c r="O10" s="278"/>
      <c r="P10" s="279"/>
      <c r="Q10" s="142">
        <f t="shared" si="4"/>
        <v>0</v>
      </c>
      <c r="R10" s="278"/>
      <c r="S10" s="279"/>
      <c r="T10" s="233">
        <f t="shared" si="5"/>
        <v>0</v>
      </c>
      <c r="U10" s="147">
        <f t="shared" si="0"/>
        <v>0</v>
      </c>
      <c r="V10" s="148">
        <f t="shared" si="6"/>
        <v>0</v>
      </c>
      <c r="W10" s="142">
        <f t="shared" si="7"/>
        <v>0</v>
      </c>
      <c r="Y10" s="175">
        <f>COUNTIF(実績排出量!$AL$16:$AL$215,"ガL2")-COUNTIF(実績排出量!$CT$16:$CT$215,"減車新☆☆☆☆")</f>
        <v>0</v>
      </c>
    </row>
    <row r="11" spans="1:25" ht="45.75" customHeight="1" thickTop="1" thickBot="1" x14ac:dyDescent="0.2">
      <c r="A11" s="665"/>
      <c r="B11" s="672"/>
      <c r="C11" s="662" t="s">
        <v>1114</v>
      </c>
      <c r="D11" s="648"/>
      <c r="E11" s="290">
        <f>IFERROR(VLOOKUP(実績表紙!$U$2,実績値!$A$3:$CM$599,16,0),0)</f>
        <v>0</v>
      </c>
      <c r="F11" s="291">
        <f>IFERROR(VLOOKUP(実績表紙!$U$2,実績値!$A$3:$CM$599,33,0),0)</f>
        <v>0</v>
      </c>
      <c r="G11" s="292">
        <f>IFERROR(VLOOKUP(実績表紙!$U$2,実績値!$A$3:$CM$599,49,0),0)</f>
        <v>0</v>
      </c>
      <c r="H11" s="142">
        <f t="shared" si="1"/>
        <v>0</v>
      </c>
      <c r="I11" s="400">
        <f>IFERROR(VLOOKUP(実績表紙!$U$2,実績値!$A$3:$CM$599,65,0),0)</f>
        <v>0</v>
      </c>
      <c r="J11" s="400">
        <f>IFERROR(VLOOKUP(実績表紙!$U$2,実績値!$A$3:$CM$599,81,0),0)</f>
        <v>0</v>
      </c>
      <c r="K11" s="142">
        <f t="shared" si="2"/>
        <v>0</v>
      </c>
      <c r="L11" s="297">
        <f>COUNTIF(実績排出量!$CT$16:$CT$215,"減車新☆☆☆☆☆")</f>
        <v>0</v>
      </c>
      <c r="M11" s="297">
        <f>COUNTIF(実績排出量!$CT$16:$CT$215,"新規新☆☆☆☆☆")</f>
        <v>0</v>
      </c>
      <c r="N11" s="142">
        <f t="shared" si="3"/>
        <v>0</v>
      </c>
      <c r="O11" s="278"/>
      <c r="P11" s="279"/>
      <c r="Q11" s="142">
        <f t="shared" si="4"/>
        <v>0</v>
      </c>
      <c r="R11" s="278"/>
      <c r="S11" s="279"/>
      <c r="T11" s="233">
        <f t="shared" si="5"/>
        <v>0</v>
      </c>
      <c r="U11" s="147">
        <f t="shared" si="0"/>
        <v>0</v>
      </c>
      <c r="V11" s="148">
        <f t="shared" si="6"/>
        <v>0</v>
      </c>
      <c r="W11" s="142">
        <f t="shared" si="7"/>
        <v>0</v>
      </c>
      <c r="Y11" s="175">
        <f>COUNTIF(実績排出量!$AL$16:$AL$215,"ガL4")-COUNTIF(実績排出量!$CT$16:$CT$215,"減車新☆☆☆☆☆")</f>
        <v>0</v>
      </c>
    </row>
    <row r="12" spans="1:25" ht="45.75" customHeight="1" thickTop="1" thickBot="1" x14ac:dyDescent="0.2">
      <c r="A12" s="673"/>
      <c r="B12" s="674"/>
      <c r="C12" s="669" t="s">
        <v>1789</v>
      </c>
      <c r="D12" s="670"/>
      <c r="E12" s="290">
        <f>IFERROR(VLOOKUP(実績表紙!$U$2,実績値!$A$3:$CM$599,17,0),0)</f>
        <v>0</v>
      </c>
      <c r="F12" s="291">
        <f>IFERROR(VLOOKUP(実績表紙!$U$2,実績値!$A$3:$CM$599,34,0),0)</f>
        <v>0</v>
      </c>
      <c r="G12" s="292">
        <f>IFERROR(VLOOKUP(実績表紙!$U$2,実績値!$A$3:$CM$599,50,0),0)</f>
        <v>0</v>
      </c>
      <c r="H12" s="142">
        <f t="shared" si="1"/>
        <v>0</v>
      </c>
      <c r="I12" s="400">
        <f>IFERROR(VLOOKUP(実績表紙!$U$2,実績値!$A$3:$CM$599,66,0),0)</f>
        <v>0</v>
      </c>
      <c r="J12" s="400">
        <f>IFERROR(VLOOKUP(実績表紙!$U$2,実績値!$A$3:$CM$599,82,0),0)</f>
        <v>0</v>
      </c>
      <c r="K12" s="142">
        <f t="shared" si="2"/>
        <v>0</v>
      </c>
      <c r="L12" s="297">
        <f>COUNTIF(実績排出量!$CT$16:$CT$215,"減車他（ガソリン・LPG）")</f>
        <v>0</v>
      </c>
      <c r="M12" s="297">
        <f>COUNTIF(実績排出量!$CT$16:$CT$215,"新規他（ガソリン・LPG）")</f>
        <v>0</v>
      </c>
      <c r="N12" s="142">
        <f t="shared" si="3"/>
        <v>0</v>
      </c>
      <c r="O12" s="278"/>
      <c r="P12" s="279"/>
      <c r="Q12" s="142">
        <f t="shared" si="4"/>
        <v>0</v>
      </c>
      <c r="R12" s="278"/>
      <c r="S12" s="279"/>
      <c r="T12" s="233">
        <f t="shared" si="5"/>
        <v>0</v>
      </c>
      <c r="U12" s="147">
        <f t="shared" si="0"/>
        <v>0</v>
      </c>
      <c r="V12" s="148">
        <f t="shared" si="6"/>
        <v>0</v>
      </c>
      <c r="W12" s="142">
        <f t="shared" si="7"/>
        <v>0</v>
      </c>
      <c r="Y12" s="175">
        <f>COUNTIF(実績排出量!$AL$16:$AL$215,"ガL3")-COUNTIF(実績排出量!$CT$16:$CT$215,"減車他（ガソリン・LPG）")</f>
        <v>0</v>
      </c>
    </row>
    <row r="13" spans="1:25" ht="45.75" customHeight="1" thickTop="1" thickBot="1" x14ac:dyDescent="0.2">
      <c r="A13" s="663" t="s">
        <v>286</v>
      </c>
      <c r="B13" s="664"/>
      <c r="C13" s="657" t="s">
        <v>280</v>
      </c>
      <c r="D13" s="648"/>
      <c r="E13" s="290">
        <f>IFERROR(VLOOKUP(実績表紙!$U$2,実績値!$A$3:$CM$599,18,0),0)</f>
        <v>0</v>
      </c>
      <c r="F13" s="291">
        <f>IFERROR(VLOOKUP(実績表紙!$U$2,実績値!$A$3:$CM$599,35,0),0)</f>
        <v>0</v>
      </c>
      <c r="G13" s="292">
        <f>IFERROR(VLOOKUP(実績表紙!$U$2,実績値!$A$3:$CM$599,51,0),0)</f>
        <v>0</v>
      </c>
      <c r="H13" s="142">
        <f t="shared" si="1"/>
        <v>0</v>
      </c>
      <c r="I13" s="400">
        <f>IFERROR(VLOOKUP(実績表紙!$U$2,実績値!$A$3:$CM$599,67,0),0)</f>
        <v>0</v>
      </c>
      <c r="J13" s="400">
        <f>IFERROR(VLOOKUP(実績表紙!$U$2,実績値!$A$3:$CM$599,83,0),0)</f>
        <v>0</v>
      </c>
      <c r="K13" s="142">
        <f t="shared" si="2"/>
        <v>0</v>
      </c>
      <c r="L13" s="297">
        <f>COUNTIF(実績排出量!$CT$16:$CT$215,"減車新長期")</f>
        <v>0</v>
      </c>
      <c r="M13" s="297">
        <f>COUNTIF(実績排出量!$CT$16:$CT$215,"新規新長期")</f>
        <v>0</v>
      </c>
      <c r="N13" s="142">
        <f t="shared" si="3"/>
        <v>0</v>
      </c>
      <c r="O13" s="278"/>
      <c r="P13" s="279"/>
      <c r="Q13" s="142">
        <f t="shared" si="4"/>
        <v>0</v>
      </c>
      <c r="R13" s="278"/>
      <c r="S13" s="279"/>
      <c r="T13" s="233">
        <f t="shared" si="5"/>
        <v>0</v>
      </c>
      <c r="U13" s="147">
        <f t="shared" si="0"/>
        <v>0</v>
      </c>
      <c r="V13" s="148">
        <f t="shared" si="6"/>
        <v>0</v>
      </c>
      <c r="W13" s="142">
        <f t="shared" si="7"/>
        <v>0</v>
      </c>
      <c r="Y13" s="175">
        <f>COUNTIF(実績排出量!$AL$16:$AL$215,"軽新長")-COUNTIF(実績排出量!$CT$16:$CT$215,"減車新長期")</f>
        <v>0</v>
      </c>
    </row>
    <row r="14" spans="1:25" ht="45.75" customHeight="1" thickTop="1" thickBot="1" x14ac:dyDescent="0.2">
      <c r="A14" s="665"/>
      <c r="B14" s="666"/>
      <c r="C14" s="662" t="s">
        <v>281</v>
      </c>
      <c r="D14" s="648"/>
      <c r="E14" s="290">
        <f>IFERROR(VLOOKUP(実績表紙!$U$2,実績値!$A$3:$CM$599,19,0),0)</f>
        <v>0</v>
      </c>
      <c r="F14" s="291">
        <f>IFERROR(VLOOKUP(実績表紙!$U$2,実績値!$A$3:$CM$599,36,0),0)</f>
        <v>0</v>
      </c>
      <c r="G14" s="292">
        <f>IFERROR(VLOOKUP(実績表紙!$U$2,実績値!$A$3:$CM$599,52,0),0)</f>
        <v>0</v>
      </c>
      <c r="H14" s="142">
        <f t="shared" si="1"/>
        <v>0</v>
      </c>
      <c r="I14" s="400">
        <f>IFERROR(VLOOKUP(実績表紙!$U$2,実績値!$A$3:$CM$599,68,0),0)</f>
        <v>0</v>
      </c>
      <c r="J14" s="400">
        <f>IFERROR(VLOOKUP(実績表紙!$U$2,実績値!$A$3:$CM$599,84,0),0)</f>
        <v>0</v>
      </c>
      <c r="K14" s="142">
        <f t="shared" si="2"/>
        <v>0</v>
      </c>
      <c r="L14" s="297">
        <f>COUNTIF(実績排出量!$CT$16:$CT$215,"減車新☆（新長期）")</f>
        <v>0</v>
      </c>
      <c r="M14" s="297">
        <f>COUNTIF(実績排出量!$CT$16:$CT$215,"新規新☆（新長期）")</f>
        <v>0</v>
      </c>
      <c r="N14" s="142">
        <f t="shared" si="3"/>
        <v>0</v>
      </c>
      <c r="O14" s="278"/>
      <c r="P14" s="279"/>
      <c r="Q14" s="142">
        <f t="shared" si="4"/>
        <v>0</v>
      </c>
      <c r="R14" s="278"/>
      <c r="S14" s="279"/>
      <c r="T14" s="233">
        <f t="shared" si="5"/>
        <v>0</v>
      </c>
      <c r="U14" s="147">
        <f t="shared" si="0"/>
        <v>0</v>
      </c>
      <c r="V14" s="148">
        <f t="shared" si="6"/>
        <v>0</v>
      </c>
      <c r="W14" s="142">
        <f t="shared" si="7"/>
        <v>0</v>
      </c>
      <c r="Y14" s="175">
        <f>COUNTIF(実績排出量!$AL$16:$AL$215,"軽新長1")-COUNTIF(実績排出量!$CT$16:$CT$215,"減車新☆（新長期）")</f>
        <v>0</v>
      </c>
    </row>
    <row r="15" spans="1:25" ht="45.75" customHeight="1" thickTop="1" thickBot="1" x14ac:dyDescent="0.2">
      <c r="A15" s="665"/>
      <c r="B15" s="666"/>
      <c r="C15" s="657" t="s">
        <v>282</v>
      </c>
      <c r="D15" s="648"/>
      <c r="E15" s="290">
        <f>IFERROR(VLOOKUP(実績表紙!$U$2,実績値!$A$3:$CM$599,20,0),0)</f>
        <v>0</v>
      </c>
      <c r="F15" s="293">
        <f>IFERROR(VLOOKUP(実績表紙!$U$2,実績値!$A$3:$CM$599,37,0),0)</f>
        <v>0</v>
      </c>
      <c r="G15" s="294">
        <f>IFERROR(VLOOKUP(実績表紙!$U$2,実績値!$A$3:$CM$599,53,0),0)</f>
        <v>0</v>
      </c>
      <c r="H15" s="142">
        <f t="shared" si="1"/>
        <v>0</v>
      </c>
      <c r="I15" s="400">
        <f>IFERROR(VLOOKUP(実績表紙!$U$2,実績値!$A$3:$CM$599,69,0),0)</f>
        <v>0</v>
      </c>
      <c r="J15" s="400">
        <f>IFERROR(VLOOKUP(実績表紙!$U$2,実績値!$A$3:$CM$599,85,0),0)</f>
        <v>0</v>
      </c>
      <c r="K15" s="142">
        <f t="shared" si="2"/>
        <v>0</v>
      </c>
      <c r="L15" s="297">
        <f>COUNTIF(実績排出量!$CT$16:$CT$215,"減車ポスト新長期")</f>
        <v>0</v>
      </c>
      <c r="M15" s="297">
        <f>COUNTIF(実績排出量!$CT$16:$CT$215,"新規ポスト新長期")</f>
        <v>0</v>
      </c>
      <c r="N15" s="142">
        <f t="shared" si="3"/>
        <v>0</v>
      </c>
      <c r="O15" s="278"/>
      <c r="P15" s="279"/>
      <c r="Q15" s="142">
        <f t="shared" si="4"/>
        <v>0</v>
      </c>
      <c r="R15" s="278"/>
      <c r="S15" s="279"/>
      <c r="T15" s="233">
        <f t="shared" si="5"/>
        <v>0</v>
      </c>
      <c r="U15" s="147">
        <f t="shared" si="0"/>
        <v>0</v>
      </c>
      <c r="V15" s="148">
        <f t="shared" si="6"/>
        <v>0</v>
      </c>
      <c r="W15" s="142">
        <f t="shared" si="7"/>
        <v>0</v>
      </c>
      <c r="Y15" s="175">
        <f>COUNTIF(実績排出量!$AL$16:$AL$215,"軽ポ")-COUNTIF(実績排出量!$CT$16:$CT$215,"減車ポスト新長期")</f>
        <v>0</v>
      </c>
    </row>
    <row r="16" spans="1:25" ht="45.75" customHeight="1" thickTop="1" thickBot="1" x14ac:dyDescent="0.2">
      <c r="A16" s="665"/>
      <c r="B16" s="666"/>
      <c r="C16" s="657" t="s">
        <v>1398</v>
      </c>
      <c r="D16" s="648"/>
      <c r="E16" s="290">
        <f>IFERROR(VLOOKUP(実績表紙!$U$2,実績値!$A$3:$CM$599,21,0),0)</f>
        <v>0</v>
      </c>
      <c r="F16" s="293">
        <f>IFERROR(VLOOKUP(実績表紙!$U$2,実績値!$A$3:$CM$599,38,0),0)</f>
        <v>0</v>
      </c>
      <c r="G16" s="294">
        <f>IFERROR(VLOOKUP(実績表紙!$U$2,実績値!$A$3:$CM$599,54,0),0)</f>
        <v>0</v>
      </c>
      <c r="H16" s="142">
        <f t="shared" ref="H16" si="8">$E16-F16+G16</f>
        <v>0</v>
      </c>
      <c r="I16" s="400">
        <f>IFERROR(VLOOKUP(実績表紙!$U$2,実績値!$A$3:$CM$599,70,0),0)</f>
        <v>0</v>
      </c>
      <c r="J16" s="400">
        <f>IFERROR(VLOOKUP(実績表紙!$U$2,実績値!$A$3:$CM$599,86,0),0)</f>
        <v>0</v>
      </c>
      <c r="K16" s="142">
        <f t="shared" ref="K16" si="9">$H16-I16+J16</f>
        <v>0</v>
      </c>
      <c r="L16" s="297">
        <f>COUNTIF(実績排出量!$CT$16:$CT$215,"減車H28・30規制")</f>
        <v>0</v>
      </c>
      <c r="M16" s="297">
        <f>COUNTIF(実績排出量!$CT$16:$CT$215,"新規H28・30規制")</f>
        <v>0</v>
      </c>
      <c r="N16" s="142">
        <f t="shared" ref="N16" si="10">$K16-L16+M16</f>
        <v>0</v>
      </c>
      <c r="O16" s="278"/>
      <c r="P16" s="279"/>
      <c r="Q16" s="142">
        <f t="shared" ref="Q16" si="11">$N16-O16+P16</f>
        <v>0</v>
      </c>
      <c r="R16" s="278"/>
      <c r="S16" s="279"/>
      <c r="T16" s="233">
        <f t="shared" si="5"/>
        <v>0</v>
      </c>
      <c r="U16" s="147">
        <f t="shared" si="0"/>
        <v>0</v>
      </c>
      <c r="V16" s="148">
        <f t="shared" si="6"/>
        <v>0</v>
      </c>
      <c r="W16" s="142">
        <f t="shared" ref="W16" si="12">Y16</f>
        <v>0</v>
      </c>
      <c r="Y16" s="175">
        <f>COUNTIF(実績排出量!$AL$16:$AL$215,"軽ポポ")-COUNTIF(実績排出量!$CT$16:$CT$215,"減車H28・30規制")</f>
        <v>0</v>
      </c>
    </row>
    <row r="17" spans="1:37" ht="45.75" customHeight="1" thickTop="1" thickBot="1" x14ac:dyDescent="0.2">
      <c r="A17" s="667"/>
      <c r="B17" s="668"/>
      <c r="C17" s="669" t="s">
        <v>1789</v>
      </c>
      <c r="D17" s="670"/>
      <c r="E17" s="290">
        <f>IFERROR(VLOOKUP(実績表紙!$U$2,実績値!$A$3:$CM$599,22,0),0)</f>
        <v>0</v>
      </c>
      <c r="F17" s="291">
        <f>IFERROR(VLOOKUP(実績表紙!$U$2,実績値!$A$3:$CM$599,39,0),0)</f>
        <v>0</v>
      </c>
      <c r="G17" s="292">
        <f>IFERROR(VLOOKUP(実績表紙!$U$2,実績値!$A$3:$CM$599,55,0),0)</f>
        <v>0</v>
      </c>
      <c r="H17" s="142">
        <f t="shared" si="1"/>
        <v>0</v>
      </c>
      <c r="I17" s="400">
        <f>IFERROR(VLOOKUP(実績表紙!$U$2,実績値!$A$3:$CM$599,71,0),0)</f>
        <v>0</v>
      </c>
      <c r="J17" s="400">
        <f>IFERROR(VLOOKUP(実績表紙!$U$2,実績値!$A$3:$CM$599,87,0),0)</f>
        <v>0</v>
      </c>
      <c r="K17" s="142">
        <f t="shared" si="2"/>
        <v>0</v>
      </c>
      <c r="L17" s="297">
        <f>COUNTIF(実績排出量!$CT$16:$CT$215,"減車他（軽油）")</f>
        <v>0</v>
      </c>
      <c r="M17" s="297">
        <f>COUNTIF(実績排出量!$CT$16:$CU$215,"新規他（軽油）")</f>
        <v>0</v>
      </c>
      <c r="N17" s="142">
        <f t="shared" si="3"/>
        <v>0</v>
      </c>
      <c r="O17" s="278"/>
      <c r="P17" s="279"/>
      <c r="Q17" s="142">
        <f t="shared" si="4"/>
        <v>0</v>
      </c>
      <c r="R17" s="278"/>
      <c r="S17" s="279"/>
      <c r="T17" s="233">
        <f t="shared" si="5"/>
        <v>0</v>
      </c>
      <c r="U17" s="147">
        <f>SUM(F17,I17,L17,O17,R17)</f>
        <v>0</v>
      </c>
      <c r="V17" s="148">
        <f>SUM(G17,J17,M17,P17,S17)</f>
        <v>0</v>
      </c>
      <c r="W17" s="142">
        <f t="shared" si="7"/>
        <v>0</v>
      </c>
      <c r="Y17" s="175">
        <f>COUNTIF(実績排出量!$AL$16:$AL$215,"軽1")+COUNTIF(実績排出量!$AL$16:$AL$215,"軽2")+COUNTIF(実績排出量!$AL$16:$AL$215,"軽3")-COUNTIF(実績排出量!$CT$16:$CT$215,"減車他（軽油）")</f>
        <v>0</v>
      </c>
    </row>
    <row r="18" spans="1:37" ht="45.75" customHeight="1" thickTop="1" thickBot="1" x14ac:dyDescent="0.2">
      <c r="A18" s="556" t="s">
        <v>1006</v>
      </c>
      <c r="B18" s="658"/>
      <c r="C18" s="658"/>
      <c r="D18" s="648"/>
      <c r="E18" s="290">
        <f>IFERROR(VLOOKUP(実績表紙!$U$2,実績値!$A$3:$CM$599,23,0),0)</f>
        <v>0</v>
      </c>
      <c r="F18" s="291">
        <f>IFERROR(VLOOKUP(実績表紙!$U$2,実績値!$A$3:$CM$599,40,0),0)</f>
        <v>0</v>
      </c>
      <c r="G18" s="292">
        <f>IFERROR(VLOOKUP(実績表紙!$U$2,実績値!$A$3:$CM$599,56,0),0)</f>
        <v>0</v>
      </c>
      <c r="H18" s="142">
        <f t="shared" si="1"/>
        <v>0</v>
      </c>
      <c r="I18" s="400">
        <f>IFERROR(VLOOKUP(実績表紙!$U$2,実績値!$A$3:$CM$599,72,0),0)</f>
        <v>0</v>
      </c>
      <c r="J18" s="400">
        <f>IFERROR(VLOOKUP(実績表紙!$U$2,実績値!$A$3:$CM$599,88,0),0)</f>
        <v>0</v>
      </c>
      <c r="K18" s="142">
        <f t="shared" si="2"/>
        <v>0</v>
      </c>
      <c r="L18" s="297">
        <f>COUNTIF(実績排出量!$CT$16:$CT$215,"減車電気")</f>
        <v>0</v>
      </c>
      <c r="M18" s="297">
        <f>COUNTIF(実績排出量!$CT$16:$CU$215,"新規電気")</f>
        <v>0</v>
      </c>
      <c r="N18" s="142">
        <f t="shared" si="3"/>
        <v>0</v>
      </c>
      <c r="O18" s="278"/>
      <c r="P18" s="279"/>
      <c r="Q18" s="142">
        <f t="shared" si="4"/>
        <v>0</v>
      </c>
      <c r="R18" s="278"/>
      <c r="S18" s="279"/>
      <c r="T18" s="233">
        <f t="shared" si="5"/>
        <v>0</v>
      </c>
      <c r="U18" s="147">
        <f t="shared" si="0"/>
        <v>0</v>
      </c>
      <c r="V18" s="148">
        <f t="shared" si="6"/>
        <v>0</v>
      </c>
      <c r="W18" s="142">
        <f t="shared" si="7"/>
        <v>0</v>
      </c>
      <c r="Y18" s="175">
        <f>COUNTIF(実績排出量!$AL$16:$AL$215,"電")-COUNTIF(実績排出量!$CT$16:$CT$215,"減車電気")</f>
        <v>0</v>
      </c>
    </row>
    <row r="19" spans="1:37" ht="45.75" customHeight="1" thickTop="1" thickBot="1" x14ac:dyDescent="0.2">
      <c r="A19" s="556" t="s">
        <v>283</v>
      </c>
      <c r="B19" s="658"/>
      <c r="C19" s="658"/>
      <c r="D19" s="648"/>
      <c r="E19" s="290">
        <f>IFERROR(VLOOKUP(実績表紙!$U$2,実績値!$A$3:$CM$599,24,0),0)</f>
        <v>0</v>
      </c>
      <c r="F19" s="291">
        <f>IFERROR(VLOOKUP(実績表紙!$U$2,実績値!$A$3:$CM$599,41,0),0)</f>
        <v>0</v>
      </c>
      <c r="G19" s="292">
        <f>IFERROR(VLOOKUP(実績表紙!$U$2,実績値!$A$3:$CM$599,57,0),0)</f>
        <v>0</v>
      </c>
      <c r="H19" s="142">
        <f t="shared" si="1"/>
        <v>0</v>
      </c>
      <c r="I19" s="400">
        <f>IFERROR(VLOOKUP(実績表紙!$U$2,実績値!$A$3:$CM$599,73,0),0)</f>
        <v>0</v>
      </c>
      <c r="J19" s="400">
        <f>IFERROR(VLOOKUP(実績表紙!$U$2,実績値!$A$3:$CM$599,89,0),0)</f>
        <v>0</v>
      </c>
      <c r="K19" s="142">
        <f t="shared" si="2"/>
        <v>0</v>
      </c>
      <c r="L19" s="297">
        <f>COUNTIF(実績排出量!$CT$16:$CT$215,"減車メタノール")</f>
        <v>0</v>
      </c>
      <c r="M19" s="297">
        <f>COUNTIF(実績排出量!$CT$16:$CU$215,"新規メタノール")</f>
        <v>0</v>
      </c>
      <c r="N19" s="142">
        <f t="shared" si="3"/>
        <v>0</v>
      </c>
      <c r="O19" s="278"/>
      <c r="P19" s="279"/>
      <c r="Q19" s="142">
        <f t="shared" si="4"/>
        <v>0</v>
      </c>
      <c r="R19" s="278"/>
      <c r="S19" s="279"/>
      <c r="T19" s="233">
        <f t="shared" si="5"/>
        <v>0</v>
      </c>
      <c r="U19" s="147">
        <f t="shared" si="0"/>
        <v>0</v>
      </c>
      <c r="V19" s="148">
        <f t="shared" si="6"/>
        <v>0</v>
      </c>
      <c r="W19" s="142">
        <f t="shared" si="7"/>
        <v>0</v>
      </c>
      <c r="Y19" s="175">
        <f>COUNTIF(実績排出量!$AL$16:$AL$215,"メ")-COUNTIF(実績排出量!$CT$16:$CT$215,"減車メタノール")</f>
        <v>0</v>
      </c>
    </row>
    <row r="20" spans="1:37" ht="45.75" customHeight="1" thickTop="1" thickBot="1" x14ac:dyDescent="0.2">
      <c r="A20" s="544" t="s">
        <v>180</v>
      </c>
      <c r="B20" s="653"/>
      <c r="C20" s="653"/>
      <c r="D20" s="654"/>
      <c r="E20" s="290">
        <f>IFERROR(VLOOKUP(実績表紙!$U$2,実績値!$A$3:$CM$599,25,0),0)</f>
        <v>0</v>
      </c>
      <c r="F20" s="295">
        <f>IFERROR(VLOOKUP(実績表紙!$U$2,実績値!$A$3:$CM$599,42,0),0)</f>
        <v>0</v>
      </c>
      <c r="G20" s="296">
        <f>IFERROR(VLOOKUP(実績表紙!$U$2,実績値!$A$3:$CM$599,58,0),0)</f>
        <v>0</v>
      </c>
      <c r="H20" s="142">
        <f t="shared" si="1"/>
        <v>0</v>
      </c>
      <c r="I20" s="400">
        <f>IFERROR(VLOOKUP(実績表紙!$U$2,実績値!$A$3:$CM$599,74,0),0)</f>
        <v>0</v>
      </c>
      <c r="J20" s="401">
        <f>IFERROR(VLOOKUP(実績表紙!$U$2,実績値!$A$3:$CM$599,90,0),0)</f>
        <v>0</v>
      </c>
      <c r="K20" s="142">
        <f t="shared" si="2"/>
        <v>0</v>
      </c>
      <c r="L20" s="393">
        <f>COUNTIF(実績排出量!$CT$16:$CT$215,"減車燃料電池")</f>
        <v>0</v>
      </c>
      <c r="M20" s="394">
        <f>COUNTIF(実績排出量!$CT$16:$CU$215,"新規燃料電池")</f>
        <v>0</v>
      </c>
      <c r="N20" s="142">
        <f t="shared" si="3"/>
        <v>0</v>
      </c>
      <c r="O20" s="281"/>
      <c r="P20" s="282"/>
      <c r="Q20" s="142">
        <f t="shared" si="4"/>
        <v>0</v>
      </c>
      <c r="R20" s="281"/>
      <c r="S20" s="282"/>
      <c r="T20" s="234">
        <f t="shared" si="5"/>
        <v>0</v>
      </c>
      <c r="U20" s="149">
        <f t="shared" si="0"/>
        <v>0</v>
      </c>
      <c r="V20" s="239">
        <f t="shared" si="6"/>
        <v>0</v>
      </c>
      <c r="W20" s="142">
        <f t="shared" si="7"/>
        <v>0</v>
      </c>
      <c r="Y20" s="176">
        <f>COUNTIF(実績排出量!$AL$16:$AL$215,"燃電")-COUNTIF(実績排出量!$CT$16:$CT$215,"減車燃料電池")</f>
        <v>0</v>
      </c>
    </row>
    <row r="21" spans="1:37" ht="45.75" customHeight="1" x14ac:dyDescent="0.15">
      <c r="A21" s="546" t="s">
        <v>1013</v>
      </c>
      <c r="B21" s="655"/>
      <c r="C21" s="655"/>
      <c r="D21" s="656"/>
      <c r="E21" s="252">
        <f>SUM(E6:E20)</f>
        <v>0</v>
      </c>
      <c r="F21" s="145">
        <f>SUM(F6:F20)</f>
        <v>0</v>
      </c>
      <c r="G21" s="138">
        <f t="shared" ref="G21:R21" si="13">SUM(G6:G20)</f>
        <v>0</v>
      </c>
      <c r="H21" s="143">
        <f t="shared" si="13"/>
        <v>0</v>
      </c>
      <c r="I21" s="402">
        <f t="shared" si="13"/>
        <v>0</v>
      </c>
      <c r="J21" s="403">
        <f t="shared" si="13"/>
        <v>0</v>
      </c>
      <c r="K21" s="143">
        <f t="shared" si="13"/>
        <v>0</v>
      </c>
      <c r="L21" s="283">
        <f t="shared" si="13"/>
        <v>0</v>
      </c>
      <c r="M21" s="148">
        <f t="shared" si="13"/>
        <v>0</v>
      </c>
      <c r="N21" s="143">
        <f t="shared" si="13"/>
        <v>0</v>
      </c>
      <c r="O21" s="283">
        <f t="shared" si="13"/>
        <v>0</v>
      </c>
      <c r="P21" s="148">
        <f t="shared" si="13"/>
        <v>0</v>
      </c>
      <c r="Q21" s="143">
        <f t="shared" si="13"/>
        <v>0</v>
      </c>
      <c r="R21" s="283">
        <f t="shared" si="13"/>
        <v>0</v>
      </c>
      <c r="S21" s="284">
        <f t="shared" ref="S21" si="14">SUM(S6:S20)</f>
        <v>0</v>
      </c>
      <c r="T21" s="235">
        <f t="shared" si="5"/>
        <v>0</v>
      </c>
      <c r="U21" s="237">
        <f t="shared" si="0"/>
        <v>0</v>
      </c>
      <c r="V21" s="240">
        <f t="shared" si="6"/>
        <v>0</v>
      </c>
      <c r="W21" s="143">
        <f>SUM(W6:W20)</f>
        <v>0</v>
      </c>
    </row>
    <row r="22" spans="1:37" ht="45.75" customHeight="1" x14ac:dyDescent="0.15">
      <c r="A22" s="556" t="s">
        <v>1014</v>
      </c>
      <c r="B22" s="658"/>
      <c r="C22" s="658"/>
      <c r="D22" s="648"/>
      <c r="E22" s="253">
        <f>SUM(E6:E11,E13:E16,E18:E20)</f>
        <v>0</v>
      </c>
      <c r="F22" s="186">
        <f>SUM(F6:F11,F13:F16,F18:F20)</f>
        <v>0</v>
      </c>
      <c r="G22" s="146">
        <f t="shared" ref="G22:R22" si="15">SUM(G6:G11,G13:G16,G18:G20)</f>
        <v>0</v>
      </c>
      <c r="H22" s="188">
        <f t="shared" si="15"/>
        <v>0</v>
      </c>
      <c r="I22" s="187">
        <f t="shared" si="15"/>
        <v>0</v>
      </c>
      <c r="J22" s="146">
        <f t="shared" si="15"/>
        <v>0</v>
      </c>
      <c r="K22" s="185">
        <f t="shared" si="15"/>
        <v>0</v>
      </c>
      <c r="L22" s="285">
        <f t="shared" si="15"/>
        <v>0</v>
      </c>
      <c r="M22" s="185">
        <f t="shared" si="15"/>
        <v>0</v>
      </c>
      <c r="N22" s="188">
        <f t="shared" si="15"/>
        <v>0</v>
      </c>
      <c r="O22" s="185">
        <f t="shared" si="15"/>
        <v>0</v>
      </c>
      <c r="P22" s="146">
        <f t="shared" si="15"/>
        <v>0</v>
      </c>
      <c r="Q22" s="188">
        <f t="shared" si="15"/>
        <v>0</v>
      </c>
      <c r="R22" s="187">
        <f t="shared" si="15"/>
        <v>0</v>
      </c>
      <c r="S22" s="185">
        <f t="shared" ref="S22" si="16">SUM(S6:S11,S13:S16,S18:S20)</f>
        <v>0</v>
      </c>
      <c r="T22" s="233">
        <f t="shared" si="5"/>
        <v>0</v>
      </c>
      <c r="U22" s="277">
        <f t="shared" si="0"/>
        <v>0</v>
      </c>
      <c r="V22" s="241">
        <f t="shared" si="6"/>
        <v>0</v>
      </c>
      <c r="W22" s="142">
        <f>SUM(W6:W20)-W12-W17</f>
        <v>0</v>
      </c>
    </row>
    <row r="23" spans="1:37" ht="45.75" customHeight="1" thickBot="1" x14ac:dyDescent="0.2">
      <c r="A23" s="659" t="s">
        <v>546</v>
      </c>
      <c r="B23" s="660"/>
      <c r="C23" s="660"/>
      <c r="D23" s="661"/>
      <c r="E23" s="302">
        <f>IFERROR(VLOOKUP(実績表紙!$U$2,実績値!$A$3:$CM$599,26,0),0)</f>
        <v>0</v>
      </c>
      <c r="F23" s="295">
        <f>IFERROR(VLOOKUP(実績表紙!$U$2,実績値!$A$3:$CM$599,43,0),0)</f>
        <v>0</v>
      </c>
      <c r="G23" s="296">
        <f>IFERROR(VLOOKUP(実績表紙!$U$2,実績値!$A$3:$CM$599,59,0),0)</f>
        <v>0</v>
      </c>
      <c r="H23" s="144">
        <f>$E23-F23+G23</f>
        <v>0</v>
      </c>
      <c r="I23" s="404">
        <f>IFERROR(VLOOKUP(実績表紙!$U$2,実績値!$A$3:$CM$599,75,0),0)</f>
        <v>0</v>
      </c>
      <c r="J23" s="405">
        <f>IFERROR(VLOOKUP(実績表紙!$U$2,実績値!$A$3:$CM$599,91,0),0)</f>
        <v>0</v>
      </c>
      <c r="K23" s="144">
        <f>$H23-I23+J23</f>
        <v>0</v>
      </c>
      <c r="L23" s="393">
        <f>COUNTIF(実績排出量!$CU$16:$CU$215,"減車後付")</f>
        <v>0</v>
      </c>
      <c r="M23" s="394">
        <f>COUNTIF(実績排出量!$CU$16:$CU$215,"新規後付")</f>
        <v>0</v>
      </c>
      <c r="N23" s="144">
        <f t="shared" ref="N23" si="17">$K23-L23+M23</f>
        <v>0</v>
      </c>
      <c r="O23" s="281"/>
      <c r="P23" s="282"/>
      <c r="Q23" s="144">
        <f t="shared" ref="Q23" si="18">$N23-O23+P23</f>
        <v>0</v>
      </c>
      <c r="R23" s="281"/>
      <c r="S23" s="282"/>
      <c r="T23" s="236">
        <f t="shared" si="5"/>
        <v>0</v>
      </c>
      <c r="U23" s="238">
        <f t="shared" si="0"/>
        <v>0</v>
      </c>
      <c r="V23" s="242">
        <f t="shared" si="6"/>
        <v>0</v>
      </c>
      <c r="W23" s="144">
        <f>Y23</f>
        <v>0</v>
      </c>
      <c r="Y23" s="177">
        <f>IF(SUM(実績排出量!$AW$16:$AW$215)&gt;0,SUM(実績排出量!$AW$16:$AW$215),0)-COUNTIF(実績排出量!$CU$16:$CU$215,"減車後付")</f>
        <v>0</v>
      </c>
    </row>
    <row r="24" spans="1:37" ht="13.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44.25" customHeight="1" x14ac:dyDescent="0.15">
      <c r="A25" s="643" t="s">
        <v>1671</v>
      </c>
      <c r="B25" s="644"/>
      <c r="C25" s="644"/>
      <c r="D25" s="644"/>
      <c r="E25" s="644"/>
      <c r="F25" s="644"/>
      <c r="G25" s="644"/>
      <c r="H25" s="644"/>
      <c r="I25" s="644"/>
      <c r="J25" s="644"/>
      <c r="K25" s="644"/>
      <c r="L25" s="644"/>
      <c r="M25" s="644"/>
      <c r="N25" s="644"/>
      <c r="O25" s="644"/>
      <c r="P25" s="644"/>
      <c r="Q25" s="644"/>
      <c r="R25" s="644"/>
      <c r="S25" s="644"/>
      <c r="T25" s="644"/>
      <c r="U25" s="644"/>
      <c r="V25" s="644"/>
      <c r="W25" s="645"/>
    </row>
    <row r="26" spans="1:37" ht="9" customHeight="1" x14ac:dyDescent="0.15">
      <c r="A26" s="1"/>
      <c r="B26" s="1"/>
      <c r="C26" s="1"/>
      <c r="D26" s="1"/>
      <c r="E26" s="1"/>
      <c r="F26" s="1"/>
      <c r="G26" s="1"/>
      <c r="H26" s="1"/>
      <c r="I26" s="1"/>
      <c r="J26" s="1"/>
      <c r="K26" s="1"/>
      <c r="L26" s="1"/>
      <c r="M26" s="1"/>
      <c r="N26" s="1"/>
      <c r="O26" s="1"/>
      <c r="P26" s="1"/>
      <c r="Q26" s="1"/>
      <c r="R26" s="1"/>
      <c r="S26" s="1"/>
      <c r="T26" s="1"/>
      <c r="U26" s="1"/>
      <c r="V26" s="1"/>
    </row>
    <row r="27" spans="1:37" ht="23.25" customHeight="1" x14ac:dyDescent="0.15">
      <c r="A27" s="643" t="s">
        <v>519</v>
      </c>
      <c r="B27" s="644"/>
      <c r="C27" s="644"/>
      <c r="D27" s="644"/>
      <c r="E27" s="644"/>
      <c r="F27" s="644"/>
      <c r="G27" s="644"/>
      <c r="H27" s="644"/>
      <c r="I27" s="644"/>
      <c r="J27" s="644"/>
      <c r="K27" s="644"/>
      <c r="L27" s="644"/>
      <c r="M27" s="644"/>
      <c r="N27" s="644"/>
      <c r="O27" s="644"/>
      <c r="P27" s="644"/>
      <c r="Q27" s="644"/>
      <c r="R27" s="644"/>
      <c r="S27" s="644"/>
      <c r="T27" s="644"/>
      <c r="U27" s="644"/>
      <c r="V27" s="644"/>
      <c r="W27" s="645"/>
    </row>
    <row r="28" spans="1:37" x14ac:dyDescent="0.15">
      <c r="A28" s="1"/>
      <c r="B28" s="1"/>
      <c r="C28" s="1"/>
      <c r="D28" s="1"/>
      <c r="E28" s="1"/>
      <c r="F28" s="1"/>
      <c r="G28" s="1"/>
      <c r="H28" s="1"/>
      <c r="I28" s="1"/>
      <c r="J28" s="1"/>
      <c r="K28" s="1"/>
      <c r="L28" s="1"/>
      <c r="M28" s="1"/>
      <c r="N28" s="1"/>
      <c r="O28" s="1"/>
      <c r="P28" s="1"/>
      <c r="Q28" s="1"/>
      <c r="R28" s="1"/>
      <c r="S28" s="1"/>
      <c r="T28" s="1"/>
      <c r="U28" s="1"/>
      <c r="V28" s="1"/>
    </row>
    <row r="29" spans="1:37" x14ac:dyDescent="0.15">
      <c r="A29" s="1"/>
      <c r="B29" s="1"/>
      <c r="C29" s="1"/>
      <c r="D29" s="1"/>
      <c r="E29" s="1"/>
      <c r="F29" s="1"/>
      <c r="G29" s="1"/>
      <c r="H29" s="1"/>
      <c r="I29" s="1"/>
      <c r="J29" s="1"/>
      <c r="K29" s="1"/>
      <c r="L29" s="1"/>
      <c r="M29" s="1"/>
      <c r="N29" s="1"/>
      <c r="O29" s="1"/>
      <c r="P29" s="1"/>
      <c r="Q29" s="1"/>
      <c r="R29" s="1"/>
      <c r="S29" s="1"/>
      <c r="T29" s="1"/>
      <c r="U29" s="1"/>
      <c r="V29" s="1"/>
      <c r="W29" s="1"/>
    </row>
    <row r="30" spans="1:37" x14ac:dyDescent="0.15">
      <c r="A30" s="1"/>
      <c r="B30" s="1"/>
      <c r="C30" s="1"/>
      <c r="D30" s="1"/>
      <c r="E30" s="1"/>
      <c r="F30" s="1"/>
      <c r="G30" s="1"/>
      <c r="H30" s="1"/>
      <c r="I30" s="1"/>
      <c r="J30" s="1"/>
      <c r="K30" s="1"/>
      <c r="L30" s="1"/>
      <c r="M30" s="1"/>
      <c r="N30" s="1"/>
      <c r="O30" s="1"/>
      <c r="P30" s="1"/>
      <c r="Q30" s="1"/>
      <c r="R30" s="1"/>
      <c r="S30" s="1"/>
      <c r="T30" s="1"/>
      <c r="U30" s="1"/>
      <c r="V30" s="1"/>
      <c r="W30" s="1"/>
    </row>
    <row r="31" spans="1:37" x14ac:dyDescent="0.15">
      <c r="A31" s="1"/>
      <c r="B31" s="1"/>
      <c r="C31" s="1"/>
      <c r="D31" s="1"/>
      <c r="E31" s="1"/>
      <c r="F31" s="1"/>
      <c r="G31" s="1"/>
      <c r="H31" s="1"/>
      <c r="I31" s="1"/>
      <c r="J31" s="1"/>
      <c r="K31" s="1"/>
      <c r="L31" s="1"/>
      <c r="M31" s="1"/>
      <c r="N31" s="1"/>
      <c r="O31" s="1"/>
      <c r="P31" s="1"/>
      <c r="Q31" s="1"/>
      <c r="R31" s="1"/>
      <c r="S31" s="1"/>
      <c r="T31" s="1"/>
      <c r="U31" s="1"/>
      <c r="V31" s="1"/>
      <c r="W31" s="1"/>
    </row>
    <row r="32" spans="1:37" x14ac:dyDescent="0.15">
      <c r="A32" s="1"/>
      <c r="B32" s="1"/>
      <c r="C32" s="1"/>
      <c r="D32" s="1"/>
      <c r="E32" s="1"/>
      <c r="F32" s="1"/>
      <c r="G32" s="1"/>
      <c r="H32" s="1"/>
      <c r="I32" s="1"/>
      <c r="J32" s="1"/>
      <c r="K32" s="1"/>
      <c r="L32" s="1"/>
      <c r="M32" s="1"/>
      <c r="N32" s="1"/>
      <c r="O32" s="1"/>
      <c r="P32" s="1"/>
      <c r="Q32" s="1"/>
      <c r="R32" s="1"/>
      <c r="S32" s="1"/>
      <c r="T32" s="1"/>
      <c r="U32" s="1"/>
      <c r="V32" s="1"/>
      <c r="W32" s="1"/>
    </row>
    <row r="33" spans="1:22" x14ac:dyDescent="0.15">
      <c r="A33" s="1"/>
      <c r="B33" s="1"/>
      <c r="C33" s="1"/>
      <c r="D33" s="1"/>
      <c r="E33" s="1"/>
      <c r="F33" s="1"/>
      <c r="G33" s="1"/>
      <c r="H33" s="1"/>
      <c r="I33" s="1"/>
      <c r="J33" s="1"/>
      <c r="K33" s="1"/>
      <c r="L33" s="1"/>
      <c r="M33" s="1"/>
      <c r="N33" s="1"/>
      <c r="O33" s="1"/>
      <c r="P33" s="1"/>
      <c r="Q33" s="1"/>
      <c r="R33" s="1"/>
      <c r="S33" s="1"/>
      <c r="T33" s="1"/>
      <c r="U33" s="1"/>
      <c r="V33" s="1"/>
    </row>
    <row r="34" spans="1:22" x14ac:dyDescent="0.15">
      <c r="A34" s="1"/>
      <c r="B34" s="1"/>
      <c r="C34" s="1"/>
      <c r="D34" s="1"/>
      <c r="E34" s="1"/>
      <c r="F34" s="1"/>
      <c r="G34" s="1"/>
      <c r="H34" s="1"/>
      <c r="I34" s="1"/>
      <c r="J34" s="1"/>
      <c r="K34" s="1"/>
      <c r="L34" s="1"/>
      <c r="M34" s="1"/>
      <c r="N34" s="1"/>
      <c r="O34" s="1"/>
      <c r="P34" s="1"/>
      <c r="Q34" s="1"/>
      <c r="R34" s="1"/>
      <c r="S34" s="1"/>
      <c r="T34" s="1"/>
      <c r="U34" s="1"/>
      <c r="V34" s="1"/>
    </row>
    <row r="35" spans="1:22" x14ac:dyDescent="0.15">
      <c r="A35" s="1"/>
      <c r="B35" s="1"/>
      <c r="C35" s="1"/>
      <c r="D35" s="1"/>
      <c r="E35" s="1"/>
      <c r="F35" s="1"/>
      <c r="G35" s="1"/>
      <c r="H35" s="1"/>
      <c r="I35" s="1"/>
      <c r="J35" s="1"/>
      <c r="K35" s="1"/>
      <c r="L35" s="1"/>
      <c r="M35" s="1"/>
      <c r="N35" s="1"/>
      <c r="O35" s="1"/>
      <c r="P35" s="1"/>
      <c r="Q35" s="1"/>
      <c r="R35" s="1"/>
      <c r="S35" s="1"/>
      <c r="T35" s="1"/>
      <c r="U35" s="1"/>
      <c r="V35" s="1"/>
    </row>
    <row r="36" spans="1:22" x14ac:dyDescent="0.15">
      <c r="A36" s="1"/>
      <c r="B36" s="1"/>
      <c r="C36" s="1"/>
      <c r="D36" s="1"/>
      <c r="E36" s="1"/>
      <c r="F36" s="1"/>
      <c r="G36" s="1"/>
      <c r="H36" s="1"/>
      <c r="I36" s="1"/>
      <c r="J36" s="1"/>
      <c r="K36" s="1"/>
      <c r="L36" s="1"/>
      <c r="M36" s="1"/>
      <c r="N36" s="1"/>
      <c r="O36" s="1"/>
      <c r="P36" s="1"/>
      <c r="Q36" s="1"/>
      <c r="R36" s="1"/>
      <c r="S36" s="1"/>
      <c r="T36" s="1"/>
      <c r="U36" s="1"/>
      <c r="V36" s="1"/>
    </row>
    <row r="37" spans="1:22" x14ac:dyDescent="0.15">
      <c r="A37" s="1"/>
      <c r="B37" s="1"/>
      <c r="C37" s="1"/>
      <c r="D37" s="1"/>
      <c r="E37" s="1"/>
      <c r="F37" s="1"/>
      <c r="G37" s="1"/>
      <c r="H37" s="1"/>
      <c r="I37" s="1"/>
      <c r="J37" s="1"/>
      <c r="K37" s="1"/>
      <c r="L37" s="1"/>
      <c r="M37" s="1"/>
      <c r="N37" s="1"/>
      <c r="O37" s="1"/>
      <c r="P37" s="1"/>
      <c r="Q37" s="1"/>
      <c r="R37" s="1"/>
      <c r="S37" s="1"/>
      <c r="T37" s="1"/>
      <c r="U37" s="1"/>
      <c r="V37" s="1"/>
    </row>
    <row r="38" spans="1:22" x14ac:dyDescent="0.15">
      <c r="A38" s="1"/>
      <c r="B38" s="1"/>
      <c r="C38" s="1"/>
      <c r="D38" s="1"/>
      <c r="E38" s="1"/>
      <c r="F38" s="1"/>
      <c r="G38" s="1"/>
      <c r="H38" s="1"/>
      <c r="I38" s="1"/>
      <c r="J38" s="1"/>
      <c r="K38" s="1"/>
      <c r="L38" s="1"/>
      <c r="M38" s="1"/>
      <c r="N38" s="1"/>
      <c r="O38" s="1"/>
      <c r="P38" s="1"/>
      <c r="Q38" s="1"/>
      <c r="R38" s="1"/>
      <c r="S38" s="1"/>
      <c r="T38" s="1"/>
      <c r="U38" s="1"/>
      <c r="V38" s="1"/>
    </row>
    <row r="39" spans="1:22" x14ac:dyDescent="0.15">
      <c r="A39" s="1"/>
      <c r="B39" s="1"/>
      <c r="C39" s="1"/>
      <c r="D39" s="1"/>
      <c r="E39" s="1"/>
      <c r="F39" s="1"/>
      <c r="G39" s="1"/>
      <c r="H39" s="1"/>
      <c r="I39" s="1"/>
      <c r="J39" s="1"/>
      <c r="K39" s="1"/>
      <c r="L39" s="1"/>
      <c r="M39" s="1"/>
      <c r="N39" s="1"/>
      <c r="O39" s="1"/>
      <c r="P39" s="1"/>
      <c r="Q39" s="1"/>
      <c r="R39" s="1"/>
      <c r="S39" s="1"/>
      <c r="T39" s="1"/>
      <c r="U39" s="1"/>
      <c r="V39" s="1"/>
    </row>
    <row r="40" spans="1:22" x14ac:dyDescent="0.15">
      <c r="A40" s="1"/>
      <c r="B40" s="1"/>
      <c r="C40" s="1"/>
      <c r="D40" s="1"/>
      <c r="E40" s="1"/>
      <c r="F40" s="1"/>
      <c r="G40" s="1"/>
      <c r="H40" s="1"/>
      <c r="I40" s="1"/>
      <c r="J40" s="1"/>
      <c r="K40" s="1"/>
      <c r="L40" s="1"/>
      <c r="M40" s="1"/>
      <c r="N40" s="1"/>
      <c r="O40" s="1"/>
      <c r="P40" s="1"/>
      <c r="Q40" s="1"/>
      <c r="R40" s="1"/>
      <c r="S40" s="1"/>
      <c r="T40" s="1"/>
      <c r="U40" s="1"/>
      <c r="V40" s="1"/>
    </row>
    <row r="41" spans="1:22" x14ac:dyDescent="0.15">
      <c r="A41" s="1"/>
      <c r="B41" s="1"/>
      <c r="C41" s="1"/>
      <c r="D41" s="1"/>
      <c r="E41" s="1"/>
      <c r="F41" s="1"/>
      <c r="G41" s="1"/>
      <c r="H41" s="1"/>
      <c r="I41" s="1"/>
      <c r="J41" s="1"/>
      <c r="K41" s="1"/>
      <c r="L41" s="1"/>
      <c r="M41" s="1"/>
      <c r="N41" s="1"/>
      <c r="O41" s="1"/>
      <c r="P41" s="1"/>
      <c r="Q41" s="1"/>
      <c r="R41" s="1"/>
      <c r="S41" s="1"/>
      <c r="T41" s="1"/>
      <c r="U41" s="1"/>
      <c r="V41" s="1"/>
    </row>
    <row r="42" spans="1:22" x14ac:dyDescent="0.15">
      <c r="A42" s="1"/>
      <c r="B42" s="1"/>
      <c r="C42" s="1"/>
      <c r="D42" s="1"/>
      <c r="E42" s="1"/>
      <c r="F42" s="1"/>
      <c r="G42" s="1"/>
      <c r="H42" s="1"/>
      <c r="I42" s="1"/>
      <c r="J42" s="1"/>
      <c r="K42" s="1"/>
      <c r="L42" s="1"/>
      <c r="M42" s="1"/>
      <c r="N42" s="1"/>
      <c r="O42" s="1"/>
      <c r="P42" s="1"/>
      <c r="Q42" s="1"/>
      <c r="R42" s="1"/>
      <c r="S42" s="1"/>
      <c r="T42" s="1"/>
      <c r="U42" s="1"/>
      <c r="V42" s="1"/>
    </row>
    <row r="43" spans="1:22" x14ac:dyDescent="0.15">
      <c r="A43" s="1"/>
      <c r="B43" s="1"/>
      <c r="C43" s="1"/>
      <c r="D43" s="1"/>
      <c r="E43" s="1"/>
      <c r="F43" s="1"/>
      <c r="G43" s="1"/>
      <c r="H43" s="1"/>
      <c r="I43" s="1"/>
      <c r="J43" s="1"/>
      <c r="K43" s="1"/>
      <c r="L43" s="1"/>
      <c r="M43" s="1"/>
      <c r="N43" s="1"/>
      <c r="O43" s="1"/>
      <c r="P43" s="1"/>
      <c r="Q43" s="1"/>
      <c r="R43" s="1"/>
      <c r="S43" s="1"/>
      <c r="T43" s="1"/>
      <c r="U43" s="1"/>
      <c r="V43" s="1"/>
    </row>
    <row r="44" spans="1:22" x14ac:dyDescent="0.15">
      <c r="A44" s="1"/>
      <c r="B44" s="1"/>
      <c r="C44" s="1"/>
      <c r="D44" s="1"/>
      <c r="E44" s="1"/>
      <c r="F44" s="1"/>
      <c r="G44" s="1"/>
      <c r="H44" s="1"/>
      <c r="I44" s="1"/>
      <c r="J44" s="1"/>
      <c r="K44" s="1"/>
      <c r="L44" s="1"/>
      <c r="M44" s="1"/>
      <c r="N44" s="1"/>
      <c r="O44" s="1"/>
      <c r="P44" s="1"/>
      <c r="Q44" s="1"/>
      <c r="R44" s="1"/>
      <c r="S44" s="1"/>
      <c r="T44" s="1"/>
      <c r="U44" s="1"/>
      <c r="V44" s="1"/>
    </row>
    <row r="45" spans="1:22" x14ac:dyDescent="0.15">
      <c r="A45" s="1"/>
      <c r="B45" s="1"/>
      <c r="C45" s="1"/>
      <c r="D45" s="1"/>
      <c r="E45" s="1"/>
      <c r="F45" s="1"/>
      <c r="G45" s="1"/>
      <c r="H45" s="1"/>
      <c r="I45" s="1"/>
      <c r="J45" s="1"/>
      <c r="K45" s="1"/>
      <c r="L45" s="1"/>
      <c r="M45" s="1"/>
      <c r="N45" s="1"/>
      <c r="O45" s="1"/>
      <c r="P45" s="1"/>
      <c r="Q45" s="1"/>
      <c r="R45" s="1"/>
      <c r="S45" s="1"/>
      <c r="T45" s="1"/>
      <c r="U45" s="1"/>
      <c r="V45" s="1"/>
    </row>
  </sheetData>
  <sheetProtection algorithmName="SHA-512" hashValue="BSwrDM4jPGEjTZ0wjLYHdwC5Z38S4CY+XhFUjTBaEYet3xslbLy4VNgPmuOs7X3woJ1wo/3udXblc6546CA+Sg==" saltValue="rLp1dVgc9BlnBmsMyfT51A==" spinCount="100000" sheet="1" objects="1" scenarios="1"/>
  <mergeCells count="48">
    <mergeCell ref="F2:H3"/>
    <mergeCell ref="A6:D6"/>
    <mergeCell ref="M4:M5"/>
    <mergeCell ref="J4:J5"/>
    <mergeCell ref="L2:N3"/>
    <mergeCell ref="L4:L5"/>
    <mergeCell ref="I2:K3"/>
    <mergeCell ref="E2:E3"/>
    <mergeCell ref="G4:G5"/>
    <mergeCell ref="A18:D18"/>
    <mergeCell ref="U2:W3"/>
    <mergeCell ref="U4:U5"/>
    <mergeCell ref="W4:W5"/>
    <mergeCell ref="V4:V5"/>
    <mergeCell ref="O2:Q3"/>
    <mergeCell ref="Q4:Q5"/>
    <mergeCell ref="P4:P5"/>
    <mergeCell ref="O4:O5"/>
    <mergeCell ref="R2:T3"/>
    <mergeCell ref="R4:R5"/>
    <mergeCell ref="K4:K5"/>
    <mergeCell ref="I4:I5"/>
    <mergeCell ref="N4:N5"/>
    <mergeCell ref="A7:D7"/>
    <mergeCell ref="H4:H5"/>
    <mergeCell ref="C12:D12"/>
    <mergeCell ref="A9:B12"/>
    <mergeCell ref="C17:D17"/>
    <mergeCell ref="C14:D14"/>
    <mergeCell ref="C9:D9"/>
    <mergeCell ref="C11:D11"/>
    <mergeCell ref="C16:D16"/>
    <mergeCell ref="S4:S5"/>
    <mergeCell ref="T4:T5"/>
    <mergeCell ref="A27:W27"/>
    <mergeCell ref="A8:D8"/>
    <mergeCell ref="E4:E5"/>
    <mergeCell ref="F4:F5"/>
    <mergeCell ref="A20:D20"/>
    <mergeCell ref="A21:D21"/>
    <mergeCell ref="C13:D13"/>
    <mergeCell ref="A25:W25"/>
    <mergeCell ref="A22:D22"/>
    <mergeCell ref="A23:D23"/>
    <mergeCell ref="A19:D19"/>
    <mergeCell ref="C10:D10"/>
    <mergeCell ref="A13:B17"/>
    <mergeCell ref="C15:D15"/>
  </mergeCells>
  <phoneticPr fontId="3"/>
  <conditionalFormatting sqref="W6:W20 W23">
    <cfRule type="expression" dxfId="3" priority="1">
      <formula>NOT($T6=$W6)</formula>
    </cfRule>
  </conditionalFormatting>
  <dataValidations count="1">
    <dataValidation imeMode="off" allowBlank="1" showInputMessage="1" showErrorMessage="1" sqref="E6:H23 I21:J22 K6:K23 N6:S23 L21:M22" xr:uid="{00000000-0002-0000-0400-000000000000}"/>
  </dataValidations>
  <pageMargins left="0.70866141732283472" right="0.70866141732283472" top="0.74803149606299213" bottom="0.74803149606299213" header="0.31496062992125984" footer="0.31496062992125984"/>
  <pageSetup paperSize="9" scale="65" orientation="portrait" r:id="rId1"/>
  <ignoredErrors>
    <ignoredError sqref="F21:G22 E22 I21:J22 L6:M23 I6:J20 I23:J23 E4"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6" id="{49EA0366-4EF7-4B16-B629-1A582E6F9969}">
            <xm:f>AND(SUM(MID($F$2,3,1)+1)=実績事業所!$B$2,NOT(H6=W6))</xm:f>
            <x14:dxf>
              <font>
                <b/>
                <i val="0"/>
                <color rgb="FFFF0000"/>
              </font>
              <fill>
                <patternFill>
                  <bgColor rgb="FFFFFF00"/>
                </patternFill>
              </fill>
            </x14:dxf>
          </x14:cfRule>
          <xm:sqref>H6:H20 H23</xm:sqref>
        </x14:conditionalFormatting>
        <x14:conditionalFormatting xmlns:xm="http://schemas.microsoft.com/office/excel/2006/main">
          <x14:cfRule type="expression" priority="5" id="{3D171116-C96C-4CC8-9F71-0EADE5E1AEE7}">
            <xm:f>AND(SUM(MID($I$2,3,1)+1)=実績事業所!$B$2,NOT(K6=W6))</xm:f>
            <x14:dxf>
              <font>
                <b/>
                <i val="0"/>
                <color rgb="FFFF0000"/>
              </font>
              <fill>
                <patternFill>
                  <bgColor rgb="FFFFFF00"/>
                </patternFill>
              </fill>
            </x14:dxf>
          </x14:cfRule>
          <xm:sqref>K6:K20 K23</xm:sqref>
        </x14:conditionalFormatting>
        <x14:conditionalFormatting xmlns:xm="http://schemas.microsoft.com/office/excel/2006/main">
          <x14:cfRule type="expression" priority="4" id="{F6894986-817B-44A6-934F-C6E8C215404B}">
            <xm:f>AND(SUM(MID($L$2,3,1)+1)=実績事業所!$B$2,NOT(N6=W6))</xm:f>
            <x14:dxf>
              <fill>
                <patternFill>
                  <bgColor rgb="FFFFFF00"/>
                </patternFill>
              </fill>
            </x14:dxf>
          </x14:cfRule>
          <xm:sqref>N6:N20 N23</xm:sqref>
        </x14:conditionalFormatting>
        <x14:conditionalFormatting xmlns:xm="http://schemas.microsoft.com/office/excel/2006/main">
          <x14:cfRule type="expression" priority="3" id="{B8C5C961-B727-426B-A803-2E8BF86A5B9B}">
            <xm:f>AND(SUM(MID($O$2,3,1)+1)=実績事業所!$B$2,NOT(Q6=W6))</xm:f>
            <x14:dxf>
              <font>
                <b/>
                <i val="0"/>
                <color rgb="FFFF0000"/>
              </font>
              <fill>
                <patternFill>
                  <bgColor rgb="FFFFFF00"/>
                </patternFill>
              </fill>
            </x14:dxf>
          </x14:cfRule>
          <xm:sqref>Q6:Q20 Q23</xm:sqref>
        </x14:conditionalFormatting>
        <x14:conditionalFormatting xmlns:xm="http://schemas.microsoft.com/office/excel/2006/main">
          <x14:cfRule type="expression" priority="2" id="{6ECC27F7-ECEB-4C27-BBC4-D13478789AD9}">
            <xm:f>AND(SUM(MID($R$2,3,1)+1)=実績事業所!$B$2,NOT(H6=W6))</xm:f>
            <x14:dxf>
              <font>
                <b/>
                <i val="0"/>
                <color rgb="FFFF0000"/>
              </font>
              <fill>
                <patternFill>
                  <bgColor rgb="FFFFFF00"/>
                </patternFill>
              </fill>
            </x14:dxf>
          </x14:cfRule>
          <xm:sqref>T6:T20 T23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K63"/>
  <sheetViews>
    <sheetView showGridLines="0" tabSelected="1" zoomScaleNormal="100" workbookViewId="0">
      <selection activeCell="F18" sqref="F18"/>
    </sheetView>
  </sheetViews>
  <sheetFormatPr defaultColWidth="5.625" defaultRowHeight="12" customHeight="1" x14ac:dyDescent="0.2"/>
  <cols>
    <col min="1" max="1" width="4.125" style="35" customWidth="1"/>
    <col min="2" max="2" width="40.625" style="35" customWidth="1"/>
    <col min="3" max="3" width="8.625" style="35" customWidth="1"/>
    <col min="4" max="4" width="6.125" style="35" customWidth="1"/>
    <col min="5" max="5" width="10" style="35" bestFit="1" customWidth="1"/>
    <col min="6" max="6" width="78" style="35" bestFit="1" customWidth="1"/>
    <col min="7" max="7" width="1.625" style="35" customWidth="1"/>
    <col min="8" max="8" width="2" style="35" hidden="1" customWidth="1"/>
    <col min="9" max="9" width="1" style="35" hidden="1" customWidth="1"/>
    <col min="10" max="10" width="2.5" style="35" hidden="1" customWidth="1"/>
    <col min="11" max="11" width="4.75" style="35" hidden="1" customWidth="1"/>
    <col min="12" max="16384" width="5.625" style="35"/>
  </cols>
  <sheetData>
    <row r="1" spans="1:11" ht="21" customHeight="1" thickBot="1" x14ac:dyDescent="0.25">
      <c r="A1" s="37" t="s">
        <v>108</v>
      </c>
    </row>
    <row r="2" spans="1:11" ht="48.75" customHeight="1" thickBot="1" x14ac:dyDescent="0.25">
      <c r="A2" s="743" t="s">
        <v>98</v>
      </c>
      <c r="B2" s="744"/>
      <c r="C2" s="60" t="s">
        <v>99</v>
      </c>
      <c r="D2" s="59" t="s">
        <v>100</v>
      </c>
      <c r="E2" s="748" t="s">
        <v>1012</v>
      </c>
      <c r="F2" s="749"/>
    </row>
    <row r="3" spans="1:11" ht="17.25" customHeight="1" x14ac:dyDescent="0.2">
      <c r="A3" s="745" t="s">
        <v>96</v>
      </c>
      <c r="B3" s="703" t="s">
        <v>1011</v>
      </c>
      <c r="C3" s="703" t="str">
        <f>IF(AND(COUNTA(D3:D8)=0,D9=""),"なし","あり")</f>
        <v>なし</v>
      </c>
      <c r="D3" s="319"/>
      <c r="E3" s="746" t="s">
        <v>32</v>
      </c>
      <c r="F3" s="747"/>
      <c r="J3" s="35" t="s">
        <v>78</v>
      </c>
      <c r="K3" s="35" t="s">
        <v>79</v>
      </c>
    </row>
    <row r="4" spans="1:11" ht="17.25" x14ac:dyDescent="0.2">
      <c r="A4" s="734"/>
      <c r="B4" s="553"/>
      <c r="C4" s="553"/>
      <c r="D4" s="320"/>
      <c r="E4" s="710" t="s">
        <v>33</v>
      </c>
      <c r="F4" s="711"/>
      <c r="J4" s="35" t="s">
        <v>80</v>
      </c>
    </row>
    <row r="5" spans="1:11" ht="17.25" customHeight="1" x14ac:dyDescent="0.2">
      <c r="A5" s="734"/>
      <c r="B5" s="553"/>
      <c r="C5" s="553"/>
      <c r="D5" s="320"/>
      <c r="E5" s="710" t="s">
        <v>25</v>
      </c>
      <c r="F5" s="711"/>
    </row>
    <row r="6" spans="1:11" ht="17.25" customHeight="1" x14ac:dyDescent="0.2">
      <c r="A6" s="734"/>
      <c r="B6" s="553"/>
      <c r="C6" s="553"/>
      <c r="D6" s="320"/>
      <c r="E6" s="821" t="s">
        <v>109</v>
      </c>
      <c r="F6" s="822"/>
    </row>
    <row r="7" spans="1:11" ht="17.25" x14ac:dyDescent="0.2">
      <c r="A7" s="734"/>
      <c r="B7" s="553"/>
      <c r="C7" s="553"/>
      <c r="D7" s="320"/>
      <c r="E7" s="710" t="s">
        <v>34</v>
      </c>
      <c r="F7" s="711"/>
    </row>
    <row r="8" spans="1:11" ht="17.25" x14ac:dyDescent="0.2">
      <c r="A8" s="734"/>
      <c r="B8" s="553"/>
      <c r="C8" s="553"/>
      <c r="D8" s="320"/>
      <c r="E8" s="710" t="s">
        <v>35</v>
      </c>
      <c r="F8" s="711"/>
    </row>
    <row r="9" spans="1:11" ht="17.25" x14ac:dyDescent="0.2">
      <c r="A9" s="734"/>
      <c r="B9" s="553"/>
      <c r="C9" s="553"/>
      <c r="D9" s="139" t="str">
        <f>IF(ISBLANK(F9)=TRUE,"","○")</f>
        <v/>
      </c>
      <c r="E9" s="325" t="s">
        <v>110</v>
      </c>
      <c r="F9" s="326"/>
    </row>
    <row r="10" spans="1:11" ht="17.25" x14ac:dyDescent="0.2">
      <c r="A10" s="734"/>
      <c r="B10" s="707" t="s">
        <v>36</v>
      </c>
      <c r="C10" s="707" t="str">
        <f>IF(AND(COUNTA(D10:D14)=0,D15=""),"なし","あり")</f>
        <v>なし</v>
      </c>
      <c r="D10" s="321"/>
      <c r="E10" s="708" t="s">
        <v>37</v>
      </c>
      <c r="F10" s="709"/>
    </row>
    <row r="11" spans="1:11" ht="17.25" x14ac:dyDescent="0.2">
      <c r="A11" s="734"/>
      <c r="B11" s="553"/>
      <c r="C11" s="553"/>
      <c r="D11" s="320"/>
      <c r="E11" s="710" t="s">
        <v>38</v>
      </c>
      <c r="F11" s="711"/>
    </row>
    <row r="12" spans="1:11" ht="17.25" x14ac:dyDescent="0.2">
      <c r="A12" s="734"/>
      <c r="B12" s="553"/>
      <c r="C12" s="553"/>
      <c r="D12" s="320"/>
      <c r="E12" s="710" t="s">
        <v>39</v>
      </c>
      <c r="F12" s="711"/>
    </row>
    <row r="13" spans="1:11" ht="17.25" x14ac:dyDescent="0.2">
      <c r="A13" s="734"/>
      <c r="B13" s="553"/>
      <c r="C13" s="553"/>
      <c r="D13" s="320"/>
      <c r="E13" s="710" t="s">
        <v>40</v>
      </c>
      <c r="F13" s="711"/>
    </row>
    <row r="14" spans="1:11" ht="17.25" x14ac:dyDescent="0.2">
      <c r="A14" s="734"/>
      <c r="B14" s="553"/>
      <c r="C14" s="553"/>
      <c r="D14" s="320"/>
      <c r="E14" s="710" t="s">
        <v>41</v>
      </c>
      <c r="F14" s="711"/>
    </row>
    <row r="15" spans="1:11" ht="17.25" x14ac:dyDescent="0.2">
      <c r="A15" s="734"/>
      <c r="B15" s="553"/>
      <c r="C15" s="553"/>
      <c r="D15" s="139" t="str">
        <f>IF(ISBLANK(F15)=TRUE,"","○")</f>
        <v/>
      </c>
      <c r="E15" s="325" t="s">
        <v>110</v>
      </c>
      <c r="F15" s="326"/>
    </row>
    <row r="16" spans="1:11" ht="17.25" customHeight="1" x14ac:dyDescent="0.2">
      <c r="A16" s="733" t="s">
        <v>97</v>
      </c>
      <c r="B16" s="704" t="s">
        <v>42</v>
      </c>
      <c r="C16" s="707" t="str">
        <f>IF(AND(COUNTA(D16:D17)=0,D18=""),"なし","あり")</f>
        <v>なし</v>
      </c>
      <c r="D16" s="321"/>
      <c r="E16" s="708" t="s">
        <v>49</v>
      </c>
      <c r="F16" s="709"/>
    </row>
    <row r="17" spans="1:6" ht="17.25" x14ac:dyDescent="0.2">
      <c r="A17" s="734"/>
      <c r="B17" s="705"/>
      <c r="C17" s="553"/>
      <c r="D17" s="320"/>
      <c r="E17" s="710" t="s">
        <v>50</v>
      </c>
      <c r="F17" s="711"/>
    </row>
    <row r="18" spans="1:6" ht="17.25" x14ac:dyDescent="0.2">
      <c r="A18" s="734"/>
      <c r="B18" s="706"/>
      <c r="C18" s="740"/>
      <c r="D18" s="139" t="str">
        <f>IF(ISBLANK(F18)=TRUE,"","○")</f>
        <v/>
      </c>
      <c r="E18" s="325" t="s">
        <v>110</v>
      </c>
      <c r="F18" s="329"/>
    </row>
    <row r="19" spans="1:6" ht="17.25" x14ac:dyDescent="0.2">
      <c r="A19" s="734"/>
      <c r="B19" s="704" t="s">
        <v>43</v>
      </c>
      <c r="C19" s="707" t="str">
        <f>IF(AND(COUNTA(D19)=0,D20=""),"なし","あり")</f>
        <v>なし</v>
      </c>
      <c r="D19" s="321"/>
      <c r="E19" s="741" t="s">
        <v>51</v>
      </c>
      <c r="F19" s="742"/>
    </row>
    <row r="20" spans="1:6" ht="17.25" x14ac:dyDescent="0.2">
      <c r="A20" s="734"/>
      <c r="B20" s="705"/>
      <c r="C20" s="553"/>
      <c r="D20" s="140" t="str">
        <f>IF(ISBLANK(F20)=TRUE,"","○")</f>
        <v/>
      </c>
      <c r="E20" s="325" t="s">
        <v>110</v>
      </c>
      <c r="F20" s="327"/>
    </row>
    <row r="21" spans="1:6" ht="17.25" x14ac:dyDescent="0.2">
      <c r="A21" s="734"/>
      <c r="B21" s="704" t="s">
        <v>44</v>
      </c>
      <c r="C21" s="707" t="str">
        <f>IF(AND(COUNTA(D21)=0,D22=""),"なし","あり")</f>
        <v>なし</v>
      </c>
      <c r="D21" s="321"/>
      <c r="E21" s="741" t="s">
        <v>52</v>
      </c>
      <c r="F21" s="742"/>
    </row>
    <row r="22" spans="1:6" ht="17.25" x14ac:dyDescent="0.2">
      <c r="A22" s="734"/>
      <c r="B22" s="706"/>
      <c r="C22" s="740"/>
      <c r="D22" s="140" t="str">
        <f>IF(ISBLANK(F22)=TRUE,"","○")</f>
        <v/>
      </c>
      <c r="E22" s="325" t="s">
        <v>110</v>
      </c>
      <c r="F22" s="327"/>
    </row>
    <row r="23" spans="1:6" ht="17.25" x14ac:dyDescent="0.2">
      <c r="A23" s="734"/>
      <c r="B23" s="704" t="s">
        <v>45</v>
      </c>
      <c r="C23" s="707" t="str">
        <f>IF(AND(COUNTA(D23:D24)=0,D25=""),"なし","あり")</f>
        <v>なし</v>
      </c>
      <c r="D23" s="321"/>
      <c r="E23" s="708" t="s">
        <v>53</v>
      </c>
      <c r="F23" s="709"/>
    </row>
    <row r="24" spans="1:6" ht="17.25" x14ac:dyDescent="0.2">
      <c r="A24" s="734"/>
      <c r="B24" s="705"/>
      <c r="C24" s="553"/>
      <c r="D24" s="320"/>
      <c r="E24" s="710" t="s">
        <v>54</v>
      </c>
      <c r="F24" s="711"/>
    </row>
    <row r="25" spans="1:6" ht="17.25" x14ac:dyDescent="0.2">
      <c r="A25" s="734"/>
      <c r="B25" s="706"/>
      <c r="C25" s="740"/>
      <c r="D25" s="140" t="str">
        <f>IF(ISBLANK(F25)=TRUE,"","○")</f>
        <v/>
      </c>
      <c r="E25" s="328" t="s">
        <v>110</v>
      </c>
      <c r="F25" s="329"/>
    </row>
    <row r="26" spans="1:6" ht="17.25" x14ac:dyDescent="0.2">
      <c r="A26" s="734"/>
      <c r="B26" s="717" t="s">
        <v>46</v>
      </c>
      <c r="C26" s="718" t="str">
        <f>IF(AND(COUNTA(D26)=0,D27=""),"なし","あり")</f>
        <v>なし</v>
      </c>
      <c r="D26" s="322"/>
      <c r="E26" s="715" t="s">
        <v>55</v>
      </c>
      <c r="F26" s="716"/>
    </row>
    <row r="27" spans="1:6" ht="17.25" x14ac:dyDescent="0.2">
      <c r="A27" s="734"/>
      <c r="B27" s="705"/>
      <c r="C27" s="553"/>
      <c r="D27" s="140" t="str">
        <f>IF(ISBLANK(F27)=TRUE,"","○")</f>
        <v/>
      </c>
      <c r="E27" s="325" t="s">
        <v>110</v>
      </c>
      <c r="F27" s="327"/>
    </row>
    <row r="28" spans="1:6" ht="17.25" x14ac:dyDescent="0.2">
      <c r="A28" s="734"/>
      <c r="B28" s="704" t="s">
        <v>47</v>
      </c>
      <c r="C28" s="707" t="str">
        <f>IF(AND(COUNTA(D28:D29)=0,D30="")=TRUE,"なし","あり")</f>
        <v>なし</v>
      </c>
      <c r="D28" s="321"/>
      <c r="E28" s="708" t="s">
        <v>56</v>
      </c>
      <c r="F28" s="709"/>
    </row>
    <row r="29" spans="1:6" ht="17.25" x14ac:dyDescent="0.2">
      <c r="A29" s="734"/>
      <c r="B29" s="705"/>
      <c r="C29" s="553"/>
      <c r="D29" s="320"/>
      <c r="E29" s="710" t="s">
        <v>57</v>
      </c>
      <c r="F29" s="711"/>
    </row>
    <row r="30" spans="1:6" ht="17.25" x14ac:dyDescent="0.2">
      <c r="A30" s="734"/>
      <c r="B30" s="706"/>
      <c r="C30" s="740"/>
      <c r="D30" s="140" t="str">
        <f>IF(ISBLANK(F30)=TRUE,"","○")</f>
        <v/>
      </c>
      <c r="E30" s="328" t="s">
        <v>110</v>
      </c>
      <c r="F30" s="329"/>
    </row>
    <row r="31" spans="1:6" ht="17.25" x14ac:dyDescent="0.2">
      <c r="A31" s="734"/>
      <c r="B31" s="717" t="s">
        <v>48</v>
      </c>
      <c r="C31" s="718" t="str">
        <f>IF(AND(COUNTA(D31)=0,D32=""),"なし","あり")</f>
        <v>なし</v>
      </c>
      <c r="D31" s="322"/>
      <c r="E31" s="715" t="s">
        <v>58</v>
      </c>
      <c r="F31" s="716"/>
    </row>
    <row r="32" spans="1:6" ht="17.25" x14ac:dyDescent="0.2">
      <c r="A32" s="734"/>
      <c r="B32" s="705"/>
      <c r="C32" s="553"/>
      <c r="D32" s="140" t="str">
        <f>IF(ISBLANK(F32)=TRUE,"","○")</f>
        <v/>
      </c>
      <c r="E32" s="325" t="s">
        <v>110</v>
      </c>
      <c r="F32" s="327"/>
    </row>
    <row r="33" spans="1:6" ht="17.25" x14ac:dyDescent="0.2">
      <c r="A33" s="734"/>
      <c r="B33" s="712" t="s">
        <v>111</v>
      </c>
      <c r="C33" s="707" t="str">
        <f>IF(AND(COUNTA(D33:D34)=0,D35=""),"なし","あり")</f>
        <v>なし</v>
      </c>
      <c r="D33" s="321"/>
      <c r="E33" s="708" t="s">
        <v>59</v>
      </c>
      <c r="F33" s="709"/>
    </row>
    <row r="34" spans="1:6" ht="17.25" x14ac:dyDescent="0.2">
      <c r="A34" s="734"/>
      <c r="B34" s="713"/>
      <c r="C34" s="553"/>
      <c r="D34" s="320"/>
      <c r="E34" s="710" t="s">
        <v>60</v>
      </c>
      <c r="F34" s="711"/>
    </row>
    <row r="35" spans="1:6" ht="17.25" x14ac:dyDescent="0.2">
      <c r="A35" s="734"/>
      <c r="B35" s="714"/>
      <c r="C35" s="553"/>
      <c r="D35" s="140" t="str">
        <f>IF(ISBLANK(F35)=TRUE,"","○")</f>
        <v/>
      </c>
      <c r="E35" s="325" t="s">
        <v>110</v>
      </c>
      <c r="F35" s="326"/>
    </row>
    <row r="36" spans="1:6" ht="17.25" x14ac:dyDescent="0.2">
      <c r="A36" s="734"/>
      <c r="B36" s="712" t="s">
        <v>112</v>
      </c>
      <c r="C36" s="707" t="str">
        <f>IF(AND(COUNTA(D36:D39)=0,D40=""),"なし","あり")</f>
        <v>なし</v>
      </c>
      <c r="D36" s="321"/>
      <c r="E36" s="708" t="s">
        <v>61</v>
      </c>
      <c r="F36" s="709"/>
    </row>
    <row r="37" spans="1:6" ht="17.25" x14ac:dyDescent="0.2">
      <c r="A37" s="734"/>
      <c r="B37" s="713"/>
      <c r="C37" s="553"/>
      <c r="D37" s="320"/>
      <c r="E37" s="710" t="s">
        <v>62</v>
      </c>
      <c r="F37" s="711"/>
    </row>
    <row r="38" spans="1:6" ht="17.25" x14ac:dyDescent="0.2">
      <c r="A38" s="734"/>
      <c r="B38" s="713"/>
      <c r="C38" s="553"/>
      <c r="D38" s="320"/>
      <c r="E38" s="710" t="s">
        <v>63</v>
      </c>
      <c r="F38" s="711"/>
    </row>
    <row r="39" spans="1:6" ht="17.25" x14ac:dyDescent="0.2">
      <c r="A39" s="734"/>
      <c r="B39" s="713"/>
      <c r="C39" s="553"/>
      <c r="D39" s="320"/>
      <c r="E39" s="710" t="s">
        <v>26</v>
      </c>
      <c r="F39" s="711"/>
    </row>
    <row r="40" spans="1:6" ht="17.25" x14ac:dyDescent="0.2">
      <c r="A40" s="734"/>
      <c r="B40" s="714"/>
      <c r="C40" s="553"/>
      <c r="D40" s="140" t="str">
        <f>IF(ISBLANK(F40)=TRUE,"","○")</f>
        <v/>
      </c>
      <c r="E40" s="325" t="s">
        <v>110</v>
      </c>
      <c r="F40" s="326"/>
    </row>
    <row r="41" spans="1:6" ht="17.25" x14ac:dyDescent="0.2">
      <c r="A41" s="734"/>
      <c r="B41" s="712" t="s">
        <v>113</v>
      </c>
      <c r="C41" s="707" t="str">
        <f>IF(AND(COUNTA(D41:D44)=0,D45="")=TRUE,"なし","あり")</f>
        <v>なし</v>
      </c>
      <c r="D41" s="321"/>
      <c r="E41" s="708" t="s">
        <v>64</v>
      </c>
      <c r="F41" s="709"/>
    </row>
    <row r="42" spans="1:6" ht="17.25" x14ac:dyDescent="0.2">
      <c r="A42" s="734"/>
      <c r="B42" s="713"/>
      <c r="C42" s="553"/>
      <c r="D42" s="320"/>
      <c r="E42" s="710" t="s">
        <v>65</v>
      </c>
      <c r="F42" s="711"/>
    </row>
    <row r="43" spans="1:6" ht="17.25" x14ac:dyDescent="0.2">
      <c r="A43" s="734"/>
      <c r="B43" s="713"/>
      <c r="C43" s="553"/>
      <c r="D43" s="320"/>
      <c r="E43" s="710" t="s">
        <v>27</v>
      </c>
      <c r="F43" s="711"/>
    </row>
    <row r="44" spans="1:6" ht="17.25" x14ac:dyDescent="0.2">
      <c r="A44" s="734"/>
      <c r="B44" s="713"/>
      <c r="C44" s="553"/>
      <c r="D44" s="320"/>
      <c r="E44" s="710" t="s">
        <v>81</v>
      </c>
      <c r="F44" s="711"/>
    </row>
    <row r="45" spans="1:6" ht="17.25" x14ac:dyDescent="0.2">
      <c r="A45" s="734"/>
      <c r="B45" s="714"/>
      <c r="C45" s="553"/>
      <c r="D45" s="140" t="str">
        <f>IF(ISBLANK(F45)=TRUE,"","○")</f>
        <v/>
      </c>
      <c r="E45" s="325" t="s">
        <v>110</v>
      </c>
      <c r="F45" s="326"/>
    </row>
    <row r="46" spans="1:6" ht="17.25" x14ac:dyDescent="0.2">
      <c r="A46" s="734"/>
      <c r="B46" s="704" t="s">
        <v>87</v>
      </c>
      <c r="C46" s="707" t="str">
        <f>IF(AND(COUNTA(D46:D49)=0,D50=""),"なし","あり")</f>
        <v>なし</v>
      </c>
      <c r="D46" s="321"/>
      <c r="E46" s="708" t="s">
        <v>66</v>
      </c>
      <c r="F46" s="709"/>
    </row>
    <row r="47" spans="1:6" ht="17.25" x14ac:dyDescent="0.2">
      <c r="A47" s="734"/>
      <c r="B47" s="713"/>
      <c r="C47" s="553"/>
      <c r="D47" s="320"/>
      <c r="E47" s="710" t="s">
        <v>67</v>
      </c>
      <c r="F47" s="711"/>
    </row>
    <row r="48" spans="1:6" ht="17.25" x14ac:dyDescent="0.2">
      <c r="A48" s="734"/>
      <c r="B48" s="713"/>
      <c r="C48" s="553"/>
      <c r="D48" s="320"/>
      <c r="E48" s="710" t="s">
        <v>68</v>
      </c>
      <c r="F48" s="711"/>
    </row>
    <row r="49" spans="1:6" ht="17.25" x14ac:dyDescent="0.2">
      <c r="A49" s="734"/>
      <c r="B49" s="713"/>
      <c r="C49" s="553"/>
      <c r="D49" s="320"/>
      <c r="E49" s="710" t="s">
        <v>69</v>
      </c>
      <c r="F49" s="711"/>
    </row>
    <row r="50" spans="1:6" ht="17.25" x14ac:dyDescent="0.2">
      <c r="A50" s="735"/>
      <c r="B50" s="714"/>
      <c r="C50" s="553"/>
      <c r="D50" s="140" t="str">
        <f>IF(ISBLANK(F50)=TRUE,"","○")</f>
        <v/>
      </c>
      <c r="E50" s="325" t="s">
        <v>110</v>
      </c>
      <c r="F50" s="326"/>
    </row>
    <row r="51" spans="1:6" ht="17.25" x14ac:dyDescent="0.2">
      <c r="A51" s="736" t="s">
        <v>114</v>
      </c>
      <c r="B51" s="712"/>
      <c r="C51" s="707" t="str">
        <f>IF(AND(COUNTA(D51:D54)=0,D55=""),"なし","あり")</f>
        <v>なし</v>
      </c>
      <c r="D51" s="321"/>
      <c r="E51" s="708" t="s">
        <v>70</v>
      </c>
      <c r="F51" s="709"/>
    </row>
    <row r="52" spans="1:6" ht="17.25" x14ac:dyDescent="0.2">
      <c r="A52" s="737"/>
      <c r="B52" s="713"/>
      <c r="C52" s="553"/>
      <c r="D52" s="320"/>
      <c r="E52" s="710" t="s">
        <v>75</v>
      </c>
      <c r="F52" s="711"/>
    </row>
    <row r="53" spans="1:6" ht="17.25" x14ac:dyDescent="0.2">
      <c r="A53" s="737"/>
      <c r="B53" s="713"/>
      <c r="C53" s="553"/>
      <c r="D53" s="320"/>
      <c r="E53" s="710" t="s">
        <v>76</v>
      </c>
      <c r="F53" s="711"/>
    </row>
    <row r="54" spans="1:6" ht="17.25" x14ac:dyDescent="0.2">
      <c r="A54" s="737"/>
      <c r="B54" s="713"/>
      <c r="C54" s="553"/>
      <c r="D54" s="320"/>
      <c r="E54" s="710" t="s">
        <v>77</v>
      </c>
      <c r="F54" s="711"/>
    </row>
    <row r="55" spans="1:6" ht="18" thickBot="1" x14ac:dyDescent="0.25">
      <c r="A55" s="738"/>
      <c r="B55" s="739"/>
      <c r="C55" s="555"/>
      <c r="D55" s="141" t="str">
        <f>IF(ISBLANK(F55)=TRUE,"","○")</f>
        <v/>
      </c>
      <c r="E55" s="323" t="s">
        <v>110</v>
      </c>
      <c r="F55" s="324"/>
    </row>
    <row r="56" spans="1:6" ht="18" thickBot="1" x14ac:dyDescent="0.25"/>
    <row r="57" spans="1:6" ht="17.25" customHeight="1" x14ac:dyDescent="0.2">
      <c r="A57" s="719" t="s">
        <v>115</v>
      </c>
      <c r="B57" s="720"/>
      <c r="C57" s="724"/>
      <c r="D57" s="725"/>
      <c r="E57" s="725"/>
      <c r="F57" s="726"/>
    </row>
    <row r="58" spans="1:6" ht="17.25" x14ac:dyDescent="0.2">
      <c r="A58" s="721"/>
      <c r="B58" s="722"/>
      <c r="C58" s="727"/>
      <c r="D58" s="728"/>
      <c r="E58" s="728"/>
      <c r="F58" s="729"/>
    </row>
    <row r="59" spans="1:6" ht="17.25" x14ac:dyDescent="0.2">
      <c r="A59" s="721"/>
      <c r="B59" s="722"/>
      <c r="C59" s="727"/>
      <c r="D59" s="728"/>
      <c r="E59" s="728"/>
      <c r="F59" s="729"/>
    </row>
    <row r="60" spans="1:6" ht="17.25" x14ac:dyDescent="0.2">
      <c r="A60" s="721"/>
      <c r="B60" s="722"/>
      <c r="C60" s="727"/>
      <c r="D60" s="728"/>
      <c r="E60" s="728"/>
      <c r="F60" s="729"/>
    </row>
    <row r="61" spans="1:6" ht="17.25" x14ac:dyDescent="0.2">
      <c r="A61" s="721"/>
      <c r="B61" s="722"/>
      <c r="C61" s="727"/>
      <c r="D61" s="728"/>
      <c r="E61" s="728"/>
      <c r="F61" s="729"/>
    </row>
    <row r="62" spans="1:6" ht="17.25" x14ac:dyDescent="0.2">
      <c r="A62" s="721"/>
      <c r="B62" s="722"/>
      <c r="C62" s="727"/>
      <c r="D62" s="728"/>
      <c r="E62" s="728"/>
      <c r="F62" s="729"/>
    </row>
    <row r="63" spans="1:6" ht="18" thickBot="1" x14ac:dyDescent="0.25">
      <c r="A63" s="633"/>
      <c r="B63" s="723"/>
      <c r="C63" s="730"/>
      <c r="D63" s="731"/>
      <c r="E63" s="731"/>
      <c r="F63" s="732"/>
    </row>
  </sheetData>
  <sheetProtection algorithmName="SHA-512" hashValue="Femgm2j4y5q6+JF7/IvDVBTrgD+VdTh0mjbOPuMubUPgrQqP7IvrlAfBdiCSalNs8HGuN2QbCfZc8l+fzjXoKA==" saltValue="5t05EpYSk1U5CxbTDbS4MQ==" spinCount="100000" sheet="1" objects="1" scenarios="1"/>
  <mergeCells count="73">
    <mergeCell ref="E16:F16"/>
    <mergeCell ref="E17:F17"/>
    <mergeCell ref="E19:F19"/>
    <mergeCell ref="C19:C20"/>
    <mergeCell ref="C16:C18"/>
    <mergeCell ref="A2:B2"/>
    <mergeCell ref="A3:A15"/>
    <mergeCell ref="E3:F3"/>
    <mergeCell ref="E4:F4"/>
    <mergeCell ref="E5:F5"/>
    <mergeCell ref="E6:F6"/>
    <mergeCell ref="E12:F12"/>
    <mergeCell ref="E13:F13"/>
    <mergeCell ref="C3:C9"/>
    <mergeCell ref="E2:F2"/>
    <mergeCell ref="E14:F14"/>
    <mergeCell ref="E11:F11"/>
    <mergeCell ref="E7:F7"/>
    <mergeCell ref="E8:F8"/>
    <mergeCell ref="E10:F10"/>
    <mergeCell ref="C10:C15"/>
    <mergeCell ref="E37:F37"/>
    <mergeCell ref="E38:F38"/>
    <mergeCell ref="C28:C30"/>
    <mergeCell ref="E21:F21"/>
    <mergeCell ref="E23:F23"/>
    <mergeCell ref="E24:F24"/>
    <mergeCell ref="C23:C25"/>
    <mergeCell ref="C21:C22"/>
    <mergeCell ref="E28:F28"/>
    <mergeCell ref="E51:F51"/>
    <mergeCell ref="E53:F53"/>
    <mergeCell ref="E52:F52"/>
    <mergeCell ref="C33:C35"/>
    <mergeCell ref="A57:B63"/>
    <mergeCell ref="C46:C50"/>
    <mergeCell ref="C51:C55"/>
    <mergeCell ref="B46:B50"/>
    <mergeCell ref="C57:F63"/>
    <mergeCell ref="A16:A50"/>
    <mergeCell ref="A51:B55"/>
    <mergeCell ref="E54:F54"/>
    <mergeCell ref="C41:C45"/>
    <mergeCell ref="B41:B45"/>
    <mergeCell ref="E48:F48"/>
    <mergeCell ref="E49:F49"/>
    <mergeCell ref="E41:F41"/>
    <mergeCell ref="E42:F42"/>
    <mergeCell ref="E43:F43"/>
    <mergeCell ref="E44:F44"/>
    <mergeCell ref="E39:F39"/>
    <mergeCell ref="E46:F46"/>
    <mergeCell ref="E47:F47"/>
    <mergeCell ref="E36:F36"/>
    <mergeCell ref="B33:B35"/>
    <mergeCell ref="E26:F26"/>
    <mergeCell ref="E29:F29"/>
    <mergeCell ref="E31:F31"/>
    <mergeCell ref="E33:F33"/>
    <mergeCell ref="E34:F34"/>
    <mergeCell ref="B26:B27"/>
    <mergeCell ref="B36:B40"/>
    <mergeCell ref="C36:C40"/>
    <mergeCell ref="C26:C27"/>
    <mergeCell ref="B28:B30"/>
    <mergeCell ref="B31:B32"/>
    <mergeCell ref="C31:C32"/>
    <mergeCell ref="B3:B9"/>
    <mergeCell ref="B23:B25"/>
    <mergeCell ref="B16:B18"/>
    <mergeCell ref="B19:B20"/>
    <mergeCell ref="B10:B15"/>
    <mergeCell ref="B21:B22"/>
  </mergeCells>
  <phoneticPr fontId="3"/>
  <dataValidations count="2">
    <dataValidation imeMode="hiragana" allowBlank="1" showInputMessage="1" showErrorMessage="1" sqref="E9:F9 C57 E50:F50 E15:F15 E18:F18 E20:F20 E55:F55 E27:F27 E30:F30 E45:F45 E40:F40 E22:F22 E35:F35 E32:F32 E25:F25" xr:uid="{00000000-0002-0000-0500-000000000000}"/>
    <dataValidation type="list" imeMode="hiragana" allowBlank="1" showInputMessage="1" showErrorMessage="1" sqref="D3:D8 D10:D14 D16:D17 D19 D21 D23:D24 D26 D28:D29 D31 D33:D34 D36:D39 D41:D44 D46:D49 D51:D54" xr:uid="{00000000-0002-0000-0500-000001000000}">
      <formula1>$K$3:$K$4</formula1>
    </dataValidation>
  </dataValidations>
  <pageMargins left="0.39370078740157483" right="0.19685039370078741" top="0.39370078740157483" bottom="0.39370078740157483" header="0.19685039370078741" footer="0.19685039370078741"/>
  <pageSetup paperSize="9" scale="68" orientation="portrait" r:id="rId1"/>
  <headerFooter alignWithMargins="0">
    <oddHeader>&amp;R(&amp;P/&amp;N)</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pageSetUpPr fitToPage="1"/>
  </sheetPr>
  <dimension ref="A1:AB41"/>
  <sheetViews>
    <sheetView showGridLines="0" showZeros="0" zoomScaleNormal="100" zoomScaleSheetLayoutView="100" workbookViewId="0">
      <selection activeCell="AK17" sqref="AK17"/>
    </sheetView>
  </sheetViews>
  <sheetFormatPr defaultColWidth="9" defaultRowHeight="12" customHeight="1" x14ac:dyDescent="0.15"/>
  <cols>
    <col min="1" max="7" width="3.5" style="22" customWidth="1"/>
    <col min="8" max="8" width="9.25" style="22" customWidth="1"/>
    <col min="9" max="16" width="3.5" style="22" customWidth="1"/>
    <col min="17" max="17" width="4.125" style="22" customWidth="1"/>
    <col min="18" max="18" width="5" style="22" customWidth="1"/>
    <col min="19" max="23" width="3.5" style="22" customWidth="1"/>
    <col min="24" max="24" width="8.125" style="22" customWidth="1"/>
    <col min="25" max="26" width="5.625" style="22" customWidth="1"/>
    <col min="27" max="28" width="5.625" style="22" hidden="1" customWidth="1"/>
    <col min="29" max="253" width="5.625" style="22" customWidth="1"/>
    <col min="254" max="16384" width="9" style="22"/>
  </cols>
  <sheetData>
    <row r="1" spans="1:26" ht="66" customHeight="1" thickBot="1" x14ac:dyDescent="0.25">
      <c r="A1" s="37"/>
      <c r="Z1" s="347"/>
    </row>
    <row r="2" spans="1:26" ht="27.75" customHeight="1" thickBot="1" x14ac:dyDescent="0.2">
      <c r="A2" s="21"/>
      <c r="B2" s="21"/>
      <c r="C2" s="21"/>
      <c r="D2" s="21"/>
      <c r="E2" s="21"/>
      <c r="F2" s="21"/>
      <c r="G2" s="21"/>
      <c r="H2" s="21"/>
      <c r="I2" s="21"/>
      <c r="J2" s="21"/>
      <c r="K2" s="21"/>
      <c r="L2" s="21"/>
      <c r="M2" s="21"/>
      <c r="N2" s="21"/>
      <c r="O2" s="21"/>
      <c r="P2" s="21"/>
      <c r="Q2" s="21"/>
      <c r="R2" s="422" t="s">
        <v>1790</v>
      </c>
      <c r="S2" s="423"/>
      <c r="T2" s="424"/>
      <c r="U2" s="794" t="str">
        <f>IF(実績表紙!$A$1="○",実績表紙!U2,"")</f>
        <v/>
      </c>
      <c r="V2" s="795"/>
      <c r="W2" s="795"/>
      <c r="X2" s="796"/>
      <c r="Y2" s="246"/>
      <c r="Z2" s="348"/>
    </row>
    <row r="3" spans="1:26" ht="12" customHeight="1" x14ac:dyDescent="0.15">
      <c r="A3" s="21"/>
      <c r="B3" s="21"/>
      <c r="C3" s="21"/>
      <c r="D3" s="21"/>
      <c r="E3" s="21"/>
      <c r="F3" s="21"/>
      <c r="G3" s="21"/>
      <c r="H3" s="21"/>
      <c r="I3" s="21"/>
      <c r="J3" s="21"/>
      <c r="K3" s="21"/>
      <c r="L3" s="21"/>
      <c r="M3" s="21"/>
      <c r="N3" s="21"/>
      <c r="O3" s="21"/>
      <c r="P3" s="21"/>
      <c r="Q3" s="21"/>
      <c r="R3" s="21"/>
      <c r="S3" s="21"/>
      <c r="T3" s="21"/>
      <c r="U3" s="21"/>
      <c r="V3" s="21"/>
      <c r="W3" s="21"/>
      <c r="X3" s="21"/>
      <c r="Y3" s="21"/>
      <c r="Z3" s="348"/>
    </row>
    <row r="4" spans="1:26" ht="15" customHeight="1" x14ac:dyDescent="0.15">
      <c r="A4" s="21"/>
      <c r="B4" s="21"/>
      <c r="C4" s="21"/>
      <c r="D4" s="21"/>
      <c r="E4" s="21"/>
      <c r="F4" s="21"/>
      <c r="G4" s="21"/>
      <c r="H4" s="21"/>
      <c r="I4" s="21"/>
      <c r="J4" s="21"/>
      <c r="K4" s="21"/>
      <c r="L4" s="21"/>
      <c r="M4" s="21"/>
      <c r="N4" s="21"/>
      <c r="O4" s="21"/>
      <c r="P4" s="42"/>
      <c r="Q4" s="125"/>
      <c r="R4" s="243" t="s">
        <v>1775</v>
      </c>
      <c r="S4" s="350" t="str">
        <f>IF(実績表紙!$A$1="○",実績表紙!S4,"")</f>
        <v/>
      </c>
      <c r="T4" s="94" t="s">
        <v>116</v>
      </c>
      <c r="U4" s="351" t="str">
        <f>IF(実績表紙!$A$1="○",実績表紙!U4,"")</f>
        <v/>
      </c>
      <c r="V4" s="94" t="s">
        <v>117</v>
      </c>
      <c r="W4" s="351" t="str">
        <f>IF(実績表紙!$A$1="○",実績表紙!W4,"")</f>
        <v/>
      </c>
      <c r="X4" s="125" t="s">
        <v>119</v>
      </c>
      <c r="Y4" s="23"/>
      <c r="Z4" s="348"/>
    </row>
    <row r="5" spans="1:26" ht="15" customHeight="1" x14ac:dyDescent="0.15">
      <c r="A5" s="21"/>
      <c r="B5" s="21"/>
      <c r="C5" s="21"/>
      <c r="D5" s="21"/>
      <c r="E5" s="21"/>
      <c r="F5" s="21"/>
      <c r="G5" s="21"/>
      <c r="H5" s="21"/>
      <c r="I5" s="21"/>
      <c r="J5" s="21"/>
      <c r="K5" s="21"/>
      <c r="L5" s="21"/>
      <c r="M5" s="21"/>
      <c r="N5" s="21"/>
      <c r="O5" s="21"/>
      <c r="P5" s="21"/>
      <c r="Q5" s="21"/>
      <c r="R5" s="21"/>
      <c r="S5" s="425"/>
      <c r="T5" s="425"/>
      <c r="U5" s="425"/>
      <c r="V5" s="425"/>
      <c r="W5" s="425"/>
      <c r="X5" s="21"/>
      <c r="Y5" s="21"/>
      <c r="Z5" s="348"/>
    </row>
    <row r="6" spans="1:26" ht="15" customHeight="1" x14ac:dyDescent="0.15">
      <c r="A6" s="437" t="s">
        <v>120</v>
      </c>
      <c r="B6" s="437"/>
      <c r="C6" s="437"/>
      <c r="D6" s="245" t="s">
        <v>1787</v>
      </c>
      <c r="E6" s="21"/>
      <c r="F6" s="21"/>
      <c r="G6" s="21"/>
      <c r="H6" s="21"/>
      <c r="J6" s="21"/>
      <c r="K6" s="21"/>
      <c r="L6" s="21"/>
      <c r="M6" s="21"/>
      <c r="N6" s="21"/>
      <c r="O6" s="21"/>
      <c r="P6" s="21"/>
      <c r="Q6" s="21"/>
      <c r="R6" s="21"/>
      <c r="S6" s="21"/>
      <c r="T6" s="21"/>
      <c r="U6" s="21"/>
      <c r="V6" s="21"/>
      <c r="W6" s="21"/>
      <c r="X6" s="21"/>
      <c r="Y6" s="21"/>
      <c r="Z6" s="348"/>
    </row>
    <row r="7" spans="1:26" ht="15"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348"/>
    </row>
    <row r="8" spans="1:26" ht="15" customHeight="1" x14ac:dyDescent="0.15">
      <c r="A8" s="21"/>
      <c r="B8" s="21"/>
      <c r="C8" s="21"/>
      <c r="D8" s="21"/>
      <c r="E8" s="21"/>
      <c r="F8" s="21"/>
      <c r="G8" s="21"/>
      <c r="H8" s="426" t="s">
        <v>515</v>
      </c>
      <c r="I8" s="426"/>
      <c r="J8" s="426"/>
      <c r="K8" s="426"/>
      <c r="L8" s="427"/>
      <c r="M8" s="797" t="str">
        <f>IF(実績表紙!$A$1="○",実績表紙!M8,"")</f>
        <v/>
      </c>
      <c r="N8" s="798"/>
      <c r="O8" s="352" t="s">
        <v>514</v>
      </c>
      <c r="P8" s="799" t="str">
        <f>IF(実績表紙!$A$1="○",実績表紙!P8,"")</f>
        <v/>
      </c>
      <c r="Q8" s="800"/>
      <c r="R8" s="243"/>
      <c r="S8" s="243"/>
      <c r="T8" s="243"/>
      <c r="U8" s="243"/>
      <c r="V8" s="243"/>
      <c r="W8" s="243"/>
      <c r="X8" s="243"/>
      <c r="Y8" s="21"/>
      <c r="Z8" s="348"/>
    </row>
    <row r="9" spans="1:26" ht="18.75" customHeight="1" x14ac:dyDescent="0.15">
      <c r="A9" s="21"/>
      <c r="B9" s="21"/>
      <c r="C9" s="21"/>
      <c r="D9" s="21"/>
      <c r="E9" s="21"/>
      <c r="F9" s="21"/>
      <c r="G9" s="21"/>
      <c r="H9" s="426" t="s">
        <v>1781</v>
      </c>
      <c r="I9" s="426"/>
      <c r="J9" s="426"/>
      <c r="K9" s="426"/>
      <c r="L9" s="427"/>
      <c r="M9" s="781" t="str">
        <f>IF(実績表紙!$A$1="○",実績表紙!M9,"")</f>
        <v/>
      </c>
      <c r="N9" s="782"/>
      <c r="O9" s="782" t="s">
        <v>2298</v>
      </c>
      <c r="P9" s="782"/>
      <c r="Q9" s="782" t="s">
        <v>2298</v>
      </c>
      <c r="R9" s="782"/>
      <c r="S9" s="782" t="s">
        <v>2298</v>
      </c>
      <c r="T9" s="782"/>
      <c r="U9" s="782" t="s">
        <v>2298</v>
      </c>
      <c r="V9" s="782"/>
      <c r="W9" s="782" t="s">
        <v>2298</v>
      </c>
      <c r="X9" s="783"/>
      <c r="Y9" s="23"/>
      <c r="Z9" s="348"/>
    </row>
    <row r="10" spans="1:26" ht="18.75" customHeight="1" x14ac:dyDescent="0.15">
      <c r="A10" s="21"/>
      <c r="B10" s="21"/>
      <c r="C10" s="21"/>
      <c r="D10" s="21"/>
      <c r="E10" s="21"/>
      <c r="F10" s="21"/>
      <c r="G10" s="21"/>
      <c r="H10" s="426"/>
      <c r="I10" s="426"/>
      <c r="J10" s="426"/>
      <c r="K10" s="426"/>
      <c r="L10" s="427"/>
      <c r="M10" s="784" t="s">
        <v>2298</v>
      </c>
      <c r="N10" s="785"/>
      <c r="O10" s="785" t="s">
        <v>2298</v>
      </c>
      <c r="P10" s="785"/>
      <c r="Q10" s="785" t="s">
        <v>2298</v>
      </c>
      <c r="R10" s="785"/>
      <c r="S10" s="785" t="s">
        <v>2298</v>
      </c>
      <c r="T10" s="785"/>
      <c r="U10" s="785" t="s">
        <v>2298</v>
      </c>
      <c r="V10" s="785"/>
      <c r="W10" s="785" t="s">
        <v>2298</v>
      </c>
      <c r="X10" s="786"/>
      <c r="Y10" s="23"/>
      <c r="Z10" s="348"/>
    </row>
    <row r="11" spans="1:26" ht="20.25" customHeight="1" x14ac:dyDescent="0.15">
      <c r="A11" s="21"/>
      <c r="B11" s="21"/>
      <c r="C11" s="21"/>
      <c r="D11" s="21"/>
      <c r="E11" s="21"/>
      <c r="F11" s="21"/>
      <c r="G11" s="21"/>
      <c r="H11" s="498" t="s">
        <v>1780</v>
      </c>
      <c r="I11" s="498"/>
      <c r="J11" s="498"/>
      <c r="K11" s="498"/>
      <c r="L11" s="499"/>
      <c r="M11" s="787" t="str">
        <f>IF(実績表紙!$A$1="○",実績表紙!M11,"")</f>
        <v/>
      </c>
      <c r="N11" s="788"/>
      <c r="O11" s="788"/>
      <c r="P11" s="788"/>
      <c r="Q11" s="788"/>
      <c r="R11" s="788"/>
      <c r="S11" s="788"/>
      <c r="T11" s="788"/>
      <c r="U11" s="788"/>
      <c r="V11" s="788"/>
      <c r="W11" s="788"/>
      <c r="X11" s="789"/>
      <c r="Y11" s="23"/>
      <c r="Z11" s="348"/>
    </row>
    <row r="12" spans="1:26" ht="30" customHeight="1" x14ac:dyDescent="0.15">
      <c r="A12" s="21"/>
      <c r="B12" s="21"/>
      <c r="C12" s="21"/>
      <c r="D12" s="21"/>
      <c r="E12" s="21"/>
      <c r="F12" s="21"/>
      <c r="G12" s="21"/>
      <c r="H12" s="426" t="s">
        <v>1782</v>
      </c>
      <c r="I12" s="426"/>
      <c r="J12" s="426"/>
      <c r="K12" s="426"/>
      <c r="L12" s="427"/>
      <c r="M12" s="790" t="str">
        <f>IF(実績表紙!$A$1="○",実績表紙!M12,"")</f>
        <v/>
      </c>
      <c r="N12" s="791"/>
      <c r="O12" s="791"/>
      <c r="P12" s="791"/>
      <c r="Q12" s="791"/>
      <c r="R12" s="791"/>
      <c r="S12" s="791"/>
      <c r="T12" s="791"/>
      <c r="U12" s="791"/>
      <c r="V12" s="791"/>
      <c r="W12" s="791"/>
      <c r="X12" s="792"/>
      <c r="Y12" s="23"/>
      <c r="Z12" s="348"/>
    </row>
    <row r="13" spans="1:26" ht="25.5" customHeight="1" x14ac:dyDescent="0.15">
      <c r="A13" s="21"/>
      <c r="B13" s="21"/>
      <c r="C13" s="21"/>
      <c r="D13" s="21"/>
      <c r="E13" s="21"/>
      <c r="F13" s="21"/>
      <c r="G13" s="21"/>
      <c r="H13" s="432" t="s">
        <v>1783</v>
      </c>
      <c r="I13" s="432"/>
      <c r="J13" s="432"/>
      <c r="K13" s="432"/>
      <c r="L13" s="433"/>
      <c r="M13" s="767" t="str">
        <f>IF(実績表紙!$A$1="○",実績表紙!M13,"")</f>
        <v/>
      </c>
      <c r="N13" s="768"/>
      <c r="O13" s="768"/>
      <c r="P13" s="768"/>
      <c r="Q13" s="768"/>
      <c r="R13" s="768"/>
      <c r="S13" s="768"/>
      <c r="T13" s="768"/>
      <c r="U13" s="768"/>
      <c r="V13" s="768"/>
      <c r="W13" s="768"/>
      <c r="X13" s="769"/>
      <c r="Y13" s="36"/>
      <c r="Z13" s="348"/>
    </row>
    <row r="14" spans="1:26" ht="15" customHeight="1" x14ac:dyDescent="0.15">
      <c r="A14" s="21"/>
      <c r="B14" s="21"/>
      <c r="C14" s="21"/>
      <c r="D14" s="21"/>
      <c r="E14" s="21"/>
      <c r="F14" s="21"/>
      <c r="G14" s="21"/>
      <c r="H14" s="21"/>
      <c r="I14" s="21"/>
      <c r="J14" s="21"/>
      <c r="K14" s="21"/>
      <c r="L14" s="21"/>
      <c r="M14" s="444" t="s">
        <v>214</v>
      </c>
      <c r="N14" s="444"/>
      <c r="O14" s="444"/>
      <c r="P14" s="444"/>
      <c r="Q14" s="444"/>
      <c r="R14" s="444"/>
      <c r="S14" s="444"/>
      <c r="T14" s="444"/>
      <c r="U14" s="444"/>
      <c r="V14" s="444"/>
      <c r="W14" s="444"/>
      <c r="X14" s="444"/>
      <c r="Y14" s="21"/>
      <c r="Z14" s="348"/>
    </row>
    <row r="15" spans="1:26" ht="15" customHeight="1" x14ac:dyDescent="0.15">
      <c r="A15" s="21"/>
      <c r="B15" s="21"/>
      <c r="C15" s="21"/>
      <c r="D15" s="21"/>
      <c r="E15" s="21"/>
      <c r="F15" s="21"/>
      <c r="G15" s="21"/>
      <c r="H15" s="21"/>
      <c r="I15" s="21"/>
      <c r="J15" s="21"/>
      <c r="K15" s="21"/>
      <c r="L15" s="21"/>
      <c r="M15" s="124"/>
      <c r="N15" s="124"/>
      <c r="O15" s="124"/>
      <c r="P15" s="124"/>
      <c r="Q15" s="124"/>
      <c r="R15" s="124"/>
      <c r="S15" s="124"/>
      <c r="T15" s="124"/>
      <c r="U15" s="124"/>
      <c r="V15" s="124"/>
      <c r="W15" s="124"/>
      <c r="X15" s="124"/>
      <c r="Y15" s="21"/>
      <c r="Z15" s="348"/>
    </row>
    <row r="16" spans="1:26" ht="21.75" customHeight="1" x14ac:dyDescent="0.15">
      <c r="A16" s="418" t="s">
        <v>2296</v>
      </c>
      <c r="B16" s="418"/>
      <c r="C16" s="418"/>
      <c r="D16" s="418"/>
      <c r="E16" s="418"/>
      <c r="F16" s="418"/>
      <c r="G16" s="418"/>
      <c r="H16" s="418"/>
      <c r="I16" s="418"/>
      <c r="J16" s="418"/>
      <c r="K16" s="418"/>
      <c r="L16" s="418"/>
      <c r="M16" s="418"/>
      <c r="N16" s="418"/>
      <c r="O16" s="418"/>
      <c r="P16" s="418"/>
      <c r="Q16" s="418"/>
      <c r="R16" s="418"/>
      <c r="S16" s="418"/>
      <c r="T16" s="418"/>
      <c r="U16" s="418"/>
      <c r="V16" s="418"/>
      <c r="W16" s="418"/>
      <c r="X16" s="418"/>
      <c r="Y16" s="21"/>
      <c r="Z16" s="348"/>
    </row>
    <row r="17" spans="1:28" ht="6.75"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348"/>
    </row>
    <row r="18" spans="1:28" ht="39" customHeight="1" x14ac:dyDescent="0.15">
      <c r="A18" s="793" t="s">
        <v>2297</v>
      </c>
      <c r="B18" s="793"/>
      <c r="C18" s="793"/>
      <c r="D18" s="793"/>
      <c r="E18" s="793"/>
      <c r="F18" s="793"/>
      <c r="G18" s="793"/>
      <c r="H18" s="793"/>
      <c r="I18" s="793"/>
      <c r="J18" s="793"/>
      <c r="K18" s="793"/>
      <c r="L18" s="793"/>
      <c r="M18" s="793"/>
      <c r="N18" s="793"/>
      <c r="O18" s="793"/>
      <c r="P18" s="793"/>
      <c r="Q18" s="793"/>
      <c r="R18" s="793"/>
      <c r="S18" s="793"/>
      <c r="T18" s="793"/>
      <c r="U18" s="793"/>
      <c r="V18" s="793"/>
      <c r="W18" s="793"/>
      <c r="X18" s="793"/>
      <c r="Y18" s="21"/>
      <c r="Z18" s="348"/>
    </row>
    <row r="19" spans="1:28" ht="23.25" customHeight="1" x14ac:dyDescent="0.15">
      <c r="A19" s="464" t="s">
        <v>492</v>
      </c>
      <c r="B19" s="465"/>
      <c r="C19" s="465"/>
      <c r="D19" s="465"/>
      <c r="E19" s="465"/>
      <c r="F19" s="465"/>
      <c r="G19" s="465"/>
      <c r="H19" s="466"/>
      <c r="I19" s="775" t="str">
        <f>IF(実績表紙!$A$1="○",実績表紙!I19,"")</f>
        <v/>
      </c>
      <c r="J19" s="776"/>
      <c r="K19" s="776"/>
      <c r="L19" s="776"/>
      <c r="M19" s="776"/>
      <c r="N19" s="776"/>
      <c r="O19" s="776"/>
      <c r="P19" s="776"/>
      <c r="Q19" s="776"/>
      <c r="R19" s="776"/>
      <c r="S19" s="776"/>
      <c r="T19" s="776"/>
      <c r="U19" s="776"/>
      <c r="V19" s="776"/>
      <c r="W19" s="776"/>
      <c r="X19" s="777"/>
      <c r="Y19" s="24"/>
      <c r="Z19" s="348"/>
    </row>
    <row r="20" spans="1:28" ht="23.25" customHeight="1" x14ac:dyDescent="0.15">
      <c r="A20" s="473"/>
      <c r="B20" s="474"/>
      <c r="C20" s="474"/>
      <c r="D20" s="474"/>
      <c r="E20" s="474"/>
      <c r="F20" s="474"/>
      <c r="G20" s="474"/>
      <c r="H20" s="475"/>
      <c r="I20" s="778"/>
      <c r="J20" s="779"/>
      <c r="K20" s="779"/>
      <c r="L20" s="779"/>
      <c r="M20" s="779"/>
      <c r="N20" s="779"/>
      <c r="O20" s="779"/>
      <c r="P20" s="779"/>
      <c r="Q20" s="779"/>
      <c r="R20" s="779"/>
      <c r="S20" s="779"/>
      <c r="T20" s="779"/>
      <c r="U20" s="779"/>
      <c r="V20" s="779"/>
      <c r="W20" s="779"/>
      <c r="X20" s="780"/>
      <c r="Y20" s="24"/>
      <c r="Z20" s="348"/>
    </row>
    <row r="21" spans="1:28" ht="21.75" customHeight="1" x14ac:dyDescent="0.15">
      <c r="A21" s="464" t="s">
        <v>498</v>
      </c>
      <c r="B21" s="465"/>
      <c r="C21" s="465"/>
      <c r="D21" s="465"/>
      <c r="E21" s="465"/>
      <c r="F21" s="465"/>
      <c r="G21" s="465"/>
      <c r="H21" s="466"/>
      <c r="I21" s="353" t="s">
        <v>515</v>
      </c>
      <c r="J21" s="763" t="str">
        <f>IF(実績表紙!$A$1="○",実績表紙!J21,"")</f>
        <v/>
      </c>
      <c r="K21" s="764"/>
      <c r="L21" s="123" t="s">
        <v>514</v>
      </c>
      <c r="M21" s="765" t="str">
        <f>IF(実績表紙!$A$1="○",実績表紙!M21,"")</f>
        <v/>
      </c>
      <c r="N21" s="766"/>
      <c r="O21" s="267"/>
      <c r="P21" s="95"/>
      <c r="Q21" s="95"/>
      <c r="R21" s="95"/>
      <c r="S21" s="95"/>
      <c r="T21" s="95"/>
      <c r="U21" s="95"/>
      <c r="V21" s="95"/>
      <c r="W21" s="95"/>
      <c r="X21" s="354"/>
      <c r="Y21" s="24"/>
      <c r="Z21" s="348"/>
    </row>
    <row r="22" spans="1:28" ht="21.75" customHeight="1" thickBot="1" x14ac:dyDescent="0.2">
      <c r="A22" s="473"/>
      <c r="B22" s="474"/>
      <c r="C22" s="474"/>
      <c r="D22" s="474"/>
      <c r="E22" s="474"/>
      <c r="F22" s="474"/>
      <c r="G22" s="474"/>
      <c r="H22" s="475"/>
      <c r="I22" s="767" t="str">
        <f>IF(実績表紙!$A$1="○",実績表紙!I22,"")</f>
        <v/>
      </c>
      <c r="J22" s="768"/>
      <c r="K22" s="768"/>
      <c r="L22" s="768"/>
      <c r="M22" s="768"/>
      <c r="N22" s="768"/>
      <c r="O22" s="768"/>
      <c r="P22" s="768"/>
      <c r="Q22" s="768"/>
      <c r="R22" s="768"/>
      <c r="S22" s="768"/>
      <c r="T22" s="768"/>
      <c r="U22" s="768"/>
      <c r="V22" s="768"/>
      <c r="W22" s="768"/>
      <c r="X22" s="769"/>
      <c r="Y22" s="24"/>
      <c r="Z22" s="348"/>
    </row>
    <row r="23" spans="1:28" ht="20.25" customHeight="1" thickBot="1" x14ac:dyDescent="0.2">
      <c r="A23" s="464" t="s">
        <v>493</v>
      </c>
      <c r="B23" s="465"/>
      <c r="C23" s="465"/>
      <c r="D23" s="465"/>
      <c r="E23" s="465"/>
      <c r="F23" s="465"/>
      <c r="G23" s="465"/>
      <c r="H23" s="466"/>
      <c r="I23" s="770" t="str">
        <f>IF(実績表紙!$A$1="○",IF(AA23&gt;29,実績事業所!E48,AA23),"")</f>
        <v/>
      </c>
      <c r="J23" s="771"/>
      <c r="K23" s="771"/>
      <c r="L23" s="771"/>
      <c r="M23" s="465" t="s">
        <v>495</v>
      </c>
      <c r="N23" s="355"/>
      <c r="O23" s="355"/>
      <c r="P23" s="355"/>
      <c r="Q23" s="349"/>
      <c r="R23" s="355"/>
      <c r="S23" s="774"/>
      <c r="T23" s="774"/>
      <c r="U23" s="774"/>
      <c r="V23" s="355"/>
      <c r="W23" s="355"/>
      <c r="X23" s="356"/>
      <c r="Y23" s="21"/>
      <c r="Z23" s="348"/>
      <c r="AA23" s="392">
        <f>実績事業所!E48-実績事業所!E49</f>
        <v>0</v>
      </c>
      <c r="AB23" s="392">
        <f>IF(AA23&gt;29,実績事業所!E48,AA23)</f>
        <v>0</v>
      </c>
    </row>
    <row r="24" spans="1:28" ht="20.25" customHeight="1" x14ac:dyDescent="0.15">
      <c r="A24" s="473"/>
      <c r="B24" s="474"/>
      <c r="C24" s="474"/>
      <c r="D24" s="474"/>
      <c r="E24" s="474"/>
      <c r="F24" s="474"/>
      <c r="G24" s="474"/>
      <c r="H24" s="475"/>
      <c r="I24" s="772"/>
      <c r="J24" s="773"/>
      <c r="K24" s="773"/>
      <c r="L24" s="773"/>
      <c r="M24" s="474"/>
      <c r="N24" s="25"/>
      <c r="O24" s="25"/>
      <c r="P24" s="25"/>
      <c r="Q24" s="26"/>
      <c r="R24" s="25"/>
      <c r="S24" s="516"/>
      <c r="T24" s="516"/>
      <c r="U24" s="516"/>
      <c r="V24" s="25"/>
      <c r="W24" s="25"/>
      <c r="X24" s="27"/>
      <c r="Y24" s="21"/>
      <c r="Z24" s="348"/>
    </row>
    <row r="25" spans="1:28" ht="36" customHeight="1" x14ac:dyDescent="0.15">
      <c r="A25" s="456" t="s">
        <v>1672</v>
      </c>
      <c r="B25" s="457"/>
      <c r="C25" s="457"/>
      <c r="D25" s="457"/>
      <c r="E25" s="457"/>
      <c r="F25" s="457"/>
      <c r="G25" s="457"/>
      <c r="H25" s="458"/>
      <c r="I25" s="459" t="str">
        <f>IFERROR(IF(T25="","",VLOOKUP(使用状況表紙!T25,産業分類表!A4:B102,2,FALSE)),"")</f>
        <v/>
      </c>
      <c r="J25" s="460"/>
      <c r="K25" s="460"/>
      <c r="L25" s="460"/>
      <c r="M25" s="460"/>
      <c r="N25" s="460"/>
      <c r="O25" s="460"/>
      <c r="P25" s="460"/>
      <c r="Q25" s="461"/>
      <c r="R25" s="456" t="s">
        <v>1673</v>
      </c>
      <c r="S25" s="458"/>
      <c r="T25" s="759" t="str">
        <f>IF(実績表紙!$A$1="○",実績表紙!T25,"")</f>
        <v/>
      </c>
      <c r="U25" s="759"/>
      <c r="V25" s="759"/>
      <c r="W25" s="759"/>
      <c r="X25" s="760"/>
      <c r="Y25" s="21"/>
      <c r="Z25" s="348"/>
    </row>
    <row r="26" spans="1:28" ht="36" customHeight="1" x14ac:dyDescent="0.15">
      <c r="A26" s="464" t="s">
        <v>208</v>
      </c>
      <c r="B26" s="465"/>
      <c r="C26" s="465"/>
      <c r="D26" s="465"/>
      <c r="E26" s="465"/>
      <c r="F26" s="465"/>
      <c r="G26" s="465"/>
      <c r="H26" s="466"/>
      <c r="I26" s="761" t="str">
        <f>IF(実績表紙!$A$1="○",実績事業所!E47,"")</f>
        <v/>
      </c>
      <c r="J26" s="762"/>
      <c r="K26" s="762"/>
      <c r="L26" s="762"/>
      <c r="M26" s="762"/>
      <c r="N26" s="762"/>
      <c r="O26" s="28" t="s">
        <v>494</v>
      </c>
      <c r="P26" s="28"/>
      <c r="Q26" s="29"/>
      <c r="R26" s="28"/>
      <c r="S26" s="28"/>
      <c r="T26" s="28"/>
      <c r="U26" s="28"/>
      <c r="V26" s="28"/>
      <c r="W26" s="28"/>
      <c r="X26" s="30"/>
      <c r="Y26" s="21"/>
      <c r="Z26" s="348"/>
    </row>
    <row r="27" spans="1:28" ht="36" customHeight="1" x14ac:dyDescent="0.15">
      <c r="A27" s="456" t="s">
        <v>438</v>
      </c>
      <c r="B27" s="457"/>
      <c r="C27" s="457"/>
      <c r="D27" s="457"/>
      <c r="E27" s="457"/>
      <c r="F27" s="457"/>
      <c r="G27" s="457"/>
      <c r="H27" s="458"/>
      <c r="I27" s="456" t="s">
        <v>121</v>
      </c>
      <c r="J27" s="457"/>
      <c r="K27" s="457"/>
      <c r="L27" s="457"/>
      <c r="M27" s="457"/>
      <c r="N27" s="457"/>
      <c r="O27" s="457"/>
      <c r="P27" s="457"/>
      <c r="Q27" s="457"/>
      <c r="R27" s="457"/>
      <c r="S27" s="457"/>
      <c r="T27" s="457"/>
      <c r="U27" s="457"/>
      <c r="V27" s="457"/>
      <c r="W27" s="457"/>
      <c r="X27" s="458"/>
      <c r="Y27" s="21"/>
      <c r="Z27" s="348"/>
    </row>
    <row r="28" spans="1:28" ht="19.5" customHeight="1" x14ac:dyDescent="0.15">
      <c r="A28" s="464" t="s">
        <v>209</v>
      </c>
      <c r="B28" s="465"/>
      <c r="C28" s="465"/>
      <c r="D28" s="465"/>
      <c r="E28" s="465"/>
      <c r="F28" s="465"/>
      <c r="G28" s="465"/>
      <c r="H28" s="466"/>
      <c r="I28" s="483" t="s">
        <v>1784</v>
      </c>
      <c r="J28" s="484"/>
      <c r="K28" s="484"/>
      <c r="L28" s="485"/>
      <c r="M28" s="750" t="str">
        <f>IF(実績表紙!$A$1="○",実績表紙!M28,"")</f>
        <v/>
      </c>
      <c r="N28" s="757"/>
      <c r="O28" s="757"/>
      <c r="P28" s="757"/>
      <c r="Q28" s="757"/>
      <c r="R28" s="757"/>
      <c r="S28" s="757"/>
      <c r="T28" s="757"/>
      <c r="U28" s="757"/>
      <c r="V28" s="757"/>
      <c r="W28" s="757"/>
      <c r="X28" s="758"/>
      <c r="Y28" s="31"/>
      <c r="Z28" s="348"/>
    </row>
    <row r="29" spans="1:28" ht="19.5" customHeight="1" x14ac:dyDescent="0.15">
      <c r="A29" s="471"/>
      <c r="B29" s="437"/>
      <c r="C29" s="437"/>
      <c r="D29" s="437"/>
      <c r="E29" s="437"/>
      <c r="F29" s="437"/>
      <c r="G29" s="437"/>
      <c r="H29" s="472"/>
      <c r="I29" s="483" t="s">
        <v>1785</v>
      </c>
      <c r="J29" s="486"/>
      <c r="K29" s="486"/>
      <c r="L29" s="487"/>
      <c r="M29" s="750" t="str">
        <f>IF(実績表紙!$A$1="○",実績表紙!M29,"")</f>
        <v/>
      </c>
      <c r="N29" s="751"/>
      <c r="O29" s="751"/>
      <c r="P29" s="751"/>
      <c r="Q29" s="751"/>
      <c r="R29" s="751"/>
      <c r="S29" s="751"/>
      <c r="T29" s="751"/>
      <c r="U29" s="751"/>
      <c r="V29" s="751"/>
      <c r="W29" s="751"/>
      <c r="X29" s="752"/>
      <c r="Y29" s="31"/>
      <c r="Z29" s="348"/>
    </row>
    <row r="30" spans="1:28" ht="19.5" customHeight="1" x14ac:dyDescent="0.15">
      <c r="A30" s="471"/>
      <c r="B30" s="437"/>
      <c r="C30" s="437"/>
      <c r="D30" s="437"/>
      <c r="E30" s="437"/>
      <c r="F30" s="437"/>
      <c r="G30" s="437"/>
      <c r="H30" s="472"/>
      <c r="I30" s="448" t="s">
        <v>1786</v>
      </c>
      <c r="J30" s="449"/>
      <c r="K30" s="449"/>
      <c r="L30" s="450"/>
      <c r="M30" s="750" t="str">
        <f>IF(実績表紙!$A$1="○",実績表紙!M30,"")</f>
        <v/>
      </c>
      <c r="N30" s="751"/>
      <c r="O30" s="751"/>
      <c r="P30" s="751"/>
      <c r="Q30" s="751"/>
      <c r="R30" s="751"/>
      <c r="S30" s="751"/>
      <c r="T30" s="751"/>
      <c r="U30" s="751"/>
      <c r="V30" s="751"/>
      <c r="W30" s="751"/>
      <c r="X30" s="752"/>
      <c r="Y30" s="31"/>
      <c r="Z30" s="348"/>
    </row>
    <row r="31" spans="1:28" ht="19.5" customHeight="1" x14ac:dyDescent="0.15">
      <c r="A31" s="471"/>
      <c r="B31" s="437"/>
      <c r="C31" s="437"/>
      <c r="D31" s="437"/>
      <c r="E31" s="437"/>
      <c r="F31" s="437"/>
      <c r="G31" s="437"/>
      <c r="H31" s="472"/>
      <c r="I31" s="448" t="s">
        <v>122</v>
      </c>
      <c r="J31" s="449"/>
      <c r="K31" s="449"/>
      <c r="L31" s="450"/>
      <c r="M31" s="750" t="str">
        <f>IF(実績表紙!$A$1="○",実績表紙!M31,"")</f>
        <v/>
      </c>
      <c r="N31" s="751"/>
      <c r="O31" s="751"/>
      <c r="P31" s="751"/>
      <c r="Q31" s="751"/>
      <c r="R31" s="751"/>
      <c r="S31" s="751"/>
      <c r="T31" s="751"/>
      <c r="U31" s="751"/>
      <c r="V31" s="751"/>
      <c r="W31" s="751"/>
      <c r="X31" s="752"/>
      <c r="Y31" s="21"/>
      <c r="Z31" s="348"/>
    </row>
    <row r="32" spans="1:28" ht="19.5" customHeight="1" x14ac:dyDescent="0.15">
      <c r="A32" s="473"/>
      <c r="B32" s="474"/>
      <c r="C32" s="474"/>
      <c r="D32" s="474"/>
      <c r="E32" s="474"/>
      <c r="F32" s="474"/>
      <c r="G32" s="474"/>
      <c r="H32" s="475"/>
      <c r="I32" s="490" t="s">
        <v>143</v>
      </c>
      <c r="J32" s="491"/>
      <c r="K32" s="491"/>
      <c r="L32" s="492"/>
      <c r="M32" s="753" t="str">
        <f>IF(実績表紙!$A$1="○",実績表紙!M32,"")</f>
        <v/>
      </c>
      <c r="N32" s="754"/>
      <c r="O32" s="754"/>
      <c r="P32" s="754"/>
      <c r="Q32" s="754"/>
      <c r="R32" s="96" t="s">
        <v>123</v>
      </c>
      <c r="S32" s="755" t="str">
        <f>IF(実績表紙!$A$1="○",実績表紙!S32,"")</f>
        <v/>
      </c>
      <c r="T32" s="755"/>
      <c r="U32" s="755"/>
      <c r="V32" s="755"/>
      <c r="W32" s="755"/>
      <c r="X32" s="756"/>
      <c r="Y32" s="21"/>
      <c r="Z32" s="348"/>
    </row>
    <row r="33" spans="1:26" ht="19.5" customHeight="1" x14ac:dyDescent="0.15">
      <c r="A33" s="470" t="s">
        <v>124</v>
      </c>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21"/>
      <c r="Z33" s="348"/>
    </row>
    <row r="34" spans="1:26" ht="19.5" customHeight="1" x14ac:dyDescent="0.15">
      <c r="A34" s="470"/>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21"/>
      <c r="Z34" s="348"/>
    </row>
    <row r="35" spans="1:26" ht="19.5" customHeight="1" x14ac:dyDescent="0.15">
      <c r="A35" s="470"/>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21"/>
      <c r="Z35" s="348"/>
    </row>
    <row r="36" spans="1:26" ht="19.5" customHeight="1" x14ac:dyDescent="0.15">
      <c r="A36" s="470"/>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21"/>
      <c r="Z36" s="348"/>
    </row>
    <row r="37" spans="1:26" ht="19.5" customHeight="1" x14ac:dyDescent="0.15">
      <c r="A37" s="470"/>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21"/>
      <c r="Z37" s="348"/>
    </row>
    <row r="38" spans="1:26" ht="9" customHeight="1" x14ac:dyDescent="0.15">
      <c r="A38" s="470"/>
      <c r="B38" s="470"/>
      <c r="C38" s="470"/>
      <c r="D38" s="470"/>
      <c r="E38" s="470"/>
      <c r="F38" s="470"/>
      <c r="G38" s="470"/>
      <c r="H38" s="470"/>
      <c r="I38" s="470"/>
      <c r="J38" s="470"/>
      <c r="K38" s="470"/>
      <c r="L38" s="470"/>
      <c r="M38" s="470"/>
      <c r="N38" s="470"/>
      <c r="O38" s="470"/>
      <c r="P38" s="470"/>
      <c r="Q38" s="470"/>
      <c r="R38" s="470"/>
      <c r="S38" s="470"/>
      <c r="T38" s="470"/>
      <c r="U38" s="470"/>
      <c r="V38" s="470"/>
      <c r="W38" s="470"/>
      <c r="X38" s="470"/>
      <c r="Z38" s="348"/>
    </row>
    <row r="39" spans="1:26" s="33" customFormat="1" ht="20.25" customHeight="1" x14ac:dyDescent="0.15">
      <c r="A39" s="469" t="s">
        <v>125</v>
      </c>
      <c r="B39" s="469"/>
      <c r="Z39" s="348"/>
    </row>
    <row r="40" spans="1:26" s="33" customFormat="1" ht="16.5" customHeight="1" x14ac:dyDescent="0.15">
      <c r="A40" s="34"/>
      <c r="B40" s="410" t="s">
        <v>1788</v>
      </c>
      <c r="C40" s="469"/>
      <c r="D40" s="469"/>
      <c r="E40" s="469"/>
      <c r="F40" s="469"/>
      <c r="G40" s="469"/>
      <c r="H40" s="469"/>
      <c r="I40" s="469"/>
      <c r="J40" s="469"/>
      <c r="K40" s="469"/>
      <c r="L40" s="469"/>
      <c r="M40" s="469"/>
      <c r="N40" s="469"/>
      <c r="O40" s="469"/>
      <c r="P40" s="469"/>
      <c r="Q40" s="469"/>
      <c r="R40" s="469"/>
      <c r="S40" s="469"/>
      <c r="T40" s="469"/>
      <c r="U40" s="469"/>
      <c r="V40" s="469"/>
      <c r="W40" s="469"/>
      <c r="X40" s="469"/>
      <c r="Z40" s="348"/>
    </row>
    <row r="41" spans="1:26" s="33" customFormat="1" ht="16.5" customHeight="1" x14ac:dyDescent="0.15">
      <c r="A41" s="34"/>
      <c r="B41" s="469"/>
      <c r="C41" s="469"/>
      <c r="D41" s="469"/>
      <c r="E41" s="469"/>
      <c r="F41" s="469"/>
      <c r="G41" s="469"/>
      <c r="H41" s="469"/>
      <c r="I41" s="469"/>
      <c r="J41" s="469"/>
      <c r="K41" s="469"/>
      <c r="L41" s="469"/>
      <c r="M41" s="469"/>
      <c r="N41" s="469"/>
      <c r="O41" s="469"/>
      <c r="P41" s="469"/>
      <c r="Q41" s="469"/>
      <c r="R41" s="469"/>
      <c r="S41" s="469"/>
      <c r="T41" s="469"/>
      <c r="U41" s="469"/>
      <c r="V41" s="469"/>
      <c r="W41" s="469"/>
      <c r="X41" s="469"/>
      <c r="Z41" s="348"/>
    </row>
  </sheetData>
  <sheetProtection algorithmName="SHA-512" hashValue="jbVxqH9GazmQfMR8FXIfHUPM+oG2oUi4IC3Zx8kD6g2noulK9rfeEAln0+VxjIistxeECeV1N5d2tAhCSvlw/A==" saltValue="06/KEmxlEhlqLqjsyCyj8w==" spinCount="100000" sheet="1" objects="1" scenarios="1"/>
  <mergeCells count="54">
    <mergeCell ref="R2:T2"/>
    <mergeCell ref="U2:X2"/>
    <mergeCell ref="S5:W5"/>
    <mergeCell ref="A6:C6"/>
    <mergeCell ref="H8:L8"/>
    <mergeCell ref="M8:N8"/>
    <mergeCell ref="P8:Q8"/>
    <mergeCell ref="A19:H20"/>
    <mergeCell ref="I19:X20"/>
    <mergeCell ref="H9:L10"/>
    <mergeCell ref="M9:X10"/>
    <mergeCell ref="H11:L11"/>
    <mergeCell ref="M11:X11"/>
    <mergeCell ref="H12:L12"/>
    <mergeCell ref="M12:X12"/>
    <mergeCell ref="H13:L13"/>
    <mergeCell ref="M13:X13"/>
    <mergeCell ref="M14:X14"/>
    <mergeCell ref="A16:X16"/>
    <mergeCell ref="A18:X18"/>
    <mergeCell ref="A21:H22"/>
    <mergeCell ref="J21:K21"/>
    <mergeCell ref="M21:N21"/>
    <mergeCell ref="I22:X22"/>
    <mergeCell ref="A23:H24"/>
    <mergeCell ref="I23:L24"/>
    <mergeCell ref="M23:M24"/>
    <mergeCell ref="S23:U23"/>
    <mergeCell ref="S24:U24"/>
    <mergeCell ref="A25:H25"/>
    <mergeCell ref="I25:Q25"/>
    <mergeCell ref="R25:S25"/>
    <mergeCell ref="T25:X25"/>
    <mergeCell ref="A26:H26"/>
    <mergeCell ref="I26:N26"/>
    <mergeCell ref="A27:H27"/>
    <mergeCell ref="I27:X27"/>
    <mergeCell ref="A28:H32"/>
    <mergeCell ref="I28:L28"/>
    <mergeCell ref="M28:X28"/>
    <mergeCell ref="I29:L29"/>
    <mergeCell ref="M29:X29"/>
    <mergeCell ref="I30:L30"/>
    <mergeCell ref="M30:X30"/>
    <mergeCell ref="I31:L31"/>
    <mergeCell ref="A39:B39"/>
    <mergeCell ref="B40:X40"/>
    <mergeCell ref="B41:X41"/>
    <mergeCell ref="M31:X31"/>
    <mergeCell ref="I32:L32"/>
    <mergeCell ref="M32:Q32"/>
    <mergeCell ref="S32:X32"/>
    <mergeCell ref="A33:H38"/>
    <mergeCell ref="I33:X38"/>
  </mergeCells>
  <phoneticPr fontId="3"/>
  <dataValidations count="3">
    <dataValidation imeMode="fullAlpha" allowBlank="1" showInputMessage="1" showErrorMessage="1" sqref="R32" xr:uid="{00000000-0002-0000-0600-000000000000}"/>
    <dataValidation imeMode="halfAlpha" allowBlank="1" showInputMessage="1" showErrorMessage="1" sqref="M32:Q32 S32:X32" xr:uid="{00000000-0002-0000-0600-000001000000}"/>
    <dataValidation imeMode="hiragana" allowBlank="1" showInputMessage="1" showErrorMessage="1" sqref="A6:D6 M28:X31" xr:uid="{00000000-0002-0000-0600-000002000000}"/>
  </dataValidations>
  <pageMargins left="0.55118110236220474" right="0.19685039370078741" top="0.98425196850393704" bottom="0.82677165354330717" header="0.51181102362204722" footer="0.51181102362204722"/>
  <pageSetup paperSize="9" scale="95" orientation="portrait" r:id="rId1"/>
  <headerFooter alignWithMargins="0">
    <oddHeader>&amp;L第二号様式（第二条）</oddHeader>
  </headerFooter>
  <ignoredErrors>
    <ignoredError sqref="A2:X8 A19:X21 A11:X15 A9:N9 P9 R9 T9 V9 X9 A10:L10 N10 P10 R10 T10 V10 X10 A24:X24 A22:H22 I22:X22 A26:X38 A25:H25 J25:X25 A23:H23 I23:X23" unlocked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M1217"/>
  <sheetViews>
    <sheetView showGridLines="0" topLeftCell="S1" zoomScale="85" zoomScaleNormal="85" workbookViewId="0">
      <selection activeCell="AO26" sqref="AO26"/>
    </sheetView>
  </sheetViews>
  <sheetFormatPr defaultColWidth="9" defaultRowHeight="13.5" x14ac:dyDescent="0.15"/>
  <cols>
    <col min="1" max="1" width="10.875" style="20" hidden="1" customWidth="1"/>
    <col min="2" max="2" width="30.5" style="20" hidden="1" customWidth="1"/>
    <col min="3" max="3" width="14.625" style="20" hidden="1" customWidth="1"/>
    <col min="4" max="5" width="5.625" style="20" hidden="1" customWidth="1"/>
    <col min="6" max="6" width="6.375" style="20" hidden="1" customWidth="1"/>
    <col min="7" max="7" width="6.625" style="20" hidden="1" customWidth="1"/>
    <col min="8" max="9" width="5.625" style="20" hidden="1" customWidth="1"/>
    <col min="10" max="10" width="8.75" style="20" hidden="1" customWidth="1"/>
    <col min="11" max="18" width="5.625" style="20" hidden="1" customWidth="1"/>
    <col min="19" max="19" width="2" style="20" customWidth="1"/>
    <col min="20" max="20" width="11.625" style="20" customWidth="1"/>
    <col min="21" max="21" width="10.625" style="20" customWidth="1"/>
    <col min="22" max="22" width="12" style="20" customWidth="1"/>
    <col min="23" max="23" width="9" style="172"/>
    <col min="24" max="24" width="5.25" style="20" bestFit="1" customWidth="1"/>
    <col min="25" max="25" width="11.75" style="20" bestFit="1" customWidth="1"/>
    <col min="26" max="27" width="9.125" style="20" customWidth="1"/>
    <col min="28" max="28" width="9.125" style="173" customWidth="1"/>
    <col min="29" max="31" width="9" style="20"/>
    <col min="32" max="32" width="24.25" style="20" customWidth="1"/>
    <col min="33" max="33" width="25.125" style="20" customWidth="1"/>
    <col min="34" max="16384" width="9" style="20"/>
  </cols>
  <sheetData>
    <row r="1" spans="1:32" x14ac:dyDescent="0.15">
      <c r="W1" s="20"/>
    </row>
    <row r="2" spans="1:32" ht="15" thickBot="1" x14ac:dyDescent="0.2">
      <c r="A2" s="20" t="s">
        <v>846</v>
      </c>
      <c r="F2" s="20" t="s">
        <v>1086</v>
      </c>
      <c r="G2" s="20" t="s">
        <v>1423</v>
      </c>
      <c r="H2" s="20" t="s">
        <v>1424</v>
      </c>
      <c r="T2" s="811" t="s">
        <v>1425</v>
      </c>
      <c r="U2" s="811"/>
      <c r="V2" s="811"/>
      <c r="W2" s="811"/>
      <c r="X2" s="811"/>
      <c r="Y2" s="811"/>
      <c r="Z2" s="811"/>
      <c r="AA2" s="811"/>
      <c r="AB2" s="811"/>
    </row>
    <row r="3" spans="1:32" ht="41.25" thickBot="1" x14ac:dyDescent="0.2">
      <c r="A3" s="20" t="s">
        <v>716</v>
      </c>
      <c r="B3" s="20" t="s">
        <v>199</v>
      </c>
      <c r="C3" s="20" t="s">
        <v>205</v>
      </c>
      <c r="D3" s="20" t="s">
        <v>192</v>
      </c>
      <c r="E3" s="20" t="s">
        <v>541</v>
      </c>
      <c r="F3" s="82" t="s">
        <v>847</v>
      </c>
      <c r="G3" s="82" t="s">
        <v>848</v>
      </c>
      <c r="H3" s="82" t="s">
        <v>1004</v>
      </c>
      <c r="I3" s="200" t="s">
        <v>872</v>
      </c>
      <c r="J3" s="20" t="s">
        <v>161</v>
      </c>
      <c r="T3" s="52" t="s">
        <v>1028</v>
      </c>
      <c r="U3" s="53" t="s">
        <v>435</v>
      </c>
      <c r="V3" s="53" t="s">
        <v>516</v>
      </c>
      <c r="W3" s="150" t="s">
        <v>717</v>
      </c>
      <c r="X3" s="151" t="s">
        <v>718</v>
      </c>
      <c r="Y3" s="152" t="s">
        <v>462</v>
      </c>
      <c r="Z3" s="153" t="s">
        <v>719</v>
      </c>
      <c r="AA3" s="153" t="s">
        <v>361</v>
      </c>
      <c r="AB3" s="179" t="s">
        <v>1426</v>
      </c>
      <c r="AD3" s="20" t="s">
        <v>478</v>
      </c>
    </row>
    <row r="4" spans="1:32" ht="15" customHeight="1" x14ac:dyDescent="0.15">
      <c r="A4" s="20" t="str">
        <f>CONCATENATE(C4,E4)</f>
        <v>貨1ガ-</v>
      </c>
      <c r="B4" s="20" t="s">
        <v>206</v>
      </c>
      <c r="C4" t="s">
        <v>186</v>
      </c>
      <c r="D4" s="20" t="s">
        <v>710</v>
      </c>
      <c r="E4" s="20" t="s">
        <v>711</v>
      </c>
      <c r="F4" s="20">
        <v>2.1800000000000002</v>
      </c>
      <c r="G4" s="20">
        <v>0</v>
      </c>
      <c r="H4" s="20">
        <v>2.3199999999999998</v>
      </c>
      <c r="I4" s="1" t="s">
        <v>1048</v>
      </c>
      <c r="T4" s="154" t="s">
        <v>365</v>
      </c>
      <c r="U4" s="155" t="s">
        <v>366</v>
      </c>
      <c r="V4" s="155" t="s">
        <v>1087</v>
      </c>
      <c r="W4" s="156" t="s">
        <v>710</v>
      </c>
      <c r="X4" s="157" t="s">
        <v>711</v>
      </c>
      <c r="Y4" s="134"/>
      <c r="Z4" s="155">
        <v>2.1800000000000002</v>
      </c>
      <c r="AA4" s="155">
        <v>0</v>
      </c>
      <c r="AB4" s="158">
        <v>2.3199999999999998</v>
      </c>
      <c r="AD4" s="20" t="s">
        <v>477</v>
      </c>
    </row>
    <row r="5" spans="1:32" ht="15" customHeight="1" x14ac:dyDescent="0.15">
      <c r="A5" s="20" t="str">
        <f t="shared" ref="A5:A68" si="0">CONCATENATE(C5,E5)</f>
        <v>貨1ガH</v>
      </c>
      <c r="B5" s="20" t="s">
        <v>206</v>
      </c>
      <c r="C5" s="20" t="s">
        <v>186</v>
      </c>
      <c r="D5" s="20" t="s">
        <v>713</v>
      </c>
      <c r="E5" s="20" t="s">
        <v>714</v>
      </c>
      <c r="F5" s="20">
        <v>2.1800000000000002</v>
      </c>
      <c r="G5" s="20">
        <v>0</v>
      </c>
      <c r="H5" s="20">
        <v>2.3199999999999998</v>
      </c>
      <c r="I5" s="1" t="s">
        <v>1048</v>
      </c>
      <c r="T5" s="133" t="s">
        <v>365</v>
      </c>
      <c r="U5" s="159" t="s">
        <v>366</v>
      </c>
      <c r="V5" s="159" t="s">
        <v>1087</v>
      </c>
      <c r="W5" s="160" t="s">
        <v>713</v>
      </c>
      <c r="X5" s="161" t="s">
        <v>714</v>
      </c>
      <c r="Y5" s="7"/>
      <c r="Z5" s="159">
        <v>2.1800000000000002</v>
      </c>
      <c r="AA5" s="159">
        <v>0</v>
      </c>
      <c r="AB5" s="162">
        <v>2.3199999999999998</v>
      </c>
      <c r="AD5" s="20" t="s">
        <v>479</v>
      </c>
    </row>
    <row r="6" spans="1:32" ht="15" customHeight="1" x14ac:dyDescent="0.15">
      <c r="A6" s="20" t="str">
        <f t="shared" si="0"/>
        <v>貨1ガJ</v>
      </c>
      <c r="B6" s="20" t="s">
        <v>206</v>
      </c>
      <c r="C6" s="20" t="s">
        <v>186</v>
      </c>
      <c r="D6" s="20" t="s">
        <v>715</v>
      </c>
      <c r="E6" s="20" t="s">
        <v>814</v>
      </c>
      <c r="F6" s="20">
        <v>1</v>
      </c>
      <c r="G6" s="20">
        <v>0</v>
      </c>
      <c r="H6" s="20">
        <v>2.3199999999999998</v>
      </c>
      <c r="I6" s="1" t="s">
        <v>1048</v>
      </c>
      <c r="T6" s="133" t="s">
        <v>365</v>
      </c>
      <c r="U6" s="159" t="s">
        <v>366</v>
      </c>
      <c r="V6" s="159" t="s">
        <v>1087</v>
      </c>
      <c r="W6" s="160" t="s">
        <v>715</v>
      </c>
      <c r="X6" s="161" t="s">
        <v>814</v>
      </c>
      <c r="Y6" s="7"/>
      <c r="Z6" s="159">
        <v>1</v>
      </c>
      <c r="AA6" s="159">
        <v>0</v>
      </c>
      <c r="AB6" s="162">
        <v>2.3199999999999998</v>
      </c>
    </row>
    <row r="7" spans="1:32" ht="15" customHeight="1" x14ac:dyDescent="0.15">
      <c r="A7" s="20" t="str">
        <f t="shared" si="0"/>
        <v>貨1ガL</v>
      </c>
      <c r="B7" s="20" t="s">
        <v>206</v>
      </c>
      <c r="C7" s="20" t="s">
        <v>186</v>
      </c>
      <c r="D7" s="20" t="s">
        <v>816</v>
      </c>
      <c r="E7" s="20" t="s">
        <v>817</v>
      </c>
      <c r="F7" s="20">
        <v>0.6</v>
      </c>
      <c r="G7" s="20">
        <v>0</v>
      </c>
      <c r="H7" s="20">
        <v>2.3199999999999998</v>
      </c>
      <c r="I7" s="1" t="s">
        <v>1048</v>
      </c>
      <c r="T7" s="133" t="s">
        <v>365</v>
      </c>
      <c r="U7" s="159" t="s">
        <v>366</v>
      </c>
      <c r="V7" s="159" t="s">
        <v>1087</v>
      </c>
      <c r="W7" s="160" t="s">
        <v>816</v>
      </c>
      <c r="X7" s="161" t="s">
        <v>817</v>
      </c>
      <c r="Y7" s="7"/>
      <c r="Z7" s="159">
        <v>0.6</v>
      </c>
      <c r="AA7" s="159">
        <v>0</v>
      </c>
      <c r="AB7" s="162">
        <v>2.3199999999999998</v>
      </c>
      <c r="AD7" s="805" t="s">
        <v>480</v>
      </c>
      <c r="AE7" s="806"/>
      <c r="AF7" s="201" t="s">
        <v>1427</v>
      </c>
    </row>
    <row r="8" spans="1:32" ht="15" customHeight="1" x14ac:dyDescent="0.15">
      <c r="A8" s="20" t="str">
        <f t="shared" si="0"/>
        <v>貨1ガR</v>
      </c>
      <c r="B8" s="20" t="s">
        <v>206</v>
      </c>
      <c r="C8" s="20" t="s">
        <v>186</v>
      </c>
      <c r="D8" s="20" t="s">
        <v>820</v>
      </c>
      <c r="E8" s="20" t="s">
        <v>883</v>
      </c>
      <c r="F8" s="20">
        <v>0.25</v>
      </c>
      <c r="G8" s="20">
        <v>0</v>
      </c>
      <c r="H8" s="20">
        <v>2.3199999999999998</v>
      </c>
      <c r="I8" s="1" t="s">
        <v>1048</v>
      </c>
      <c r="T8" s="133" t="s">
        <v>365</v>
      </c>
      <c r="U8" s="159" t="s">
        <v>366</v>
      </c>
      <c r="V8" s="159" t="s">
        <v>1087</v>
      </c>
      <c r="W8" s="160" t="s">
        <v>820</v>
      </c>
      <c r="X8" s="161" t="s">
        <v>883</v>
      </c>
      <c r="Y8" s="7"/>
      <c r="Z8" s="159">
        <v>0.25</v>
      </c>
      <c r="AA8" s="159">
        <v>0</v>
      </c>
      <c r="AB8" s="162">
        <v>2.3199999999999998</v>
      </c>
      <c r="AD8" s="807"/>
      <c r="AE8" s="808"/>
      <c r="AF8" s="202" t="s">
        <v>1428</v>
      </c>
    </row>
    <row r="9" spans="1:32" ht="15" customHeight="1" x14ac:dyDescent="0.15">
      <c r="A9" s="20" t="str">
        <f t="shared" si="0"/>
        <v>貨1ガGG</v>
      </c>
      <c r="B9" s="20" t="s">
        <v>206</v>
      </c>
      <c r="C9" s="20" t="s">
        <v>186</v>
      </c>
      <c r="D9" s="20" t="s">
        <v>820</v>
      </c>
      <c r="E9" s="20" t="s">
        <v>861</v>
      </c>
      <c r="F9" s="20">
        <v>0.25</v>
      </c>
      <c r="G9" s="20">
        <v>0</v>
      </c>
      <c r="H9" s="20">
        <v>2.3199999999999998</v>
      </c>
      <c r="I9" s="1" t="s">
        <v>1048</v>
      </c>
      <c r="T9" s="133" t="s">
        <v>365</v>
      </c>
      <c r="U9" s="159" t="s">
        <v>366</v>
      </c>
      <c r="V9" s="159" t="s">
        <v>1087</v>
      </c>
      <c r="W9" s="160" t="s">
        <v>820</v>
      </c>
      <c r="X9" s="161" t="s">
        <v>861</v>
      </c>
      <c r="Y9" s="7"/>
      <c r="Z9" s="159">
        <v>0.25</v>
      </c>
      <c r="AA9" s="159">
        <v>0</v>
      </c>
      <c r="AB9" s="162">
        <v>2.3199999999999998</v>
      </c>
      <c r="AD9" s="812" t="s">
        <v>481</v>
      </c>
      <c r="AE9" s="658"/>
      <c r="AF9" s="813"/>
    </row>
    <row r="10" spans="1:32" ht="15" customHeight="1" x14ac:dyDescent="0.15">
      <c r="A10" s="20" t="str">
        <f t="shared" si="0"/>
        <v>貨1ガHL</v>
      </c>
      <c r="B10" s="20" t="s">
        <v>206</v>
      </c>
      <c r="C10" s="20" t="s">
        <v>186</v>
      </c>
      <c r="D10" s="20" t="s">
        <v>820</v>
      </c>
      <c r="E10" s="20" t="s">
        <v>869</v>
      </c>
      <c r="F10" s="20">
        <v>0.125</v>
      </c>
      <c r="G10" s="20">
        <v>0</v>
      </c>
      <c r="H10" s="20">
        <v>2.3199999999999998</v>
      </c>
      <c r="I10" s="1" t="s">
        <v>1084</v>
      </c>
      <c r="J10" s="20" t="s">
        <v>1088</v>
      </c>
      <c r="T10" s="133" t="s">
        <v>365</v>
      </c>
      <c r="U10" s="159" t="s">
        <v>366</v>
      </c>
      <c r="V10" s="159" t="s">
        <v>1087</v>
      </c>
      <c r="W10" s="160" t="s">
        <v>820</v>
      </c>
      <c r="X10" s="161" t="s">
        <v>869</v>
      </c>
      <c r="Y10" s="7"/>
      <c r="Z10" s="159">
        <v>0.125</v>
      </c>
      <c r="AA10" s="159">
        <v>0</v>
      </c>
      <c r="AB10" s="162">
        <v>2.3199999999999998</v>
      </c>
      <c r="AD10" s="805" t="s">
        <v>88</v>
      </c>
      <c r="AE10" s="806"/>
      <c r="AF10" s="201" t="s">
        <v>1427</v>
      </c>
    </row>
    <row r="11" spans="1:32" ht="15" customHeight="1" x14ac:dyDescent="0.15">
      <c r="A11" s="20" t="str">
        <f t="shared" si="0"/>
        <v>貨1ガGJ</v>
      </c>
      <c r="B11" s="20" t="s">
        <v>206</v>
      </c>
      <c r="C11" s="20" t="s">
        <v>186</v>
      </c>
      <c r="D11" s="20" t="s">
        <v>822</v>
      </c>
      <c r="E11" s="20" t="s">
        <v>863</v>
      </c>
      <c r="F11" s="20">
        <v>0.08</v>
      </c>
      <c r="G11" s="20">
        <v>0</v>
      </c>
      <c r="H11" s="20">
        <v>2.3199999999999998</v>
      </c>
      <c r="I11" s="1" t="s">
        <v>1048</v>
      </c>
      <c r="T11" s="133" t="s">
        <v>365</v>
      </c>
      <c r="U11" s="159" t="s">
        <v>366</v>
      </c>
      <c r="V11" s="159" t="s">
        <v>1087</v>
      </c>
      <c r="W11" s="160" t="s">
        <v>822</v>
      </c>
      <c r="X11" s="161" t="s">
        <v>863</v>
      </c>
      <c r="Y11" s="7"/>
      <c r="Z11" s="159">
        <v>0.08</v>
      </c>
      <c r="AA11" s="159">
        <v>0</v>
      </c>
      <c r="AB11" s="162">
        <v>2.3199999999999998</v>
      </c>
      <c r="AD11" s="807"/>
      <c r="AE11" s="808"/>
      <c r="AF11" s="202" t="s">
        <v>1428</v>
      </c>
    </row>
    <row r="12" spans="1:32" ht="15" customHeight="1" x14ac:dyDescent="0.15">
      <c r="A12" s="20" t="str">
        <f t="shared" si="0"/>
        <v>貨1ガHP</v>
      </c>
      <c r="B12" s="20" t="s">
        <v>206</v>
      </c>
      <c r="C12" s="20" t="s">
        <v>186</v>
      </c>
      <c r="D12" s="20" t="s">
        <v>822</v>
      </c>
      <c r="E12" s="20" t="s">
        <v>871</v>
      </c>
      <c r="F12" s="20">
        <v>0.04</v>
      </c>
      <c r="G12" s="20">
        <v>0</v>
      </c>
      <c r="H12" s="20">
        <v>2.3199999999999998</v>
      </c>
      <c r="I12" s="1" t="s">
        <v>1084</v>
      </c>
      <c r="J12" s="20" t="s">
        <v>1088</v>
      </c>
      <c r="T12" s="133" t="s">
        <v>365</v>
      </c>
      <c r="U12" s="159" t="s">
        <v>366</v>
      </c>
      <c r="V12" s="159" t="s">
        <v>1087</v>
      </c>
      <c r="W12" s="160" t="s">
        <v>822</v>
      </c>
      <c r="X12" s="161" t="s">
        <v>871</v>
      </c>
      <c r="Y12" s="7"/>
      <c r="Z12" s="159">
        <v>0.04</v>
      </c>
      <c r="AA12" s="159">
        <v>0</v>
      </c>
      <c r="AB12" s="162">
        <v>2.3199999999999998</v>
      </c>
      <c r="AD12" s="805" t="s">
        <v>89</v>
      </c>
      <c r="AE12" s="806"/>
      <c r="AF12" s="201" t="s">
        <v>1429</v>
      </c>
    </row>
    <row r="13" spans="1:32" ht="15" customHeight="1" x14ac:dyDescent="0.15">
      <c r="A13" s="20" t="str">
        <f t="shared" si="0"/>
        <v>貨1ガTB</v>
      </c>
      <c r="B13" s="20" t="s">
        <v>206</v>
      </c>
      <c r="C13" s="20" t="s">
        <v>186</v>
      </c>
      <c r="D13" s="20" t="s">
        <v>822</v>
      </c>
      <c r="E13" s="20" t="s">
        <v>885</v>
      </c>
      <c r="F13" s="20">
        <v>0.06</v>
      </c>
      <c r="G13" s="20">
        <v>0</v>
      </c>
      <c r="H13" s="20">
        <v>2.3199999999999998</v>
      </c>
      <c r="I13" s="1" t="s">
        <v>1048</v>
      </c>
      <c r="J13" s="20" t="s">
        <v>1089</v>
      </c>
      <c r="T13" s="133" t="s">
        <v>365</v>
      </c>
      <c r="U13" s="159" t="s">
        <v>366</v>
      </c>
      <c r="V13" s="159" t="s">
        <v>1087</v>
      </c>
      <c r="W13" s="160" t="s">
        <v>822</v>
      </c>
      <c r="X13" s="161" t="s">
        <v>885</v>
      </c>
      <c r="Y13" s="7"/>
      <c r="Z13" s="159">
        <v>0.06</v>
      </c>
      <c r="AA13" s="159">
        <v>0</v>
      </c>
      <c r="AB13" s="162">
        <v>2.3199999999999998</v>
      </c>
      <c r="AD13" s="807"/>
      <c r="AE13" s="808"/>
      <c r="AF13" s="202" t="s">
        <v>1430</v>
      </c>
    </row>
    <row r="14" spans="1:32" ht="15" customHeight="1" x14ac:dyDescent="0.15">
      <c r="A14" s="20" t="str">
        <f t="shared" si="0"/>
        <v>貨1ガXB</v>
      </c>
      <c r="B14" s="20" t="s">
        <v>206</v>
      </c>
      <c r="C14" s="20" t="s">
        <v>186</v>
      </c>
      <c r="D14" s="20" t="s">
        <v>822</v>
      </c>
      <c r="E14" s="20" t="s">
        <v>899</v>
      </c>
      <c r="F14" s="20">
        <v>0.06</v>
      </c>
      <c r="G14" s="20">
        <v>0</v>
      </c>
      <c r="H14" s="20">
        <v>2.3199999999999998</v>
      </c>
      <c r="I14" s="1" t="s">
        <v>1084</v>
      </c>
      <c r="J14" s="20" t="s">
        <v>423</v>
      </c>
      <c r="T14" s="133" t="s">
        <v>365</v>
      </c>
      <c r="U14" s="159" t="s">
        <v>366</v>
      </c>
      <c r="V14" s="159" t="s">
        <v>1087</v>
      </c>
      <c r="W14" s="160" t="s">
        <v>822</v>
      </c>
      <c r="X14" s="161" t="s">
        <v>899</v>
      </c>
      <c r="Y14" s="7"/>
      <c r="Z14" s="159">
        <v>0.06</v>
      </c>
      <c r="AA14" s="159">
        <v>0</v>
      </c>
      <c r="AB14" s="162">
        <v>2.3199999999999998</v>
      </c>
      <c r="AD14" s="805" t="s">
        <v>90</v>
      </c>
      <c r="AE14" s="806"/>
      <c r="AF14" s="201" t="s">
        <v>1431</v>
      </c>
    </row>
    <row r="15" spans="1:32" ht="15" customHeight="1" x14ac:dyDescent="0.15">
      <c r="A15" s="20" t="str">
        <f t="shared" si="0"/>
        <v>貨1ガLB</v>
      </c>
      <c r="B15" s="20" t="s">
        <v>206</v>
      </c>
      <c r="C15" s="20" t="s">
        <v>186</v>
      </c>
      <c r="D15" s="20" t="s">
        <v>822</v>
      </c>
      <c r="E15" s="20" t="s">
        <v>876</v>
      </c>
      <c r="F15" s="20">
        <v>0.04</v>
      </c>
      <c r="G15" s="20">
        <v>0</v>
      </c>
      <c r="H15" s="20">
        <v>2.3199999999999998</v>
      </c>
      <c r="I15" s="1" t="s">
        <v>1048</v>
      </c>
      <c r="J15" s="20" t="s">
        <v>1090</v>
      </c>
      <c r="T15" s="133" t="s">
        <v>365</v>
      </c>
      <c r="U15" s="159" t="s">
        <v>366</v>
      </c>
      <c r="V15" s="159" t="s">
        <v>1087</v>
      </c>
      <c r="W15" s="160" t="s">
        <v>822</v>
      </c>
      <c r="X15" s="161" t="s">
        <v>876</v>
      </c>
      <c r="Y15" s="7"/>
      <c r="Z15" s="159">
        <v>0.04</v>
      </c>
      <c r="AA15" s="159">
        <v>0</v>
      </c>
      <c r="AB15" s="162">
        <v>2.3199999999999998</v>
      </c>
      <c r="AD15" s="807"/>
      <c r="AE15" s="808"/>
      <c r="AF15" s="202" t="s">
        <v>1432</v>
      </c>
    </row>
    <row r="16" spans="1:32" ht="15" customHeight="1" x14ac:dyDescent="0.15">
      <c r="A16" s="20" t="str">
        <f t="shared" si="0"/>
        <v>貨1ガYB</v>
      </c>
      <c r="B16" s="20" t="s">
        <v>206</v>
      </c>
      <c r="C16" s="20" t="s">
        <v>186</v>
      </c>
      <c r="D16" s="20" t="s">
        <v>822</v>
      </c>
      <c r="E16" s="20" t="s">
        <v>903</v>
      </c>
      <c r="F16" s="20">
        <v>0.04</v>
      </c>
      <c r="G16" s="20">
        <v>0</v>
      </c>
      <c r="H16" s="20">
        <v>2.3199999999999998</v>
      </c>
      <c r="I16" s="1" t="s">
        <v>1084</v>
      </c>
      <c r="J16" s="20" t="s">
        <v>424</v>
      </c>
      <c r="T16" s="133" t="s">
        <v>365</v>
      </c>
      <c r="U16" s="159" t="s">
        <v>366</v>
      </c>
      <c r="V16" s="159" t="s">
        <v>1087</v>
      </c>
      <c r="W16" s="160" t="s">
        <v>822</v>
      </c>
      <c r="X16" s="161" t="s">
        <v>903</v>
      </c>
      <c r="Y16" s="7"/>
      <c r="Z16" s="159">
        <v>0.04</v>
      </c>
      <c r="AA16" s="159">
        <v>0</v>
      </c>
      <c r="AB16" s="162">
        <v>2.3199999999999998</v>
      </c>
      <c r="AD16" s="805" t="s">
        <v>91</v>
      </c>
      <c r="AE16" s="806"/>
      <c r="AF16" s="201" t="s">
        <v>1433</v>
      </c>
    </row>
    <row r="17" spans="1:39" ht="15" customHeight="1" x14ac:dyDescent="0.15">
      <c r="A17" s="20" t="str">
        <f t="shared" si="0"/>
        <v>貨1ガUB</v>
      </c>
      <c r="B17" s="20" t="s">
        <v>206</v>
      </c>
      <c r="C17" s="20" t="s">
        <v>186</v>
      </c>
      <c r="D17" s="20" t="s">
        <v>822</v>
      </c>
      <c r="E17" s="20" t="s">
        <v>892</v>
      </c>
      <c r="F17" s="20">
        <v>0.02</v>
      </c>
      <c r="G17" s="20">
        <v>0</v>
      </c>
      <c r="H17" s="20">
        <v>2.3199999999999998</v>
      </c>
      <c r="I17" s="1" t="s">
        <v>1048</v>
      </c>
      <c r="J17" s="20" t="s">
        <v>1091</v>
      </c>
      <c r="T17" s="133" t="s">
        <v>365</v>
      </c>
      <c r="U17" s="159" t="s">
        <v>366</v>
      </c>
      <c r="V17" s="159" t="s">
        <v>1087</v>
      </c>
      <c r="W17" s="160" t="s">
        <v>822</v>
      </c>
      <c r="X17" s="161" t="s">
        <v>892</v>
      </c>
      <c r="Y17" s="7"/>
      <c r="Z17" s="159">
        <v>0.02</v>
      </c>
      <c r="AA17" s="159">
        <v>0</v>
      </c>
      <c r="AB17" s="162">
        <v>2.3199999999999998</v>
      </c>
      <c r="AD17" s="807"/>
      <c r="AE17" s="808"/>
      <c r="AF17" s="202" t="s">
        <v>1092</v>
      </c>
    </row>
    <row r="18" spans="1:39" ht="15" customHeight="1" x14ac:dyDescent="0.15">
      <c r="A18" s="20" t="str">
        <f t="shared" si="0"/>
        <v>貨1ガZB</v>
      </c>
      <c r="B18" s="20" t="s">
        <v>206</v>
      </c>
      <c r="C18" s="20" t="s">
        <v>186</v>
      </c>
      <c r="D18" s="20" t="s">
        <v>822</v>
      </c>
      <c r="E18" s="20" t="s">
        <v>907</v>
      </c>
      <c r="F18" s="20">
        <v>0.02</v>
      </c>
      <c r="G18" s="20">
        <v>0</v>
      </c>
      <c r="H18" s="20">
        <v>2.3199999999999998</v>
      </c>
      <c r="I18" s="1" t="s">
        <v>1084</v>
      </c>
      <c r="J18" s="20" t="s">
        <v>425</v>
      </c>
      <c r="T18" s="133" t="s">
        <v>365</v>
      </c>
      <c r="U18" s="159" t="s">
        <v>366</v>
      </c>
      <c r="V18" s="159" t="s">
        <v>1087</v>
      </c>
      <c r="W18" s="160" t="s">
        <v>822</v>
      </c>
      <c r="X18" s="161" t="s">
        <v>907</v>
      </c>
      <c r="Y18" s="7"/>
      <c r="Z18" s="159">
        <v>0.02</v>
      </c>
      <c r="AA18" s="159">
        <v>0</v>
      </c>
      <c r="AB18" s="162">
        <v>2.3199999999999998</v>
      </c>
    </row>
    <row r="19" spans="1:39" ht="15" customHeight="1" x14ac:dyDescent="0.15">
      <c r="A19" s="20" t="str">
        <f t="shared" si="0"/>
        <v>貨1ガABE</v>
      </c>
      <c r="B19" s="20" t="s">
        <v>206</v>
      </c>
      <c r="C19" s="20" t="s">
        <v>186</v>
      </c>
      <c r="D19" s="20" t="s">
        <v>185</v>
      </c>
      <c r="E19" s="20" t="s">
        <v>720</v>
      </c>
      <c r="F19" s="20">
        <v>0.05</v>
      </c>
      <c r="G19" s="20">
        <v>0</v>
      </c>
      <c r="H19" s="20">
        <v>2.3199999999999998</v>
      </c>
      <c r="I19" s="1" t="s">
        <v>1048</v>
      </c>
      <c r="T19" s="133" t="s">
        <v>365</v>
      </c>
      <c r="U19" s="159" t="s">
        <v>366</v>
      </c>
      <c r="V19" s="159" t="s">
        <v>1087</v>
      </c>
      <c r="W19" s="160" t="s">
        <v>185</v>
      </c>
      <c r="X19" s="161" t="s">
        <v>720</v>
      </c>
      <c r="Y19" s="7"/>
      <c r="Z19" s="159">
        <v>0.05</v>
      </c>
      <c r="AA19" s="159">
        <v>0</v>
      </c>
      <c r="AB19" s="162">
        <v>2.3199999999999998</v>
      </c>
      <c r="AD19" s="20" t="s">
        <v>482</v>
      </c>
    </row>
    <row r="20" spans="1:39" ht="15" customHeight="1" x14ac:dyDescent="0.15">
      <c r="A20" s="20" t="str">
        <f t="shared" si="0"/>
        <v>貨1ガAAE</v>
      </c>
      <c r="B20" s="20" t="s">
        <v>206</v>
      </c>
      <c r="C20" s="20" t="s">
        <v>186</v>
      </c>
      <c r="D20" s="20" t="s">
        <v>185</v>
      </c>
      <c r="E20" s="20" t="s">
        <v>721</v>
      </c>
      <c r="F20" s="20">
        <v>2.5000000000000001E-2</v>
      </c>
      <c r="G20" s="20">
        <v>0</v>
      </c>
      <c r="H20" s="20">
        <v>2.3199999999999998</v>
      </c>
      <c r="I20" s="1" t="s">
        <v>1084</v>
      </c>
      <c r="J20" s="20" t="s">
        <v>1088</v>
      </c>
      <c r="T20" s="133" t="s">
        <v>365</v>
      </c>
      <c r="U20" s="159" t="s">
        <v>366</v>
      </c>
      <c r="V20" s="159" t="s">
        <v>1087</v>
      </c>
      <c r="W20" s="160" t="s">
        <v>185</v>
      </c>
      <c r="X20" s="161" t="s">
        <v>721</v>
      </c>
      <c r="Y20" s="7"/>
      <c r="Z20" s="159">
        <v>2.5000000000000001E-2</v>
      </c>
      <c r="AA20" s="159">
        <v>0</v>
      </c>
      <c r="AB20" s="162">
        <v>2.3199999999999998</v>
      </c>
      <c r="AD20" s="20" t="s">
        <v>362</v>
      </c>
    </row>
    <row r="21" spans="1:39" ht="15" customHeight="1" x14ac:dyDescent="0.15">
      <c r="A21" s="20" t="str">
        <f t="shared" si="0"/>
        <v>貨1ガALE</v>
      </c>
      <c r="B21" s="20" t="s">
        <v>206</v>
      </c>
      <c r="C21" s="20" t="s">
        <v>186</v>
      </c>
      <c r="D21" s="20" t="s">
        <v>185</v>
      </c>
      <c r="E21" t="s">
        <v>1434</v>
      </c>
      <c r="F21">
        <v>1.2500000000000001E-2</v>
      </c>
      <c r="G21" s="20">
        <v>0</v>
      </c>
      <c r="H21" s="20">
        <v>2.3199999999999998</v>
      </c>
      <c r="I21" s="1" t="s">
        <v>1435</v>
      </c>
      <c r="T21" s="133" t="s">
        <v>365</v>
      </c>
      <c r="U21" s="159" t="s">
        <v>366</v>
      </c>
      <c r="V21" s="159" t="s">
        <v>1087</v>
      </c>
      <c r="W21" s="160" t="s">
        <v>185</v>
      </c>
      <c r="X21" s="161" t="s">
        <v>1093</v>
      </c>
      <c r="Y21" s="7"/>
      <c r="Z21" s="159">
        <v>1.2500000000000001E-2</v>
      </c>
      <c r="AA21" s="159">
        <v>0</v>
      </c>
      <c r="AB21" s="162">
        <v>2.3199999999999998</v>
      </c>
    </row>
    <row r="22" spans="1:39" ht="15" customHeight="1" x14ac:dyDescent="0.15">
      <c r="A22" s="20" t="str">
        <f t="shared" si="0"/>
        <v>貨1ガCAE</v>
      </c>
      <c r="B22" s="20" t="s">
        <v>206</v>
      </c>
      <c r="C22" s="20" t="s">
        <v>186</v>
      </c>
      <c r="D22" s="20" t="s">
        <v>185</v>
      </c>
      <c r="E22" s="20" t="s">
        <v>187</v>
      </c>
      <c r="F22" s="20">
        <v>2.5000000000000001E-2</v>
      </c>
      <c r="G22" s="20">
        <v>0</v>
      </c>
      <c r="H22" s="20">
        <v>2.3199999999999998</v>
      </c>
      <c r="I22" s="1" t="s">
        <v>1084</v>
      </c>
      <c r="J22" s="20" t="s">
        <v>424</v>
      </c>
      <c r="T22" s="133" t="s">
        <v>365</v>
      </c>
      <c r="U22" s="159" t="s">
        <v>366</v>
      </c>
      <c r="V22" s="159" t="s">
        <v>1087</v>
      </c>
      <c r="W22" s="160" t="s">
        <v>185</v>
      </c>
      <c r="X22" s="161" t="s">
        <v>187</v>
      </c>
      <c r="Y22" s="7"/>
      <c r="Z22" s="159">
        <v>2.5000000000000001E-2</v>
      </c>
      <c r="AA22" s="159">
        <v>0</v>
      </c>
      <c r="AB22" s="162">
        <v>2.3199999999999998</v>
      </c>
      <c r="AD22" s="203" t="s">
        <v>483</v>
      </c>
      <c r="AE22" s="203"/>
      <c r="AF22" s="203"/>
      <c r="AG22" s="203"/>
      <c r="AH22" s="163"/>
      <c r="AI22" s="163"/>
      <c r="AJ22" s="163"/>
      <c r="AK22" s="163"/>
      <c r="AL22" s="163"/>
      <c r="AM22" s="163"/>
    </row>
    <row r="23" spans="1:39" ht="15" customHeight="1" x14ac:dyDescent="0.15">
      <c r="A23" s="20" t="str">
        <f t="shared" si="0"/>
        <v>貨1ガCBE</v>
      </c>
      <c r="B23" s="20" t="s">
        <v>206</v>
      </c>
      <c r="C23" s="20" t="s">
        <v>186</v>
      </c>
      <c r="D23" s="20" t="s">
        <v>185</v>
      </c>
      <c r="E23" s="20" t="s">
        <v>188</v>
      </c>
      <c r="F23" s="20">
        <v>2.5000000000000001E-2</v>
      </c>
      <c r="G23" s="20">
        <v>0</v>
      </c>
      <c r="H23" s="20">
        <v>2.3199999999999998</v>
      </c>
      <c r="I23" s="1" t="s">
        <v>1073</v>
      </c>
      <c r="J23" s="20" t="s">
        <v>1090</v>
      </c>
      <c r="T23" s="133" t="s">
        <v>365</v>
      </c>
      <c r="U23" s="159" t="s">
        <v>366</v>
      </c>
      <c r="V23" s="159" t="s">
        <v>1087</v>
      </c>
      <c r="W23" s="160" t="s">
        <v>185</v>
      </c>
      <c r="X23" s="161" t="s">
        <v>188</v>
      </c>
      <c r="Y23" s="7" t="s">
        <v>463</v>
      </c>
      <c r="Z23" s="159">
        <v>2.5000000000000001E-2</v>
      </c>
      <c r="AA23" s="159">
        <v>0</v>
      </c>
      <c r="AB23" s="162">
        <v>2.3199999999999998</v>
      </c>
      <c r="AD23" s="126"/>
      <c r="AE23" s="127"/>
      <c r="AF23" s="128" t="s">
        <v>1436</v>
      </c>
      <c r="AG23" s="161" t="s">
        <v>1437</v>
      </c>
    </row>
    <row r="24" spans="1:39" ht="15" customHeight="1" x14ac:dyDescent="0.15">
      <c r="A24" s="20" t="str">
        <f t="shared" si="0"/>
        <v>貨1ガCLE</v>
      </c>
      <c r="B24" s="20" t="s">
        <v>206</v>
      </c>
      <c r="C24" s="20" t="s">
        <v>186</v>
      </c>
      <c r="D24" s="20" t="s">
        <v>185</v>
      </c>
      <c r="E24" t="s">
        <v>1438</v>
      </c>
      <c r="F24">
        <v>2.5000000000000001E-2</v>
      </c>
      <c r="G24" s="20">
        <v>0</v>
      </c>
      <c r="H24" s="20">
        <v>2.3199999999999998</v>
      </c>
      <c r="I24" s="1" t="s">
        <v>1094</v>
      </c>
      <c r="T24" s="133" t="s">
        <v>365</v>
      </c>
      <c r="U24" s="159" t="s">
        <v>366</v>
      </c>
      <c r="V24" s="159" t="s">
        <v>1087</v>
      </c>
      <c r="W24" s="160" t="s">
        <v>185</v>
      </c>
      <c r="X24" s="161" t="s">
        <v>1095</v>
      </c>
      <c r="Y24" s="7"/>
      <c r="Z24" s="159">
        <v>2.5000000000000001E-2</v>
      </c>
      <c r="AA24" s="159">
        <v>0</v>
      </c>
      <c r="AB24" s="162">
        <v>2.3199999999999998</v>
      </c>
      <c r="AD24" s="129"/>
      <c r="AE24" s="130"/>
      <c r="AF24" s="7" t="s">
        <v>363</v>
      </c>
      <c r="AG24" s="7" t="s">
        <v>364</v>
      </c>
    </row>
    <row r="25" spans="1:39" ht="15" customHeight="1" x14ac:dyDescent="0.15">
      <c r="A25" s="20" t="str">
        <f t="shared" si="0"/>
        <v>貨1ガDAE</v>
      </c>
      <c r="B25" s="20" t="s">
        <v>206</v>
      </c>
      <c r="C25" s="20" t="s">
        <v>186</v>
      </c>
      <c r="D25" s="20" t="s">
        <v>185</v>
      </c>
      <c r="E25" s="20" t="s">
        <v>189</v>
      </c>
      <c r="F25" s="20">
        <v>1.2500000000000001E-2</v>
      </c>
      <c r="G25" s="20">
        <v>0</v>
      </c>
      <c r="H25" s="20">
        <v>2.3199999999999998</v>
      </c>
      <c r="I25" s="1" t="s">
        <v>1084</v>
      </c>
      <c r="J25" s="20" t="s">
        <v>425</v>
      </c>
      <c r="T25" s="133" t="s">
        <v>365</v>
      </c>
      <c r="U25" s="159" t="s">
        <v>366</v>
      </c>
      <c r="V25" s="159" t="s">
        <v>1087</v>
      </c>
      <c r="W25" s="160" t="s">
        <v>185</v>
      </c>
      <c r="X25" s="161" t="s">
        <v>189</v>
      </c>
      <c r="Y25" s="7"/>
      <c r="Z25" s="159">
        <v>1.2500000000000001E-2</v>
      </c>
      <c r="AA25" s="159">
        <v>0</v>
      </c>
      <c r="AB25" s="162">
        <v>2.3199999999999998</v>
      </c>
      <c r="AD25" s="809" t="s">
        <v>88</v>
      </c>
      <c r="AE25" s="810"/>
      <c r="AF25" s="204" t="s">
        <v>1439</v>
      </c>
      <c r="AG25" s="227" t="s">
        <v>1440</v>
      </c>
    </row>
    <row r="26" spans="1:39" ht="15" customHeight="1" x14ac:dyDescent="0.15">
      <c r="A26" s="20" t="str">
        <f t="shared" si="0"/>
        <v>貨1ガDBE</v>
      </c>
      <c r="B26" s="20" t="s">
        <v>206</v>
      </c>
      <c r="C26" s="20" t="s">
        <v>186</v>
      </c>
      <c r="D26" s="20" t="s">
        <v>185</v>
      </c>
      <c r="E26" s="20" t="s">
        <v>190</v>
      </c>
      <c r="F26" s="20">
        <v>1.2500000000000001E-2</v>
      </c>
      <c r="G26" s="20">
        <v>0</v>
      </c>
      <c r="H26" s="20">
        <v>2.3199999999999998</v>
      </c>
      <c r="I26" s="1" t="s">
        <v>1078</v>
      </c>
      <c r="J26" s="20" t="s">
        <v>1091</v>
      </c>
      <c r="T26" s="133" t="s">
        <v>365</v>
      </c>
      <c r="U26" s="159" t="s">
        <v>366</v>
      </c>
      <c r="V26" s="159" t="s">
        <v>1087</v>
      </c>
      <c r="W26" s="160" t="s">
        <v>185</v>
      </c>
      <c r="X26" s="161" t="s">
        <v>190</v>
      </c>
      <c r="Y26" s="7" t="s">
        <v>464</v>
      </c>
      <c r="Z26" s="159">
        <v>1.2500000000000001E-2</v>
      </c>
      <c r="AA26" s="159">
        <v>0</v>
      </c>
      <c r="AB26" s="162">
        <v>2.3199999999999998</v>
      </c>
      <c r="AD26" s="803" t="s">
        <v>89</v>
      </c>
      <c r="AE26" s="804"/>
      <c r="AF26" s="165" t="s">
        <v>1441</v>
      </c>
      <c r="AG26" s="228" t="s">
        <v>1096</v>
      </c>
    </row>
    <row r="27" spans="1:39" ht="15" customHeight="1" x14ac:dyDescent="0.15">
      <c r="A27" s="20" t="str">
        <f t="shared" si="0"/>
        <v>貨1ガDLE</v>
      </c>
      <c r="B27" s="20" t="s">
        <v>206</v>
      </c>
      <c r="C27" s="20" t="s">
        <v>186</v>
      </c>
      <c r="D27" s="20" t="s">
        <v>185</v>
      </c>
      <c r="E27" t="s">
        <v>1442</v>
      </c>
      <c r="F27">
        <v>1.2500000000000001E-2</v>
      </c>
      <c r="G27" s="20">
        <v>0</v>
      </c>
      <c r="H27" s="20">
        <v>2.3199999999999998</v>
      </c>
      <c r="I27" s="1" t="s">
        <v>1094</v>
      </c>
      <c r="T27" s="133" t="s">
        <v>365</v>
      </c>
      <c r="U27" s="159" t="s">
        <v>366</v>
      </c>
      <c r="V27" s="159" t="s">
        <v>1087</v>
      </c>
      <c r="W27" s="159" t="s">
        <v>185</v>
      </c>
      <c r="X27" s="161" t="s">
        <v>1097</v>
      </c>
      <c r="Y27" s="7"/>
      <c r="Z27" s="159">
        <v>1.2500000000000001E-2</v>
      </c>
      <c r="AA27" s="159">
        <v>0</v>
      </c>
      <c r="AB27" s="162">
        <v>2.3199999999999998</v>
      </c>
      <c r="AD27" s="803" t="s">
        <v>90</v>
      </c>
      <c r="AE27" s="804"/>
      <c r="AF27" s="164" t="s">
        <v>1443</v>
      </c>
      <c r="AG27" s="228" t="s">
        <v>1444</v>
      </c>
    </row>
    <row r="28" spans="1:39" ht="15" customHeight="1" x14ac:dyDescent="0.15">
      <c r="A28" s="20" t="str">
        <f t="shared" si="0"/>
        <v>貨1ガLBE</v>
      </c>
      <c r="B28" s="20" t="s">
        <v>206</v>
      </c>
      <c r="C28" s="20" t="s">
        <v>186</v>
      </c>
      <c r="D28" s="20" t="s">
        <v>443</v>
      </c>
      <c r="E28" s="20" t="s">
        <v>574</v>
      </c>
      <c r="F28" s="20">
        <v>0.05</v>
      </c>
      <c r="G28" s="20">
        <v>0</v>
      </c>
      <c r="H28" s="20">
        <v>2.3199999999999998</v>
      </c>
      <c r="I28" s="1" t="s">
        <v>1048</v>
      </c>
      <c r="T28" s="133" t="s">
        <v>365</v>
      </c>
      <c r="U28" s="159" t="s">
        <v>366</v>
      </c>
      <c r="V28" s="159" t="s">
        <v>1087</v>
      </c>
      <c r="W28" s="159" t="s">
        <v>443</v>
      </c>
      <c r="X28" s="161" t="s">
        <v>574</v>
      </c>
      <c r="Y28" s="7"/>
      <c r="Z28" s="159">
        <v>0.05</v>
      </c>
      <c r="AA28" s="159">
        <v>0</v>
      </c>
      <c r="AB28" s="162">
        <v>2.3199999999999998</v>
      </c>
      <c r="AD28" s="803" t="s">
        <v>91</v>
      </c>
      <c r="AE28" s="804"/>
      <c r="AF28" s="165" t="s">
        <v>1445</v>
      </c>
      <c r="AG28" s="228" t="s">
        <v>1446</v>
      </c>
    </row>
    <row r="29" spans="1:39" ht="15" customHeight="1" x14ac:dyDescent="0.15">
      <c r="A29" s="20" t="str">
        <f t="shared" si="0"/>
        <v>貨1ガLAE</v>
      </c>
      <c r="B29" s="20" t="s">
        <v>206</v>
      </c>
      <c r="C29" s="20" t="s">
        <v>186</v>
      </c>
      <c r="D29" s="20" t="s">
        <v>443</v>
      </c>
      <c r="E29" s="20" t="s">
        <v>570</v>
      </c>
      <c r="F29" s="20">
        <v>2.5000000000000001E-2</v>
      </c>
      <c r="G29" s="20">
        <v>0</v>
      </c>
      <c r="H29" s="20">
        <v>2.3199999999999998</v>
      </c>
      <c r="I29" s="1" t="s">
        <v>1084</v>
      </c>
      <c r="J29" s="20" t="s">
        <v>1088</v>
      </c>
      <c r="T29" s="133" t="s">
        <v>365</v>
      </c>
      <c r="U29" s="159" t="s">
        <v>366</v>
      </c>
      <c r="V29" s="159" t="s">
        <v>1087</v>
      </c>
      <c r="W29" s="160" t="s">
        <v>443</v>
      </c>
      <c r="X29" s="161" t="s">
        <v>570</v>
      </c>
      <c r="Y29" s="7"/>
      <c r="Z29" s="159">
        <v>2.5000000000000001E-2</v>
      </c>
      <c r="AA29" s="159">
        <v>0</v>
      </c>
      <c r="AB29" s="162">
        <v>2.3199999999999998</v>
      </c>
      <c r="AD29" s="803" t="s">
        <v>90</v>
      </c>
      <c r="AE29" s="804"/>
      <c r="AF29" s="229" t="s">
        <v>1443</v>
      </c>
      <c r="AG29" s="230" t="s">
        <v>1444</v>
      </c>
    </row>
    <row r="30" spans="1:39" ht="15" customHeight="1" x14ac:dyDescent="0.15">
      <c r="A30" s="20" t="str">
        <f t="shared" si="0"/>
        <v>貨1ガLLE</v>
      </c>
      <c r="B30" s="20" t="s">
        <v>206</v>
      </c>
      <c r="C30" s="20" t="s">
        <v>186</v>
      </c>
      <c r="D30" s="20" t="s">
        <v>443</v>
      </c>
      <c r="E30" t="s">
        <v>1447</v>
      </c>
      <c r="F30" s="20">
        <v>1.2500000000000001E-2</v>
      </c>
      <c r="G30" s="20">
        <v>0</v>
      </c>
      <c r="H30" s="20">
        <v>2.3199999999999998</v>
      </c>
      <c r="I30" s="1" t="s">
        <v>1152</v>
      </c>
      <c r="T30" s="133" t="s">
        <v>365</v>
      </c>
      <c r="U30" s="159" t="s">
        <v>366</v>
      </c>
      <c r="V30" s="159" t="s">
        <v>1087</v>
      </c>
      <c r="W30" s="160" t="s">
        <v>443</v>
      </c>
      <c r="X30" s="161" t="s">
        <v>1098</v>
      </c>
      <c r="Y30" s="7"/>
      <c r="Z30" s="159">
        <v>1.2500000000000001E-2</v>
      </c>
      <c r="AA30" s="159">
        <v>0</v>
      </c>
      <c r="AB30" s="162">
        <v>2.3199999999999998</v>
      </c>
      <c r="AD30" s="815" t="s">
        <v>91</v>
      </c>
      <c r="AE30" s="816"/>
      <c r="AF30" s="205" t="s">
        <v>1445</v>
      </c>
      <c r="AG30" s="202" t="s">
        <v>1446</v>
      </c>
    </row>
    <row r="31" spans="1:39" ht="15" customHeight="1" x14ac:dyDescent="0.15">
      <c r="A31" s="20" t="str">
        <f t="shared" si="0"/>
        <v>貨1ガMBE</v>
      </c>
      <c r="B31" s="20" t="s">
        <v>206</v>
      </c>
      <c r="C31" s="20" t="s">
        <v>186</v>
      </c>
      <c r="D31" s="20" t="s">
        <v>443</v>
      </c>
      <c r="E31" t="s">
        <v>610</v>
      </c>
      <c r="F31" s="20">
        <v>2.5000000000000001E-2</v>
      </c>
      <c r="G31" s="20">
        <v>0</v>
      </c>
      <c r="H31" s="20">
        <v>2.3199999999999998</v>
      </c>
      <c r="I31" s="1" t="s">
        <v>1073</v>
      </c>
      <c r="J31" s="20" t="s">
        <v>463</v>
      </c>
      <c r="T31" s="133" t="s">
        <v>365</v>
      </c>
      <c r="U31" s="159" t="s">
        <v>366</v>
      </c>
      <c r="V31" s="159" t="s">
        <v>1087</v>
      </c>
      <c r="W31" s="160" t="s">
        <v>443</v>
      </c>
      <c r="X31" s="161" t="s">
        <v>610</v>
      </c>
      <c r="Y31" s="7" t="s">
        <v>463</v>
      </c>
      <c r="Z31" s="159">
        <v>2.5000000000000001E-2</v>
      </c>
      <c r="AA31" s="159">
        <v>0</v>
      </c>
      <c r="AB31" s="162">
        <v>2.3199999999999998</v>
      </c>
      <c r="AD31" s="211"/>
      <c r="AE31" s="64"/>
      <c r="AF31" s="3"/>
      <c r="AG31" s="171"/>
    </row>
    <row r="32" spans="1:39" ht="15" customHeight="1" thickBot="1" x14ac:dyDescent="0.2">
      <c r="A32" s="20" t="str">
        <f t="shared" si="0"/>
        <v>貨1ガMAE</v>
      </c>
      <c r="B32" s="20" t="s">
        <v>206</v>
      </c>
      <c r="C32" s="20" t="s">
        <v>186</v>
      </c>
      <c r="D32" s="20" t="s">
        <v>443</v>
      </c>
      <c r="E32" t="s">
        <v>606</v>
      </c>
      <c r="F32" s="20">
        <v>2.5000000000000001E-2</v>
      </c>
      <c r="G32" s="20">
        <v>0</v>
      </c>
      <c r="H32" s="20">
        <v>2.3199999999999998</v>
      </c>
      <c r="I32" s="1" t="s">
        <v>1084</v>
      </c>
      <c r="J32" s="20" t="s">
        <v>444</v>
      </c>
      <c r="T32" s="133" t="s">
        <v>365</v>
      </c>
      <c r="U32" s="159" t="s">
        <v>366</v>
      </c>
      <c r="V32" s="159" t="s">
        <v>1087</v>
      </c>
      <c r="W32" s="160" t="s">
        <v>443</v>
      </c>
      <c r="X32" s="161" t="s">
        <v>606</v>
      </c>
      <c r="Y32" s="7"/>
      <c r="Z32" s="159">
        <v>2.5000000000000001E-2</v>
      </c>
      <c r="AA32" s="159">
        <v>0</v>
      </c>
      <c r="AB32" s="162">
        <v>2.3199999999999998</v>
      </c>
      <c r="AD32" s="811" t="s">
        <v>518</v>
      </c>
      <c r="AE32" s="811"/>
      <c r="AF32" s="811"/>
      <c r="AG32" s="811"/>
    </row>
    <row r="33" spans="1:35" ht="15" customHeight="1" thickBot="1" x14ac:dyDescent="0.2">
      <c r="A33" s="20" t="str">
        <f t="shared" si="0"/>
        <v>貨1ガMLE</v>
      </c>
      <c r="B33" s="20" t="s">
        <v>206</v>
      </c>
      <c r="C33" s="20" t="s">
        <v>186</v>
      </c>
      <c r="D33" s="20" t="s">
        <v>443</v>
      </c>
      <c r="E33" t="s">
        <v>1448</v>
      </c>
      <c r="F33" s="20">
        <v>2.5000000000000001E-2</v>
      </c>
      <c r="G33" s="20">
        <v>0</v>
      </c>
      <c r="H33" s="20">
        <v>2.3199999999999998</v>
      </c>
      <c r="I33" s="1" t="s">
        <v>1152</v>
      </c>
      <c r="T33" s="133" t="s">
        <v>365</v>
      </c>
      <c r="U33" s="159" t="s">
        <v>366</v>
      </c>
      <c r="V33" s="159" t="s">
        <v>1087</v>
      </c>
      <c r="W33" s="160" t="s">
        <v>443</v>
      </c>
      <c r="X33" s="161" t="s">
        <v>1099</v>
      </c>
      <c r="Y33" s="7"/>
      <c r="Z33" s="159">
        <v>2.5000000000000001E-2</v>
      </c>
      <c r="AA33" s="159">
        <v>0</v>
      </c>
      <c r="AB33" s="162">
        <v>2.3199999999999998</v>
      </c>
      <c r="AD33" s="571" t="s">
        <v>435</v>
      </c>
      <c r="AE33" s="817"/>
      <c r="AF33" s="131" t="s">
        <v>436</v>
      </c>
      <c r="AG33" s="132" t="s">
        <v>1449</v>
      </c>
    </row>
    <row r="34" spans="1:35" ht="15" customHeight="1" x14ac:dyDescent="0.15">
      <c r="A34" s="20" t="str">
        <f t="shared" si="0"/>
        <v>貨1ガRBE</v>
      </c>
      <c r="B34" s="20" t="s">
        <v>206</v>
      </c>
      <c r="C34" s="20" t="s">
        <v>186</v>
      </c>
      <c r="D34" s="20" t="s">
        <v>443</v>
      </c>
      <c r="E34" t="s">
        <v>658</v>
      </c>
      <c r="F34" s="20">
        <v>1.2500000000000001E-2</v>
      </c>
      <c r="G34" s="20">
        <v>0</v>
      </c>
      <c r="H34" s="20">
        <v>2.3199999999999998</v>
      </c>
      <c r="I34" s="1" t="s">
        <v>1078</v>
      </c>
      <c r="J34" t="s">
        <v>464</v>
      </c>
      <c r="T34" s="133" t="s">
        <v>365</v>
      </c>
      <c r="U34" s="159" t="s">
        <v>366</v>
      </c>
      <c r="V34" s="159" t="s">
        <v>1087</v>
      </c>
      <c r="W34" s="160" t="s">
        <v>443</v>
      </c>
      <c r="X34" s="161" t="s">
        <v>658</v>
      </c>
      <c r="Y34" s="7" t="s">
        <v>464</v>
      </c>
      <c r="Z34" s="159">
        <v>1.2500000000000001E-2</v>
      </c>
      <c r="AA34" s="159">
        <v>0</v>
      </c>
      <c r="AB34" s="162">
        <v>2.3199999999999998</v>
      </c>
      <c r="AD34" s="546" t="s">
        <v>1034</v>
      </c>
      <c r="AE34" s="818"/>
      <c r="AF34" s="206" t="s">
        <v>1450</v>
      </c>
      <c r="AG34" s="207">
        <v>2.3199999999999998</v>
      </c>
    </row>
    <row r="35" spans="1:35" ht="15" customHeight="1" x14ac:dyDescent="0.15">
      <c r="A35" s="20" t="str">
        <f t="shared" si="0"/>
        <v>貨1ガRAE</v>
      </c>
      <c r="B35" s="20" t="s">
        <v>206</v>
      </c>
      <c r="C35" s="20" t="s">
        <v>186</v>
      </c>
      <c r="D35" s="20" t="s">
        <v>443</v>
      </c>
      <c r="E35" t="s">
        <v>654</v>
      </c>
      <c r="F35" s="20">
        <v>1.2500000000000001E-2</v>
      </c>
      <c r="G35" s="20">
        <v>0</v>
      </c>
      <c r="H35" s="20">
        <v>2.3199999999999998</v>
      </c>
      <c r="I35" s="1" t="s">
        <v>1084</v>
      </c>
      <c r="J35" t="s">
        <v>445</v>
      </c>
      <c r="T35" s="133" t="s">
        <v>365</v>
      </c>
      <c r="U35" s="159" t="s">
        <v>366</v>
      </c>
      <c r="V35" s="159" t="s">
        <v>1087</v>
      </c>
      <c r="W35" s="160" t="s">
        <v>443</v>
      </c>
      <c r="X35" s="161" t="s">
        <v>654</v>
      </c>
      <c r="Y35" s="7"/>
      <c r="Z35" s="159">
        <v>1.2500000000000001E-2</v>
      </c>
      <c r="AA35" s="159">
        <v>0</v>
      </c>
      <c r="AB35" s="162">
        <v>2.3199999999999998</v>
      </c>
      <c r="AD35" s="556" t="s">
        <v>708</v>
      </c>
      <c r="AE35" s="813"/>
      <c r="AF35" s="208" t="s">
        <v>1450</v>
      </c>
      <c r="AG35" s="180">
        <v>2.58</v>
      </c>
    </row>
    <row r="36" spans="1:35" ht="15" customHeight="1" x14ac:dyDescent="0.15">
      <c r="A36" s="20" t="str">
        <f t="shared" si="0"/>
        <v>貨1ガRLE</v>
      </c>
      <c r="B36" s="20" t="s">
        <v>206</v>
      </c>
      <c r="C36" s="20" t="s">
        <v>186</v>
      </c>
      <c r="D36" s="20" t="s">
        <v>443</v>
      </c>
      <c r="E36" t="s">
        <v>1451</v>
      </c>
      <c r="F36" s="20">
        <v>1.2500000000000001E-2</v>
      </c>
      <c r="G36" s="20">
        <v>0</v>
      </c>
      <c r="H36" s="20">
        <v>2.3199999999999998</v>
      </c>
      <c r="I36" s="1" t="s">
        <v>1152</v>
      </c>
      <c r="J36"/>
      <c r="T36" s="133" t="s">
        <v>365</v>
      </c>
      <c r="U36" s="159" t="s">
        <v>366</v>
      </c>
      <c r="V36" s="159" t="s">
        <v>1087</v>
      </c>
      <c r="W36" s="160" t="s">
        <v>443</v>
      </c>
      <c r="X36" s="161" t="s">
        <v>1100</v>
      </c>
      <c r="Y36" s="7"/>
      <c r="Z36" s="159">
        <v>1.2500000000000001E-2</v>
      </c>
      <c r="AA36" s="159">
        <v>0</v>
      </c>
      <c r="AB36" s="162">
        <v>2.3199999999999998</v>
      </c>
      <c r="AD36" s="556" t="s">
        <v>1452</v>
      </c>
      <c r="AE36" s="813"/>
      <c r="AF36" s="109" t="s">
        <v>368</v>
      </c>
      <c r="AG36" s="180">
        <v>3</v>
      </c>
      <c r="AH36" s="166"/>
    </row>
    <row r="37" spans="1:35" ht="15" customHeight="1" x14ac:dyDescent="0.15">
      <c r="A37" s="20" t="str">
        <f t="shared" si="0"/>
        <v>貨1ガQBE</v>
      </c>
      <c r="B37" s="20" t="s">
        <v>206</v>
      </c>
      <c r="C37" s="20" t="s">
        <v>186</v>
      </c>
      <c r="D37" s="20" t="s">
        <v>443</v>
      </c>
      <c r="E37" t="s">
        <v>303</v>
      </c>
      <c r="F37" s="20">
        <v>4.4999999999999998E-2</v>
      </c>
      <c r="G37" s="20">
        <v>0</v>
      </c>
      <c r="H37" s="20">
        <v>2.3199999999999998</v>
      </c>
      <c r="I37" s="1" t="s">
        <v>1048</v>
      </c>
      <c r="J37" t="s">
        <v>1089</v>
      </c>
      <c r="T37" s="133" t="s">
        <v>365</v>
      </c>
      <c r="U37" s="159" t="s">
        <v>366</v>
      </c>
      <c r="V37" s="159" t="s">
        <v>1087</v>
      </c>
      <c r="W37" s="160" t="s">
        <v>443</v>
      </c>
      <c r="X37" s="161" t="s">
        <v>303</v>
      </c>
      <c r="Y37" s="7"/>
      <c r="Z37" s="159">
        <v>4.4999999999999998E-2</v>
      </c>
      <c r="AA37" s="159">
        <v>0</v>
      </c>
      <c r="AB37" s="162">
        <v>2.3199999999999998</v>
      </c>
      <c r="AD37" s="556" t="s">
        <v>1453</v>
      </c>
      <c r="AE37" s="813"/>
      <c r="AF37" s="109" t="s">
        <v>369</v>
      </c>
      <c r="AG37" s="180">
        <v>2.23</v>
      </c>
    </row>
    <row r="38" spans="1:35" ht="15" customHeight="1" x14ac:dyDescent="0.15">
      <c r="A38" s="20" t="str">
        <f t="shared" si="0"/>
        <v>貨1ガQAE</v>
      </c>
      <c r="B38" s="20" t="s">
        <v>206</v>
      </c>
      <c r="C38" s="20" t="s">
        <v>186</v>
      </c>
      <c r="D38" s="20" t="s">
        <v>443</v>
      </c>
      <c r="E38" t="s">
        <v>299</v>
      </c>
      <c r="F38" s="20">
        <v>4.4999999999999998E-2</v>
      </c>
      <c r="G38" s="20">
        <v>0</v>
      </c>
      <c r="H38" s="20">
        <v>2.3199999999999998</v>
      </c>
      <c r="I38" s="1" t="s">
        <v>1084</v>
      </c>
      <c r="J38" t="s">
        <v>423</v>
      </c>
      <c r="T38" s="133" t="s">
        <v>365</v>
      </c>
      <c r="U38" s="159" t="s">
        <v>366</v>
      </c>
      <c r="V38" s="159" t="s">
        <v>1087</v>
      </c>
      <c r="W38" s="160" t="s">
        <v>443</v>
      </c>
      <c r="X38" s="161" t="s">
        <v>299</v>
      </c>
      <c r="Y38" s="7"/>
      <c r="Z38" s="159">
        <v>4.4999999999999998E-2</v>
      </c>
      <c r="AA38" s="159">
        <v>0</v>
      </c>
      <c r="AB38" s="162">
        <v>2.3199999999999998</v>
      </c>
      <c r="AD38" s="556" t="s">
        <v>437</v>
      </c>
      <c r="AE38" s="813"/>
      <c r="AF38" s="109" t="s">
        <v>1454</v>
      </c>
      <c r="AG38" s="180">
        <v>0</v>
      </c>
    </row>
    <row r="39" spans="1:35" ht="15" customHeight="1" thickBot="1" x14ac:dyDescent="0.2">
      <c r="A39" s="20" t="str">
        <f t="shared" si="0"/>
        <v>貨1ガQLE</v>
      </c>
      <c r="B39" s="20" t="s">
        <v>206</v>
      </c>
      <c r="C39" s="20" t="s">
        <v>186</v>
      </c>
      <c r="D39" s="20" t="s">
        <v>443</v>
      </c>
      <c r="E39" t="s">
        <v>1455</v>
      </c>
      <c r="F39" s="20">
        <v>4.4999999999999998E-2</v>
      </c>
      <c r="G39" s="20">
        <v>0</v>
      </c>
      <c r="H39" s="20">
        <v>2.3199999999999998</v>
      </c>
      <c r="I39" s="1" t="s">
        <v>1152</v>
      </c>
      <c r="J39"/>
      <c r="T39" s="133" t="s">
        <v>365</v>
      </c>
      <c r="U39" s="159" t="s">
        <v>366</v>
      </c>
      <c r="V39" s="159" t="s">
        <v>1087</v>
      </c>
      <c r="W39" s="160" t="s">
        <v>443</v>
      </c>
      <c r="X39" s="161" t="s">
        <v>1101</v>
      </c>
      <c r="Y39" s="7"/>
      <c r="Z39" s="159">
        <v>4.4999999999999998E-2</v>
      </c>
      <c r="AA39" s="159">
        <v>0</v>
      </c>
      <c r="AB39" s="162">
        <v>2.3199999999999998</v>
      </c>
      <c r="AD39" s="544" t="s">
        <v>7</v>
      </c>
      <c r="AE39" s="814"/>
      <c r="AF39" s="209" t="s">
        <v>368</v>
      </c>
      <c r="AG39" s="210">
        <v>1.37</v>
      </c>
    </row>
    <row r="40" spans="1:35" ht="15" customHeight="1" x14ac:dyDescent="0.15">
      <c r="A40" s="20" t="str">
        <f t="shared" si="0"/>
        <v>貨1ガ3BE</v>
      </c>
      <c r="B40" s="20" t="s">
        <v>206</v>
      </c>
      <c r="C40" s="20" t="s">
        <v>186</v>
      </c>
      <c r="D40" t="s">
        <v>1456</v>
      </c>
      <c r="E40" t="s">
        <v>1457</v>
      </c>
      <c r="F40">
        <v>0.05</v>
      </c>
      <c r="G40" s="20">
        <v>0</v>
      </c>
      <c r="H40" s="20">
        <v>2.3199999999999998</v>
      </c>
      <c r="I40" s="1" t="s">
        <v>1048</v>
      </c>
      <c r="T40" s="133" t="s">
        <v>365</v>
      </c>
      <c r="U40" s="159" t="s">
        <v>366</v>
      </c>
      <c r="V40" s="159" t="s">
        <v>1087</v>
      </c>
      <c r="W40" s="160" t="s">
        <v>1102</v>
      </c>
      <c r="X40" s="161" t="s">
        <v>1103</v>
      </c>
      <c r="Y40" s="7"/>
      <c r="Z40" s="159">
        <v>0.05</v>
      </c>
      <c r="AA40" s="159">
        <v>0</v>
      </c>
      <c r="AB40" s="162">
        <v>2.3199999999999998</v>
      </c>
      <c r="AD40" s="211"/>
      <c r="AE40" s="64"/>
      <c r="AF40" s="211"/>
    </row>
    <row r="41" spans="1:35" ht="15" customHeight="1" x14ac:dyDescent="0.15">
      <c r="A41" s="20" t="str">
        <f t="shared" si="0"/>
        <v>貨1ガ3AE</v>
      </c>
      <c r="B41" s="20" t="s">
        <v>206</v>
      </c>
      <c r="C41" t="s">
        <v>186</v>
      </c>
      <c r="D41" t="s">
        <v>1458</v>
      </c>
      <c r="E41" t="s">
        <v>1459</v>
      </c>
      <c r="F41">
        <v>2.5000000000000001E-2</v>
      </c>
      <c r="G41" s="20">
        <v>0</v>
      </c>
      <c r="H41" s="20">
        <v>2.3199999999999998</v>
      </c>
      <c r="I41" s="1" t="s">
        <v>1084</v>
      </c>
      <c r="T41" s="133" t="s">
        <v>365</v>
      </c>
      <c r="U41" s="159" t="s">
        <v>366</v>
      </c>
      <c r="V41" s="159" t="s">
        <v>1087</v>
      </c>
      <c r="W41" s="160" t="s">
        <v>1102</v>
      </c>
      <c r="X41" s="161" t="s">
        <v>1104</v>
      </c>
      <c r="Y41" s="7"/>
      <c r="Z41" s="159">
        <v>2.5000000000000001E-2</v>
      </c>
      <c r="AA41" s="159">
        <v>0</v>
      </c>
      <c r="AB41" s="162">
        <v>2.3199999999999998</v>
      </c>
      <c r="AD41" s="211"/>
      <c r="AE41" s="64"/>
      <c r="AF41" s="211"/>
    </row>
    <row r="42" spans="1:35" ht="15" customHeight="1" x14ac:dyDescent="0.15">
      <c r="A42" s="20" t="str">
        <f t="shared" si="0"/>
        <v>貨1ガ3LE</v>
      </c>
      <c r="B42" s="20" t="s">
        <v>206</v>
      </c>
      <c r="C42" s="20" t="s">
        <v>186</v>
      </c>
      <c r="D42" t="s">
        <v>1105</v>
      </c>
      <c r="E42" t="s">
        <v>1460</v>
      </c>
      <c r="F42">
        <v>1.2500000000000001E-2</v>
      </c>
      <c r="G42" s="20">
        <v>0</v>
      </c>
      <c r="H42" s="20">
        <v>2.3199999999999998</v>
      </c>
      <c r="I42" s="1" t="s">
        <v>1461</v>
      </c>
      <c r="T42" s="133" t="s">
        <v>365</v>
      </c>
      <c r="U42" s="159" t="s">
        <v>366</v>
      </c>
      <c r="V42" s="159" t="s">
        <v>1087</v>
      </c>
      <c r="W42" s="160" t="s">
        <v>1102</v>
      </c>
      <c r="X42" s="161" t="s">
        <v>1106</v>
      </c>
      <c r="Y42" s="7"/>
      <c r="Z42" s="159">
        <v>1.2500000000000001E-2</v>
      </c>
      <c r="AA42" s="159">
        <v>0</v>
      </c>
      <c r="AB42" s="162">
        <v>2.3199999999999998</v>
      </c>
    </row>
    <row r="43" spans="1:35" ht="15" customHeight="1" x14ac:dyDescent="0.15">
      <c r="A43" s="20" t="str">
        <f t="shared" si="0"/>
        <v>貨1ガ4BE</v>
      </c>
      <c r="B43" s="20" t="s">
        <v>206</v>
      </c>
      <c r="C43" t="s">
        <v>186</v>
      </c>
      <c r="D43" t="s">
        <v>1102</v>
      </c>
      <c r="E43" t="s">
        <v>1462</v>
      </c>
      <c r="F43">
        <v>3.7499999999999999E-2</v>
      </c>
      <c r="G43" s="20">
        <v>0</v>
      </c>
      <c r="H43" s="20">
        <v>2.3199999999999998</v>
      </c>
      <c r="I43" s="1" t="s">
        <v>1395</v>
      </c>
      <c r="T43" s="133" t="s">
        <v>365</v>
      </c>
      <c r="U43" s="159" t="s">
        <v>366</v>
      </c>
      <c r="V43" s="159" t="s">
        <v>1087</v>
      </c>
      <c r="W43" s="160" t="s">
        <v>1102</v>
      </c>
      <c r="X43" s="161" t="s">
        <v>1107</v>
      </c>
      <c r="Y43" s="7" t="s">
        <v>463</v>
      </c>
      <c r="Z43" s="159">
        <v>3.7499999999999999E-2</v>
      </c>
      <c r="AA43" s="159">
        <v>0</v>
      </c>
      <c r="AB43" s="162">
        <v>2.3199999999999998</v>
      </c>
    </row>
    <row r="44" spans="1:35" ht="15" customHeight="1" x14ac:dyDescent="0.15">
      <c r="A44" s="20" t="str">
        <f t="shared" si="0"/>
        <v>貨1ガ4AE</v>
      </c>
      <c r="B44" s="20" t="s">
        <v>206</v>
      </c>
      <c r="C44" s="20" t="s">
        <v>186</v>
      </c>
      <c r="D44" t="s">
        <v>1105</v>
      </c>
      <c r="E44" t="s">
        <v>1463</v>
      </c>
      <c r="F44">
        <v>3.7499999999999999E-2</v>
      </c>
      <c r="G44" s="20">
        <v>0</v>
      </c>
      <c r="H44" s="20">
        <v>2.3199999999999998</v>
      </c>
      <c r="I44" s="1" t="s">
        <v>1084</v>
      </c>
      <c r="T44" s="133" t="s">
        <v>365</v>
      </c>
      <c r="U44" s="159" t="s">
        <v>366</v>
      </c>
      <c r="V44" s="159" t="s">
        <v>1087</v>
      </c>
      <c r="W44" s="160" t="s">
        <v>1102</v>
      </c>
      <c r="X44" s="161" t="s">
        <v>1108</v>
      </c>
      <c r="Y44" s="7"/>
      <c r="Z44" s="159">
        <v>3.7499999999999999E-2</v>
      </c>
      <c r="AA44" s="159">
        <v>0</v>
      </c>
      <c r="AB44" s="162">
        <v>2.3199999999999998</v>
      </c>
    </row>
    <row r="45" spans="1:35" ht="15" customHeight="1" x14ac:dyDescent="0.15">
      <c r="A45" s="20" t="str">
        <f t="shared" si="0"/>
        <v>貨1ガ4LE</v>
      </c>
      <c r="B45" s="20" t="s">
        <v>206</v>
      </c>
      <c r="C45" t="s">
        <v>186</v>
      </c>
      <c r="D45" t="s">
        <v>1102</v>
      </c>
      <c r="E45" t="s">
        <v>1464</v>
      </c>
      <c r="F45">
        <v>3.7499999999999999E-2</v>
      </c>
      <c r="G45" s="20">
        <v>0</v>
      </c>
      <c r="H45" s="20">
        <v>2.3199999999999998</v>
      </c>
      <c r="I45" s="1" t="s">
        <v>1094</v>
      </c>
      <c r="T45" s="133" t="s">
        <v>365</v>
      </c>
      <c r="U45" s="159" t="s">
        <v>366</v>
      </c>
      <c r="V45" s="159" t="s">
        <v>1087</v>
      </c>
      <c r="W45" s="160" t="s">
        <v>1102</v>
      </c>
      <c r="X45" s="161" t="s">
        <v>1109</v>
      </c>
      <c r="Y45" s="7"/>
      <c r="Z45" s="159">
        <v>3.7499999999999999E-2</v>
      </c>
      <c r="AA45" s="159">
        <v>0</v>
      </c>
      <c r="AB45" s="162">
        <v>2.3199999999999998</v>
      </c>
      <c r="AI45" s="166"/>
    </row>
    <row r="46" spans="1:35" ht="15" customHeight="1" x14ac:dyDescent="0.15">
      <c r="A46" s="20" t="str">
        <f t="shared" si="0"/>
        <v>貨1ガ5BE</v>
      </c>
      <c r="B46" s="20" t="s">
        <v>206</v>
      </c>
      <c r="C46" s="20" t="s">
        <v>186</v>
      </c>
      <c r="D46" t="s">
        <v>1105</v>
      </c>
      <c r="E46" t="s">
        <v>1465</v>
      </c>
      <c r="F46">
        <v>2.5000000000000001E-2</v>
      </c>
      <c r="G46" s="20">
        <v>0</v>
      </c>
      <c r="H46" s="20">
        <v>2.3199999999999998</v>
      </c>
      <c r="I46" s="1" t="s">
        <v>1466</v>
      </c>
      <c r="T46" s="133" t="s">
        <v>365</v>
      </c>
      <c r="U46" s="159" t="s">
        <v>366</v>
      </c>
      <c r="V46" s="159" t="s">
        <v>1087</v>
      </c>
      <c r="W46" s="160" t="s">
        <v>1102</v>
      </c>
      <c r="X46" s="161" t="s">
        <v>1110</v>
      </c>
      <c r="Y46" s="7" t="s">
        <v>464</v>
      </c>
      <c r="Z46" s="159">
        <v>2.5000000000000001E-2</v>
      </c>
      <c r="AA46" s="159">
        <v>0</v>
      </c>
      <c r="AB46" s="162">
        <v>2.3199999999999998</v>
      </c>
      <c r="AD46" s="225"/>
      <c r="AE46" s="225"/>
      <c r="AF46" s="171"/>
    </row>
    <row r="47" spans="1:35" ht="15" customHeight="1" x14ac:dyDescent="0.15">
      <c r="A47" s="20" t="str">
        <f t="shared" si="0"/>
        <v>貨1ガ5AE</v>
      </c>
      <c r="B47" s="20" t="s">
        <v>206</v>
      </c>
      <c r="C47" t="s">
        <v>186</v>
      </c>
      <c r="D47" t="s">
        <v>1102</v>
      </c>
      <c r="E47" t="s">
        <v>1467</v>
      </c>
      <c r="F47">
        <v>2.5000000000000001E-2</v>
      </c>
      <c r="G47" s="20">
        <v>0</v>
      </c>
      <c r="H47" s="20">
        <v>2.3199999999999998</v>
      </c>
      <c r="I47" s="1" t="s">
        <v>1084</v>
      </c>
      <c r="T47" s="133" t="s">
        <v>365</v>
      </c>
      <c r="U47" s="159" t="s">
        <v>366</v>
      </c>
      <c r="V47" s="159" t="s">
        <v>1087</v>
      </c>
      <c r="W47" s="160" t="s">
        <v>1102</v>
      </c>
      <c r="X47" s="161" t="s">
        <v>1111</v>
      </c>
      <c r="Y47" s="7"/>
      <c r="Z47" s="159">
        <v>2.5000000000000001E-2</v>
      </c>
      <c r="AA47" s="159">
        <v>0</v>
      </c>
      <c r="AB47" s="162">
        <v>2.3199999999999998</v>
      </c>
      <c r="AD47" s="225"/>
      <c r="AE47" s="225"/>
      <c r="AF47" s="171"/>
    </row>
    <row r="48" spans="1:35" ht="15" customHeight="1" x14ac:dyDescent="0.15">
      <c r="A48" s="20" t="str">
        <f t="shared" si="0"/>
        <v>貨1ガ5LE</v>
      </c>
      <c r="B48" s="20" t="s">
        <v>206</v>
      </c>
      <c r="C48" s="20" t="s">
        <v>186</v>
      </c>
      <c r="D48" t="s">
        <v>1105</v>
      </c>
      <c r="E48" t="s">
        <v>1468</v>
      </c>
      <c r="F48">
        <v>2.5000000000000001E-2</v>
      </c>
      <c r="G48" s="20">
        <v>0</v>
      </c>
      <c r="H48" s="20">
        <v>2.3199999999999998</v>
      </c>
      <c r="I48" s="1" t="s">
        <v>1094</v>
      </c>
      <c r="T48" s="133" t="s">
        <v>365</v>
      </c>
      <c r="U48" s="159" t="s">
        <v>366</v>
      </c>
      <c r="V48" s="159" t="s">
        <v>1087</v>
      </c>
      <c r="W48" s="160" t="s">
        <v>1102</v>
      </c>
      <c r="X48" s="161" t="s">
        <v>1112</v>
      </c>
      <c r="Y48" s="7"/>
      <c r="Z48" s="159">
        <v>2.5000000000000001E-2</v>
      </c>
      <c r="AA48" s="159">
        <v>0</v>
      </c>
      <c r="AB48" s="162">
        <v>2.3199999999999998</v>
      </c>
      <c r="AD48" s="225"/>
      <c r="AE48" s="225"/>
      <c r="AF48" s="225"/>
    </row>
    <row r="49" spans="1:33" ht="15" customHeight="1" x14ac:dyDescent="0.15">
      <c r="A49" s="20" t="str">
        <f t="shared" si="0"/>
        <v>貨1ガ6BE</v>
      </c>
      <c r="B49" s="20" t="s">
        <v>206</v>
      </c>
      <c r="C49" t="s">
        <v>186</v>
      </c>
      <c r="D49" t="s">
        <v>1102</v>
      </c>
      <c r="E49" t="s">
        <v>1469</v>
      </c>
      <c r="F49">
        <v>1.2500000000000001E-2</v>
      </c>
      <c r="G49" s="20">
        <v>0</v>
      </c>
      <c r="H49" s="20">
        <v>2.3199999999999998</v>
      </c>
      <c r="I49" s="1" t="s">
        <v>1470</v>
      </c>
      <c r="T49" s="133" t="s">
        <v>365</v>
      </c>
      <c r="U49" s="159" t="s">
        <v>366</v>
      </c>
      <c r="V49" s="159" t="s">
        <v>1087</v>
      </c>
      <c r="W49" s="160" t="s">
        <v>1102</v>
      </c>
      <c r="X49" s="161" t="s">
        <v>1113</v>
      </c>
      <c r="Y49" s="7" t="s">
        <v>1114</v>
      </c>
      <c r="Z49" s="159">
        <v>1.2500000000000001E-2</v>
      </c>
      <c r="AA49" s="159">
        <v>0</v>
      </c>
      <c r="AB49" s="162">
        <v>2.3199999999999998</v>
      </c>
      <c r="AD49" s="225"/>
      <c r="AE49" s="225"/>
      <c r="AF49" s="171"/>
    </row>
    <row r="50" spans="1:33" ht="15" customHeight="1" x14ac:dyDescent="0.15">
      <c r="A50" s="20" t="str">
        <f t="shared" si="0"/>
        <v>貨1ガ6AE</v>
      </c>
      <c r="B50" s="20" t="s">
        <v>206</v>
      </c>
      <c r="C50" s="20" t="s">
        <v>186</v>
      </c>
      <c r="D50" t="s">
        <v>1105</v>
      </c>
      <c r="E50" t="s">
        <v>1471</v>
      </c>
      <c r="F50">
        <v>1.2500000000000001E-2</v>
      </c>
      <c r="G50" s="20">
        <v>0</v>
      </c>
      <c r="H50" s="20">
        <v>2.3199999999999998</v>
      </c>
      <c r="I50" s="1" t="s">
        <v>1084</v>
      </c>
      <c r="T50" s="133" t="s">
        <v>365</v>
      </c>
      <c r="U50" s="159" t="s">
        <v>366</v>
      </c>
      <c r="V50" s="159" t="s">
        <v>1087</v>
      </c>
      <c r="W50" s="160" t="s">
        <v>1102</v>
      </c>
      <c r="X50" s="161" t="s">
        <v>1115</v>
      </c>
      <c r="Y50" s="7"/>
      <c r="Z50" s="159">
        <v>1.2500000000000001E-2</v>
      </c>
      <c r="AA50" s="159">
        <v>0</v>
      </c>
      <c r="AB50" s="162">
        <v>2.3199999999999998</v>
      </c>
      <c r="AD50" s="225"/>
      <c r="AE50" s="225"/>
      <c r="AF50" s="171"/>
    </row>
    <row r="51" spans="1:33" ht="15" customHeight="1" x14ac:dyDescent="0.15">
      <c r="A51" s="20" t="str">
        <f t="shared" si="0"/>
        <v>貨1ガ6LE</v>
      </c>
      <c r="B51" s="20" t="s">
        <v>206</v>
      </c>
      <c r="C51" t="s">
        <v>186</v>
      </c>
      <c r="D51" t="s">
        <v>1102</v>
      </c>
      <c r="E51" t="s">
        <v>1472</v>
      </c>
      <c r="F51">
        <v>1.2500000000000001E-2</v>
      </c>
      <c r="G51" s="20">
        <v>0</v>
      </c>
      <c r="H51" s="20">
        <v>2.3199999999999998</v>
      </c>
      <c r="I51" s="1" t="s">
        <v>1094</v>
      </c>
      <c r="T51" s="133" t="s">
        <v>365</v>
      </c>
      <c r="U51" s="159" t="s">
        <v>366</v>
      </c>
      <c r="V51" s="159" t="s">
        <v>1087</v>
      </c>
      <c r="W51" s="160" t="s">
        <v>1102</v>
      </c>
      <c r="X51" s="161" t="s">
        <v>1116</v>
      </c>
      <c r="Y51" s="7"/>
      <c r="Z51" s="159">
        <v>1.2500000000000001E-2</v>
      </c>
      <c r="AA51" s="159">
        <v>0</v>
      </c>
      <c r="AB51" s="162">
        <v>2.3199999999999998</v>
      </c>
      <c r="AD51" s="225"/>
      <c r="AE51" s="225"/>
      <c r="AF51" s="171"/>
    </row>
    <row r="52" spans="1:33" ht="15" customHeight="1" x14ac:dyDescent="0.15">
      <c r="A52" s="20" t="str">
        <f t="shared" si="0"/>
        <v>貨2ガ-</v>
      </c>
      <c r="B52" s="20" t="s">
        <v>207</v>
      </c>
      <c r="C52" s="20" t="s">
        <v>191</v>
      </c>
      <c r="D52" s="20" t="s">
        <v>710</v>
      </c>
      <c r="E52" s="20" t="s">
        <v>711</v>
      </c>
      <c r="F52" s="20">
        <v>2.1800000000000002</v>
      </c>
      <c r="G52" s="20">
        <v>0</v>
      </c>
      <c r="H52" s="20">
        <v>2.3199999999999998</v>
      </c>
      <c r="I52" s="1" t="s">
        <v>1048</v>
      </c>
      <c r="T52" s="133" t="s">
        <v>365</v>
      </c>
      <c r="U52" s="159" t="s">
        <v>366</v>
      </c>
      <c r="V52" s="159" t="s">
        <v>1117</v>
      </c>
      <c r="W52" s="160" t="s">
        <v>710</v>
      </c>
      <c r="X52" s="161" t="s">
        <v>711</v>
      </c>
      <c r="Y52" s="7"/>
      <c r="Z52" s="159">
        <v>2.1800000000000002</v>
      </c>
      <c r="AA52" s="159">
        <v>0</v>
      </c>
      <c r="AB52" s="162">
        <v>2.3199999999999998</v>
      </c>
      <c r="AD52" s="225"/>
      <c r="AE52" s="225"/>
      <c r="AF52" s="171"/>
    </row>
    <row r="53" spans="1:33" ht="15" customHeight="1" x14ac:dyDescent="0.15">
      <c r="A53" s="20" t="str">
        <f t="shared" si="0"/>
        <v>貨2ガH</v>
      </c>
      <c r="B53" s="20" t="s">
        <v>207</v>
      </c>
      <c r="C53" s="20" t="s">
        <v>191</v>
      </c>
      <c r="D53" s="20" t="s">
        <v>713</v>
      </c>
      <c r="E53" s="20" t="s">
        <v>714</v>
      </c>
      <c r="F53" s="20">
        <v>1.8</v>
      </c>
      <c r="G53" s="20">
        <v>0</v>
      </c>
      <c r="H53" s="20">
        <v>2.3199999999999998</v>
      </c>
      <c r="I53" s="1" t="s">
        <v>1048</v>
      </c>
      <c r="T53" s="133" t="s">
        <v>365</v>
      </c>
      <c r="U53" s="159" t="s">
        <v>366</v>
      </c>
      <c r="V53" s="159" t="s">
        <v>1117</v>
      </c>
      <c r="W53" s="160" t="s">
        <v>713</v>
      </c>
      <c r="X53" s="161" t="s">
        <v>714</v>
      </c>
      <c r="Y53" s="7"/>
      <c r="Z53" s="159">
        <v>1.8</v>
      </c>
      <c r="AA53" s="159">
        <v>0</v>
      </c>
      <c r="AB53" s="162">
        <v>2.3199999999999998</v>
      </c>
      <c r="AD53" s="225"/>
      <c r="AE53" s="225"/>
      <c r="AF53" s="171"/>
    </row>
    <row r="54" spans="1:33" ht="15" customHeight="1" x14ac:dyDescent="0.15">
      <c r="A54" s="20" t="str">
        <f t="shared" si="0"/>
        <v>貨2ガJ</v>
      </c>
      <c r="B54" s="20" t="s">
        <v>207</v>
      </c>
      <c r="C54" s="20" t="s">
        <v>191</v>
      </c>
      <c r="D54" s="20" t="s">
        <v>715</v>
      </c>
      <c r="E54" s="20" t="s">
        <v>814</v>
      </c>
      <c r="F54" s="20">
        <v>1.2</v>
      </c>
      <c r="G54" s="20">
        <v>0</v>
      </c>
      <c r="H54" s="20">
        <v>2.3199999999999998</v>
      </c>
      <c r="I54" s="1" t="s">
        <v>1048</v>
      </c>
      <c r="T54" s="133" t="s">
        <v>365</v>
      </c>
      <c r="U54" s="159" t="s">
        <v>366</v>
      </c>
      <c r="V54" s="159" t="s">
        <v>1117</v>
      </c>
      <c r="W54" s="160" t="s">
        <v>715</v>
      </c>
      <c r="X54" s="161" t="s">
        <v>814</v>
      </c>
      <c r="Y54" s="7"/>
      <c r="Z54" s="159">
        <v>1.2</v>
      </c>
      <c r="AA54" s="159">
        <v>0</v>
      </c>
      <c r="AB54" s="162">
        <v>2.3199999999999998</v>
      </c>
      <c r="AD54" s="225"/>
      <c r="AE54" s="225"/>
      <c r="AF54" s="171"/>
    </row>
    <row r="55" spans="1:33" ht="15" customHeight="1" x14ac:dyDescent="0.15">
      <c r="A55" s="20" t="str">
        <f t="shared" si="0"/>
        <v>貨2ガL</v>
      </c>
      <c r="B55" s="20" t="s">
        <v>207</v>
      </c>
      <c r="C55" s="20" t="s">
        <v>191</v>
      </c>
      <c r="D55" s="20" t="s">
        <v>816</v>
      </c>
      <c r="E55" s="20" t="s">
        <v>817</v>
      </c>
      <c r="F55" s="20">
        <v>0.9</v>
      </c>
      <c r="G55" s="20">
        <v>0</v>
      </c>
      <c r="H55" s="20">
        <v>2.3199999999999998</v>
      </c>
      <c r="I55" s="1" t="s">
        <v>1048</v>
      </c>
      <c r="T55" s="133" t="s">
        <v>365</v>
      </c>
      <c r="U55" s="159" t="s">
        <v>366</v>
      </c>
      <c r="V55" s="159" t="s">
        <v>1117</v>
      </c>
      <c r="W55" s="160" t="s">
        <v>816</v>
      </c>
      <c r="X55" s="161" t="s">
        <v>817</v>
      </c>
      <c r="Y55" s="7"/>
      <c r="Z55" s="159">
        <v>0.9</v>
      </c>
      <c r="AA55" s="159">
        <v>0</v>
      </c>
      <c r="AB55" s="162">
        <v>2.3199999999999998</v>
      </c>
      <c r="AD55" s="225"/>
      <c r="AE55" s="225"/>
      <c r="AF55" s="171"/>
    </row>
    <row r="56" spans="1:33" ht="15" customHeight="1" x14ac:dyDescent="0.15">
      <c r="A56" s="20" t="str">
        <f t="shared" si="0"/>
        <v>貨2ガT</v>
      </c>
      <c r="B56" s="20" t="s">
        <v>207</v>
      </c>
      <c r="C56" s="20" t="s">
        <v>191</v>
      </c>
      <c r="D56" s="20" t="s">
        <v>825</v>
      </c>
      <c r="E56" s="20" t="s">
        <v>826</v>
      </c>
      <c r="F56" s="20">
        <v>0.7</v>
      </c>
      <c r="G56" s="20">
        <v>0</v>
      </c>
      <c r="H56" s="20">
        <v>2.3199999999999998</v>
      </c>
      <c r="I56" s="1" t="s">
        <v>1048</v>
      </c>
      <c r="T56" s="133" t="s">
        <v>365</v>
      </c>
      <c r="U56" s="159" t="s">
        <v>366</v>
      </c>
      <c r="V56" s="159" t="s">
        <v>1117</v>
      </c>
      <c r="W56" s="160" t="s">
        <v>825</v>
      </c>
      <c r="X56" s="161" t="s">
        <v>826</v>
      </c>
      <c r="Y56" s="7"/>
      <c r="Z56" s="159">
        <v>0.7</v>
      </c>
      <c r="AA56" s="159">
        <v>0</v>
      </c>
      <c r="AB56" s="162">
        <v>2.3199999999999998</v>
      </c>
      <c r="AD56" s="225"/>
      <c r="AE56" s="225"/>
      <c r="AF56" s="171"/>
    </row>
    <row r="57" spans="1:33" ht="15" customHeight="1" x14ac:dyDescent="0.15">
      <c r="A57" s="20" t="str">
        <f t="shared" si="0"/>
        <v>貨2ガGA</v>
      </c>
      <c r="B57" s="20" t="s">
        <v>207</v>
      </c>
      <c r="C57" s="20" t="s">
        <v>191</v>
      </c>
      <c r="D57" s="20" t="s">
        <v>197</v>
      </c>
      <c r="E57" s="20" t="s">
        <v>856</v>
      </c>
      <c r="F57" s="20">
        <v>0.4</v>
      </c>
      <c r="G57" s="20">
        <v>0</v>
      </c>
      <c r="H57" s="20">
        <v>2.3199999999999998</v>
      </c>
      <c r="I57" s="1" t="s">
        <v>1048</v>
      </c>
      <c r="T57" s="133" t="s">
        <v>365</v>
      </c>
      <c r="U57" s="159" t="s">
        <v>366</v>
      </c>
      <c r="V57" s="159" t="s">
        <v>1117</v>
      </c>
      <c r="W57" s="160" t="s">
        <v>197</v>
      </c>
      <c r="X57" s="161" t="s">
        <v>856</v>
      </c>
      <c r="Y57" s="7"/>
      <c r="Z57" s="159">
        <v>0.4</v>
      </c>
      <c r="AA57" s="159">
        <v>0</v>
      </c>
      <c r="AB57" s="162">
        <v>2.3199999999999998</v>
      </c>
    </row>
    <row r="58" spans="1:33" ht="15" customHeight="1" x14ac:dyDescent="0.15">
      <c r="A58" s="20" t="str">
        <f t="shared" si="0"/>
        <v>貨2ガGC</v>
      </c>
      <c r="B58" s="20" t="s">
        <v>207</v>
      </c>
      <c r="C58" s="20" t="s">
        <v>191</v>
      </c>
      <c r="D58" s="20" t="s">
        <v>197</v>
      </c>
      <c r="E58" s="20" t="s">
        <v>858</v>
      </c>
      <c r="F58" s="20">
        <v>0.4</v>
      </c>
      <c r="G58" s="20">
        <v>0</v>
      </c>
      <c r="H58" s="20">
        <v>2.3199999999999998</v>
      </c>
      <c r="I58" s="1" t="s">
        <v>1048</v>
      </c>
      <c r="T58" s="133" t="s">
        <v>365</v>
      </c>
      <c r="U58" s="159" t="s">
        <v>366</v>
      </c>
      <c r="V58" s="159" t="s">
        <v>1117</v>
      </c>
      <c r="W58" s="160" t="s">
        <v>197</v>
      </c>
      <c r="X58" s="161" t="s">
        <v>858</v>
      </c>
      <c r="Y58" s="7"/>
      <c r="Z58" s="159">
        <v>0.4</v>
      </c>
      <c r="AA58" s="159">
        <v>0</v>
      </c>
      <c r="AB58" s="162">
        <v>2.3199999999999998</v>
      </c>
    </row>
    <row r="59" spans="1:33" ht="15" customHeight="1" x14ac:dyDescent="0.15">
      <c r="A59" s="20" t="str">
        <f t="shared" si="0"/>
        <v>貨2ガHG</v>
      </c>
      <c r="B59" s="20" t="s">
        <v>207</v>
      </c>
      <c r="C59" s="20" t="s">
        <v>191</v>
      </c>
      <c r="D59" s="20" t="s">
        <v>197</v>
      </c>
      <c r="E59" s="20" t="s">
        <v>866</v>
      </c>
      <c r="F59" s="20">
        <v>0.2</v>
      </c>
      <c r="G59" s="20">
        <v>0</v>
      </c>
      <c r="H59" s="20">
        <v>2.3199999999999998</v>
      </c>
      <c r="I59" s="1" t="s">
        <v>1084</v>
      </c>
      <c r="J59" s="20" t="s">
        <v>1088</v>
      </c>
      <c r="T59" s="133" t="s">
        <v>365</v>
      </c>
      <c r="U59" s="159" t="s">
        <v>366</v>
      </c>
      <c r="V59" s="159" t="s">
        <v>1117</v>
      </c>
      <c r="W59" s="160" t="s">
        <v>197</v>
      </c>
      <c r="X59" s="161" t="s">
        <v>866</v>
      </c>
      <c r="Y59" s="7"/>
      <c r="Z59" s="159">
        <v>0.2</v>
      </c>
      <c r="AA59" s="159">
        <v>0</v>
      </c>
      <c r="AB59" s="162">
        <v>2.3199999999999998</v>
      </c>
    </row>
    <row r="60" spans="1:33" ht="15" customHeight="1" x14ac:dyDescent="0.15">
      <c r="A60" s="20" t="str">
        <f t="shared" si="0"/>
        <v>貨2ガGK</v>
      </c>
      <c r="B60" s="20" t="s">
        <v>207</v>
      </c>
      <c r="C60" s="20" t="s">
        <v>191</v>
      </c>
      <c r="D60" s="20" t="s">
        <v>828</v>
      </c>
      <c r="E60" s="20" t="s">
        <v>864</v>
      </c>
      <c r="F60" s="20">
        <v>0.13</v>
      </c>
      <c r="G60" s="20">
        <v>0</v>
      </c>
      <c r="H60" s="20">
        <v>2.3199999999999998</v>
      </c>
      <c r="I60" s="1" t="s">
        <v>1048</v>
      </c>
      <c r="T60" s="133" t="s">
        <v>365</v>
      </c>
      <c r="U60" s="159" t="s">
        <v>366</v>
      </c>
      <c r="V60" s="159" t="s">
        <v>1117</v>
      </c>
      <c r="W60" s="160" t="s">
        <v>828</v>
      </c>
      <c r="X60" s="161" t="s">
        <v>864</v>
      </c>
      <c r="Y60" s="7"/>
      <c r="Z60" s="159">
        <v>0.13</v>
      </c>
      <c r="AA60" s="159">
        <v>0</v>
      </c>
      <c r="AB60" s="162">
        <v>2.3199999999999998</v>
      </c>
    </row>
    <row r="61" spans="1:33" ht="15" customHeight="1" x14ac:dyDescent="0.15">
      <c r="A61" s="20" t="str">
        <f t="shared" si="0"/>
        <v>貨2ガHQ</v>
      </c>
      <c r="B61" s="20" t="s">
        <v>207</v>
      </c>
      <c r="C61" s="20" t="s">
        <v>191</v>
      </c>
      <c r="D61" s="20" t="s">
        <v>828</v>
      </c>
      <c r="E61" s="20" t="s">
        <v>873</v>
      </c>
      <c r="F61" s="20">
        <v>6.5000000000000002E-2</v>
      </c>
      <c r="G61" s="20">
        <v>0</v>
      </c>
      <c r="H61" s="20">
        <v>2.3199999999999998</v>
      </c>
      <c r="I61" s="1" t="s">
        <v>1084</v>
      </c>
      <c r="J61" s="20" t="s">
        <v>1088</v>
      </c>
      <c r="T61" s="133" t="s">
        <v>365</v>
      </c>
      <c r="U61" s="159" t="s">
        <v>366</v>
      </c>
      <c r="V61" s="159" t="s">
        <v>1117</v>
      </c>
      <c r="W61" s="159" t="s">
        <v>828</v>
      </c>
      <c r="X61" s="161" t="s">
        <v>873</v>
      </c>
      <c r="Y61" s="7"/>
      <c r="Z61" s="159">
        <v>6.5000000000000002E-2</v>
      </c>
      <c r="AA61" s="159">
        <v>0</v>
      </c>
      <c r="AB61" s="162">
        <v>2.3199999999999998</v>
      </c>
      <c r="AD61" s="163"/>
      <c r="AE61" s="163"/>
      <c r="AF61" s="163"/>
      <c r="AG61" s="163"/>
    </row>
    <row r="62" spans="1:33" ht="15" customHeight="1" x14ac:dyDescent="0.15">
      <c r="A62" s="20" t="str">
        <f t="shared" si="0"/>
        <v>貨2ガTC</v>
      </c>
      <c r="B62" s="20" t="s">
        <v>207</v>
      </c>
      <c r="C62" s="20" t="s">
        <v>191</v>
      </c>
      <c r="D62" s="20" t="s">
        <v>828</v>
      </c>
      <c r="E62" s="20" t="s">
        <v>886</v>
      </c>
      <c r="F62" s="20">
        <v>9.7500000000000003E-2</v>
      </c>
      <c r="G62" s="20">
        <v>0</v>
      </c>
      <c r="H62" s="20">
        <v>2.3199999999999998</v>
      </c>
      <c r="I62" s="1" t="s">
        <v>1048</v>
      </c>
      <c r="J62" s="20" t="s">
        <v>1089</v>
      </c>
      <c r="T62" s="133" t="s">
        <v>365</v>
      </c>
      <c r="U62" s="159" t="s">
        <v>366</v>
      </c>
      <c r="V62" s="159" t="s">
        <v>1117</v>
      </c>
      <c r="W62" s="159" t="s">
        <v>828</v>
      </c>
      <c r="X62" s="161" t="s">
        <v>886</v>
      </c>
      <c r="Y62" s="7"/>
      <c r="Z62" s="159">
        <v>9.7500000000000003E-2</v>
      </c>
      <c r="AA62" s="159">
        <v>0</v>
      </c>
      <c r="AB62" s="162">
        <v>2.3199999999999998</v>
      </c>
      <c r="AD62" s="171"/>
      <c r="AE62" s="171"/>
      <c r="AF62" s="171"/>
      <c r="AG62" s="171"/>
    </row>
    <row r="63" spans="1:33" ht="15" customHeight="1" x14ac:dyDescent="0.15">
      <c r="A63" s="20" t="str">
        <f t="shared" si="0"/>
        <v>貨2ガXC</v>
      </c>
      <c r="B63" s="20" t="s">
        <v>207</v>
      </c>
      <c r="C63" s="20" t="s">
        <v>191</v>
      </c>
      <c r="D63" s="20" t="s">
        <v>828</v>
      </c>
      <c r="E63" s="20" t="s">
        <v>900</v>
      </c>
      <c r="F63" s="20">
        <v>9.7500000000000003E-2</v>
      </c>
      <c r="G63" s="20">
        <v>0</v>
      </c>
      <c r="H63" s="20">
        <v>2.3199999999999998</v>
      </c>
      <c r="I63" s="1" t="s">
        <v>1084</v>
      </c>
      <c r="J63" s="20" t="s">
        <v>423</v>
      </c>
      <c r="T63" s="133" t="s">
        <v>365</v>
      </c>
      <c r="U63" s="159" t="s">
        <v>366</v>
      </c>
      <c r="V63" s="159" t="s">
        <v>1117</v>
      </c>
      <c r="W63" s="160" t="s">
        <v>828</v>
      </c>
      <c r="X63" s="161" t="s">
        <v>900</v>
      </c>
      <c r="Y63" s="7"/>
      <c r="Z63" s="159">
        <v>9.7500000000000003E-2</v>
      </c>
      <c r="AA63" s="159">
        <v>0</v>
      </c>
      <c r="AB63" s="162">
        <v>2.3199999999999998</v>
      </c>
      <c r="AD63" s="171"/>
      <c r="AE63" s="171"/>
      <c r="AF63" s="224"/>
      <c r="AG63" s="224"/>
    </row>
    <row r="64" spans="1:33" ht="15" customHeight="1" x14ac:dyDescent="0.15">
      <c r="A64" s="20" t="str">
        <f t="shared" si="0"/>
        <v>貨2ガLC</v>
      </c>
      <c r="B64" s="20" t="s">
        <v>207</v>
      </c>
      <c r="C64" s="20" t="s">
        <v>191</v>
      </c>
      <c r="D64" s="20" t="s">
        <v>828</v>
      </c>
      <c r="E64" s="20" t="s">
        <v>877</v>
      </c>
      <c r="F64" s="20">
        <v>6.5000000000000002E-2</v>
      </c>
      <c r="G64" s="20">
        <v>0</v>
      </c>
      <c r="H64" s="20">
        <v>2.3199999999999998</v>
      </c>
      <c r="I64" s="1" t="s">
        <v>1048</v>
      </c>
      <c r="J64" s="20" t="s">
        <v>1090</v>
      </c>
      <c r="T64" s="133" t="s">
        <v>365</v>
      </c>
      <c r="U64" s="159" t="s">
        <v>366</v>
      </c>
      <c r="V64" s="159" t="s">
        <v>1117</v>
      </c>
      <c r="W64" s="160" t="s">
        <v>828</v>
      </c>
      <c r="X64" s="161" t="s">
        <v>877</v>
      </c>
      <c r="Y64" s="7"/>
      <c r="Z64" s="159">
        <v>6.5000000000000002E-2</v>
      </c>
      <c r="AA64" s="159">
        <v>0</v>
      </c>
      <c r="AB64" s="162">
        <v>2.3199999999999998</v>
      </c>
      <c r="AD64" s="225"/>
      <c r="AE64" s="225"/>
      <c r="AF64" s="3"/>
      <c r="AG64" s="171"/>
    </row>
    <row r="65" spans="1:33" ht="15" customHeight="1" x14ac:dyDescent="0.15">
      <c r="A65" s="20" t="str">
        <f t="shared" si="0"/>
        <v>貨2ガYC</v>
      </c>
      <c r="B65" s="20" t="s">
        <v>207</v>
      </c>
      <c r="C65" s="20" t="s">
        <v>191</v>
      </c>
      <c r="D65" s="20" t="s">
        <v>828</v>
      </c>
      <c r="E65" s="20" t="s">
        <v>904</v>
      </c>
      <c r="F65" s="20">
        <v>6.5000000000000002E-2</v>
      </c>
      <c r="G65" s="20">
        <v>0</v>
      </c>
      <c r="H65" s="20">
        <v>2.3199999999999998</v>
      </c>
      <c r="I65" s="1" t="s">
        <v>1084</v>
      </c>
      <c r="J65" s="20" t="s">
        <v>424</v>
      </c>
      <c r="T65" s="133" t="s">
        <v>365</v>
      </c>
      <c r="U65" s="159" t="s">
        <v>366</v>
      </c>
      <c r="V65" s="159" t="s">
        <v>1117</v>
      </c>
      <c r="W65" s="160" t="s">
        <v>828</v>
      </c>
      <c r="X65" s="161" t="s">
        <v>904</v>
      </c>
      <c r="Y65" s="7"/>
      <c r="Z65" s="159">
        <v>6.5000000000000002E-2</v>
      </c>
      <c r="AA65" s="159">
        <v>0</v>
      </c>
      <c r="AB65" s="162">
        <v>2.3199999999999998</v>
      </c>
      <c r="AD65" s="225"/>
      <c r="AE65" s="225"/>
      <c r="AF65" s="3"/>
      <c r="AG65" s="171"/>
    </row>
    <row r="66" spans="1:33" ht="15" customHeight="1" x14ac:dyDescent="0.15">
      <c r="A66" s="20" t="str">
        <f t="shared" si="0"/>
        <v>貨2ガUC</v>
      </c>
      <c r="B66" s="20" t="s">
        <v>207</v>
      </c>
      <c r="C66" s="20" t="s">
        <v>191</v>
      </c>
      <c r="D66" s="20" t="s">
        <v>828</v>
      </c>
      <c r="E66" s="20" t="s">
        <v>893</v>
      </c>
      <c r="F66" s="20">
        <v>3.2500000000000001E-2</v>
      </c>
      <c r="G66" s="20">
        <v>0</v>
      </c>
      <c r="H66" s="20">
        <v>2.3199999999999998</v>
      </c>
      <c r="I66" s="1" t="s">
        <v>1048</v>
      </c>
      <c r="J66" s="20" t="s">
        <v>1091</v>
      </c>
      <c r="T66" s="133" t="s">
        <v>365</v>
      </c>
      <c r="U66" s="159" t="s">
        <v>366</v>
      </c>
      <c r="V66" s="159" t="s">
        <v>1117</v>
      </c>
      <c r="W66" s="160" t="s">
        <v>828</v>
      </c>
      <c r="X66" s="161" t="s">
        <v>893</v>
      </c>
      <c r="Y66" s="7"/>
      <c r="Z66" s="159">
        <v>3.2500000000000001E-2</v>
      </c>
      <c r="AA66" s="159">
        <v>0</v>
      </c>
      <c r="AB66" s="162">
        <v>2.3199999999999998</v>
      </c>
      <c r="AD66" s="225"/>
      <c r="AE66" s="225"/>
      <c r="AF66" s="171"/>
      <c r="AG66" s="171"/>
    </row>
    <row r="67" spans="1:33" ht="15" customHeight="1" x14ac:dyDescent="0.15">
      <c r="A67" s="20" t="str">
        <f t="shared" si="0"/>
        <v>貨2ガZC</v>
      </c>
      <c r="B67" s="20" t="s">
        <v>207</v>
      </c>
      <c r="C67" s="20" t="s">
        <v>191</v>
      </c>
      <c r="D67" s="20" t="s">
        <v>828</v>
      </c>
      <c r="E67" s="20" t="s">
        <v>908</v>
      </c>
      <c r="F67" s="20">
        <v>3.2500000000000001E-2</v>
      </c>
      <c r="G67" s="20">
        <v>0</v>
      </c>
      <c r="H67" s="20">
        <v>2.3199999999999998</v>
      </c>
      <c r="I67" s="1" t="s">
        <v>1084</v>
      </c>
      <c r="J67" s="20" t="s">
        <v>425</v>
      </c>
      <c r="T67" s="133" t="s">
        <v>365</v>
      </c>
      <c r="U67" s="159" t="s">
        <v>366</v>
      </c>
      <c r="V67" s="159" t="s">
        <v>1117</v>
      </c>
      <c r="W67" s="160" t="s">
        <v>828</v>
      </c>
      <c r="X67" s="161" t="s">
        <v>908</v>
      </c>
      <c r="Y67" s="7"/>
      <c r="Z67" s="159">
        <v>3.2500000000000001E-2</v>
      </c>
      <c r="AA67" s="159">
        <v>0</v>
      </c>
      <c r="AB67" s="162">
        <v>2.3199999999999998</v>
      </c>
      <c r="AD67" s="225"/>
      <c r="AE67" s="225"/>
      <c r="AF67" s="3"/>
      <c r="AG67" s="171"/>
    </row>
    <row r="68" spans="1:33" ht="15" customHeight="1" x14ac:dyDescent="0.15">
      <c r="A68" s="20" t="str">
        <f t="shared" si="0"/>
        <v>貨2ガABF</v>
      </c>
      <c r="B68" s="20" t="s">
        <v>207</v>
      </c>
      <c r="C68" s="20" t="s">
        <v>191</v>
      </c>
      <c r="D68" s="20" t="s">
        <v>185</v>
      </c>
      <c r="E68" s="20" t="s">
        <v>722</v>
      </c>
      <c r="F68" s="20">
        <v>7.0000000000000007E-2</v>
      </c>
      <c r="G68" s="20">
        <v>0</v>
      </c>
      <c r="H68" s="20">
        <v>2.3199999999999998</v>
      </c>
      <c r="I68" s="1" t="s">
        <v>1048</v>
      </c>
      <c r="T68" s="133" t="s">
        <v>365</v>
      </c>
      <c r="U68" s="159" t="s">
        <v>366</v>
      </c>
      <c r="V68" s="159" t="s">
        <v>1117</v>
      </c>
      <c r="W68" s="160" t="s">
        <v>185</v>
      </c>
      <c r="X68" s="161" t="s">
        <v>722</v>
      </c>
      <c r="Y68" s="7"/>
      <c r="Z68" s="159">
        <v>7.0000000000000007E-2</v>
      </c>
      <c r="AA68" s="159">
        <v>0</v>
      </c>
      <c r="AB68" s="162">
        <v>2.3199999999999998</v>
      </c>
      <c r="AD68" s="225"/>
      <c r="AE68" s="225"/>
      <c r="AF68" s="171"/>
      <c r="AG68" s="171"/>
    </row>
    <row r="69" spans="1:33" ht="15" customHeight="1" x14ac:dyDescent="0.15">
      <c r="A69" s="20" t="str">
        <f t="shared" ref="A69:A132" si="1">CONCATENATE(C69,E69)</f>
        <v>貨2ガAAF</v>
      </c>
      <c r="B69" s="20" t="s">
        <v>207</v>
      </c>
      <c r="C69" s="20" t="s">
        <v>191</v>
      </c>
      <c r="D69" s="20" t="s">
        <v>185</v>
      </c>
      <c r="E69" s="20" t="s">
        <v>723</v>
      </c>
      <c r="F69" s="20">
        <v>3.5000000000000003E-2</v>
      </c>
      <c r="G69" s="20">
        <v>0</v>
      </c>
      <c r="H69" s="20">
        <v>2.3199999999999998</v>
      </c>
      <c r="I69" s="1" t="s">
        <v>1084</v>
      </c>
      <c r="J69" s="20" t="s">
        <v>1088</v>
      </c>
      <c r="T69" s="133" t="s">
        <v>365</v>
      </c>
      <c r="U69" s="159" t="s">
        <v>366</v>
      </c>
      <c r="V69" s="159" t="s">
        <v>1117</v>
      </c>
      <c r="W69" s="160" t="s">
        <v>185</v>
      </c>
      <c r="X69" s="161" t="s">
        <v>723</v>
      </c>
      <c r="Y69" s="7"/>
      <c r="Z69" s="159">
        <v>3.5000000000000003E-2</v>
      </c>
      <c r="AA69" s="159">
        <v>0</v>
      </c>
      <c r="AB69" s="162">
        <v>2.3199999999999998</v>
      </c>
      <c r="AD69" s="225"/>
      <c r="AE69" s="225"/>
      <c r="AF69" s="3"/>
      <c r="AG69" s="171"/>
    </row>
    <row r="70" spans="1:33" ht="15" customHeight="1" x14ac:dyDescent="0.15">
      <c r="A70" s="20" t="str">
        <f t="shared" si="1"/>
        <v>貨2ガALF</v>
      </c>
      <c r="B70" s="20" t="s">
        <v>207</v>
      </c>
      <c r="C70" s="20" t="s">
        <v>191</v>
      </c>
      <c r="D70" s="20" t="s">
        <v>185</v>
      </c>
      <c r="E70" t="s">
        <v>1473</v>
      </c>
      <c r="F70" s="20">
        <v>1.7500000000000002E-2</v>
      </c>
      <c r="G70" s="20">
        <v>0</v>
      </c>
      <c r="H70" s="20">
        <v>2.3199999999999998</v>
      </c>
      <c r="I70" s="1" t="s">
        <v>1152</v>
      </c>
      <c r="T70" s="133" t="s">
        <v>365</v>
      </c>
      <c r="U70" s="159" t="s">
        <v>366</v>
      </c>
      <c r="V70" s="159" t="s">
        <v>1117</v>
      </c>
      <c r="W70" s="160" t="s">
        <v>185</v>
      </c>
      <c r="X70" s="161" t="s">
        <v>1118</v>
      </c>
      <c r="Y70" s="7"/>
      <c r="Z70" s="159">
        <v>1.7500000000000002E-2</v>
      </c>
      <c r="AA70" s="159">
        <v>0</v>
      </c>
      <c r="AB70" s="162">
        <v>2.3199999999999998</v>
      </c>
      <c r="AD70" s="211"/>
      <c r="AE70" s="64"/>
      <c r="AF70" s="3"/>
      <c r="AG70" s="171"/>
    </row>
    <row r="71" spans="1:33" ht="15" customHeight="1" x14ac:dyDescent="0.15">
      <c r="A71" s="20" t="str">
        <f t="shared" si="1"/>
        <v>貨2ガCAF</v>
      </c>
      <c r="B71" s="20" t="s">
        <v>207</v>
      </c>
      <c r="C71" s="20" t="s">
        <v>191</v>
      </c>
      <c r="D71" s="20" t="s">
        <v>185</v>
      </c>
      <c r="E71" s="20" t="s">
        <v>193</v>
      </c>
      <c r="F71" s="20">
        <v>3.5000000000000003E-2</v>
      </c>
      <c r="G71" s="20">
        <v>0</v>
      </c>
      <c r="H71" s="20">
        <v>2.3199999999999998</v>
      </c>
      <c r="I71" s="1" t="s">
        <v>1084</v>
      </c>
      <c r="J71" s="20" t="s">
        <v>424</v>
      </c>
      <c r="T71" s="133" t="s">
        <v>365</v>
      </c>
      <c r="U71" s="159" t="s">
        <v>366</v>
      </c>
      <c r="V71" s="39" t="s">
        <v>1117</v>
      </c>
      <c r="W71" s="160" t="s">
        <v>185</v>
      </c>
      <c r="X71" s="161" t="s">
        <v>193</v>
      </c>
      <c r="Y71" s="7"/>
      <c r="Z71" s="159">
        <v>3.5000000000000003E-2</v>
      </c>
      <c r="AA71" s="159">
        <v>0</v>
      </c>
      <c r="AB71" s="162">
        <v>2.3199999999999998</v>
      </c>
      <c r="AD71" s="226"/>
      <c r="AE71" s="226"/>
      <c r="AF71" s="226"/>
      <c r="AG71" s="226"/>
    </row>
    <row r="72" spans="1:33" ht="15" customHeight="1" x14ac:dyDescent="0.15">
      <c r="A72" s="20" t="str">
        <f t="shared" si="1"/>
        <v>貨2ガCBF</v>
      </c>
      <c r="B72" s="20" t="s">
        <v>207</v>
      </c>
      <c r="C72" s="20" t="s">
        <v>191</v>
      </c>
      <c r="D72" s="20" t="s">
        <v>185</v>
      </c>
      <c r="E72" s="20" t="s">
        <v>194</v>
      </c>
      <c r="F72" s="20">
        <v>3.5000000000000003E-2</v>
      </c>
      <c r="G72" s="20">
        <v>0</v>
      </c>
      <c r="H72" s="20">
        <v>2.3199999999999998</v>
      </c>
      <c r="I72" s="1" t="s">
        <v>1073</v>
      </c>
      <c r="J72" s="20" t="s">
        <v>1090</v>
      </c>
      <c r="T72" s="133" t="s">
        <v>365</v>
      </c>
      <c r="U72" s="159" t="s">
        <v>366</v>
      </c>
      <c r="V72" s="39" t="s">
        <v>1117</v>
      </c>
      <c r="W72" s="160" t="s">
        <v>185</v>
      </c>
      <c r="X72" s="161" t="s">
        <v>194</v>
      </c>
      <c r="Y72" s="7" t="s">
        <v>463</v>
      </c>
      <c r="Z72" s="159">
        <v>3.5000000000000003E-2</v>
      </c>
      <c r="AA72" s="159">
        <v>0</v>
      </c>
      <c r="AB72" s="162">
        <v>2.3199999999999998</v>
      </c>
      <c r="AD72" s="225"/>
      <c r="AE72" s="225"/>
      <c r="AF72" s="211"/>
      <c r="AG72" s="211"/>
    </row>
    <row r="73" spans="1:33" ht="15" customHeight="1" x14ac:dyDescent="0.15">
      <c r="A73" s="20" t="str">
        <f t="shared" si="1"/>
        <v>貨2ガCLF</v>
      </c>
      <c r="B73" s="20" t="s">
        <v>207</v>
      </c>
      <c r="C73" s="20" t="s">
        <v>191</v>
      </c>
      <c r="D73" s="20" t="s">
        <v>185</v>
      </c>
      <c r="E73" t="s">
        <v>1119</v>
      </c>
      <c r="F73" s="20">
        <v>3.5000000000000003E-2</v>
      </c>
      <c r="G73" s="20">
        <v>0</v>
      </c>
      <c r="H73" s="20">
        <v>2.3199999999999998</v>
      </c>
      <c r="I73" s="1" t="s">
        <v>1094</v>
      </c>
      <c r="T73" s="133" t="s">
        <v>365</v>
      </c>
      <c r="U73" s="159" t="s">
        <v>366</v>
      </c>
      <c r="V73" s="39" t="s">
        <v>1117</v>
      </c>
      <c r="W73" s="160" t="s">
        <v>185</v>
      </c>
      <c r="X73" s="161" t="s">
        <v>1120</v>
      </c>
      <c r="Y73" s="7"/>
      <c r="Z73" s="159">
        <v>3.5000000000000003E-2</v>
      </c>
      <c r="AA73" s="159">
        <v>0</v>
      </c>
      <c r="AB73" s="162">
        <v>2.3199999999999998</v>
      </c>
      <c r="AD73" s="225"/>
      <c r="AE73" s="225"/>
      <c r="AF73" s="211"/>
    </row>
    <row r="74" spans="1:33" ht="15" customHeight="1" x14ac:dyDescent="0.15">
      <c r="A74" s="20" t="str">
        <f t="shared" si="1"/>
        <v>貨2ガDAF</v>
      </c>
      <c r="B74" s="20" t="s">
        <v>207</v>
      </c>
      <c r="C74" s="20" t="s">
        <v>191</v>
      </c>
      <c r="D74" s="20" t="s">
        <v>185</v>
      </c>
      <c r="E74" s="20" t="s">
        <v>195</v>
      </c>
      <c r="F74" s="20">
        <v>1.7500000000000002E-2</v>
      </c>
      <c r="G74" s="20">
        <v>0</v>
      </c>
      <c r="H74" s="20">
        <v>2.3199999999999998</v>
      </c>
      <c r="I74" s="1" t="s">
        <v>1084</v>
      </c>
      <c r="J74" s="20" t="s">
        <v>425</v>
      </c>
      <c r="T74" s="133" t="s">
        <v>365</v>
      </c>
      <c r="U74" s="159" t="s">
        <v>366</v>
      </c>
      <c r="V74" s="39" t="s">
        <v>1117</v>
      </c>
      <c r="W74" s="160" t="s">
        <v>185</v>
      </c>
      <c r="X74" s="161" t="s">
        <v>195</v>
      </c>
      <c r="Y74" s="7"/>
      <c r="Z74" s="159">
        <v>1.7500000000000002E-2</v>
      </c>
      <c r="AA74" s="159">
        <v>0</v>
      </c>
      <c r="AB74" s="162">
        <v>2.3199999999999998</v>
      </c>
      <c r="AD74" s="225"/>
      <c r="AE74" s="225"/>
      <c r="AF74" s="211"/>
    </row>
    <row r="75" spans="1:33" ht="15" customHeight="1" x14ac:dyDescent="0.15">
      <c r="A75" s="20" t="str">
        <f t="shared" si="1"/>
        <v>貨2ガDBF</v>
      </c>
      <c r="B75" s="20" t="s">
        <v>207</v>
      </c>
      <c r="C75" s="20" t="s">
        <v>191</v>
      </c>
      <c r="D75" s="20" t="s">
        <v>185</v>
      </c>
      <c r="E75" s="20" t="s">
        <v>196</v>
      </c>
      <c r="F75" s="20">
        <v>1.7500000000000002E-2</v>
      </c>
      <c r="G75" s="20">
        <v>0</v>
      </c>
      <c r="H75" s="20">
        <v>2.3199999999999998</v>
      </c>
      <c r="I75" s="1" t="s">
        <v>1078</v>
      </c>
      <c r="J75" s="20" t="s">
        <v>1091</v>
      </c>
      <c r="T75" s="133" t="s">
        <v>365</v>
      </c>
      <c r="U75" s="159" t="s">
        <v>366</v>
      </c>
      <c r="V75" s="39" t="s">
        <v>1117</v>
      </c>
      <c r="W75" s="160" t="s">
        <v>185</v>
      </c>
      <c r="X75" s="161" t="s">
        <v>196</v>
      </c>
      <c r="Y75" s="7" t="s">
        <v>464</v>
      </c>
      <c r="Z75" s="159">
        <v>1.7500000000000002E-2</v>
      </c>
      <c r="AA75" s="159">
        <v>0</v>
      </c>
      <c r="AB75" s="162">
        <v>2.3199999999999998</v>
      </c>
      <c r="AD75" s="225"/>
      <c r="AE75" s="225"/>
      <c r="AF75" s="211"/>
    </row>
    <row r="76" spans="1:33" ht="15" customHeight="1" x14ac:dyDescent="0.15">
      <c r="A76" s="20" t="str">
        <f t="shared" si="1"/>
        <v>貨2ガDLF</v>
      </c>
      <c r="B76" s="20" t="s">
        <v>207</v>
      </c>
      <c r="C76" s="20" t="s">
        <v>191</v>
      </c>
      <c r="D76" s="20" t="s">
        <v>185</v>
      </c>
      <c r="E76" t="s">
        <v>1474</v>
      </c>
      <c r="F76" s="20">
        <v>1.7500000000000002E-2</v>
      </c>
      <c r="G76" s="20">
        <v>0</v>
      </c>
      <c r="H76" s="20">
        <v>2.3199999999999998</v>
      </c>
      <c r="I76" s="1" t="s">
        <v>1094</v>
      </c>
      <c r="T76" s="133" t="s">
        <v>365</v>
      </c>
      <c r="U76" s="159" t="s">
        <v>366</v>
      </c>
      <c r="V76" s="39" t="s">
        <v>1117</v>
      </c>
      <c r="W76" s="160" t="s">
        <v>185</v>
      </c>
      <c r="X76" s="161" t="s">
        <v>1121</v>
      </c>
      <c r="Y76" s="7"/>
      <c r="Z76" s="159">
        <v>1.7500000000000002E-2</v>
      </c>
      <c r="AA76" s="159">
        <v>0</v>
      </c>
      <c r="AB76" s="162">
        <v>2.3199999999999998</v>
      </c>
      <c r="AD76" s="225"/>
      <c r="AE76" s="225"/>
      <c r="AF76" s="211"/>
    </row>
    <row r="77" spans="1:33" ht="15" customHeight="1" x14ac:dyDescent="0.15">
      <c r="A77" s="20" t="str">
        <f t="shared" si="1"/>
        <v>貨2ガLBF</v>
      </c>
      <c r="B77" s="20" t="s">
        <v>207</v>
      </c>
      <c r="C77" s="20" t="s">
        <v>191</v>
      </c>
      <c r="D77" t="s">
        <v>443</v>
      </c>
      <c r="E77" t="s">
        <v>575</v>
      </c>
      <c r="F77" s="20">
        <v>7.0000000000000007E-2</v>
      </c>
      <c r="G77" s="20">
        <v>0</v>
      </c>
      <c r="H77" s="20">
        <v>2.3199999999999998</v>
      </c>
      <c r="I77" s="1" t="s">
        <v>1048</v>
      </c>
      <c r="J77"/>
      <c r="T77" s="133" t="s">
        <v>365</v>
      </c>
      <c r="U77" s="159" t="s">
        <v>366</v>
      </c>
      <c r="V77" s="39" t="s">
        <v>1117</v>
      </c>
      <c r="W77" s="160" t="s">
        <v>443</v>
      </c>
      <c r="X77" s="161" t="s">
        <v>575</v>
      </c>
      <c r="Y77" s="7"/>
      <c r="Z77" s="159">
        <v>7.0000000000000007E-2</v>
      </c>
      <c r="AA77" s="159">
        <v>0</v>
      </c>
      <c r="AB77" s="162">
        <v>2.3199999999999998</v>
      </c>
      <c r="AD77" s="225"/>
      <c r="AE77" s="225"/>
      <c r="AF77" s="211"/>
    </row>
    <row r="78" spans="1:33" ht="15" customHeight="1" x14ac:dyDescent="0.15">
      <c r="A78" s="20" t="str">
        <f t="shared" si="1"/>
        <v>貨2ガLAF</v>
      </c>
      <c r="B78" s="20" t="s">
        <v>207</v>
      </c>
      <c r="C78" s="20" t="s">
        <v>191</v>
      </c>
      <c r="D78" t="s">
        <v>443</v>
      </c>
      <c r="E78" t="s">
        <v>571</v>
      </c>
      <c r="F78" s="20">
        <v>3.5000000000000003E-2</v>
      </c>
      <c r="G78" s="20">
        <v>0</v>
      </c>
      <c r="H78" s="20">
        <v>2.3199999999999998</v>
      </c>
      <c r="I78" s="1" t="s">
        <v>1084</v>
      </c>
      <c r="J78" t="s">
        <v>1088</v>
      </c>
      <c r="T78" s="133" t="s">
        <v>365</v>
      </c>
      <c r="U78" s="159" t="s">
        <v>366</v>
      </c>
      <c r="V78" s="39" t="s">
        <v>1117</v>
      </c>
      <c r="W78" s="160" t="s">
        <v>443</v>
      </c>
      <c r="X78" s="161" t="s">
        <v>571</v>
      </c>
      <c r="Y78" s="7"/>
      <c r="Z78" s="159">
        <v>3.5000000000000003E-2</v>
      </c>
      <c r="AA78" s="159">
        <v>0</v>
      </c>
      <c r="AB78" s="162">
        <v>2.3199999999999998</v>
      </c>
      <c r="AD78" s="225"/>
      <c r="AE78" s="225"/>
      <c r="AF78" s="211"/>
    </row>
    <row r="79" spans="1:33" ht="15" customHeight="1" x14ac:dyDescent="0.15">
      <c r="A79" s="20" t="str">
        <f t="shared" si="1"/>
        <v>貨2ガLLF</v>
      </c>
      <c r="B79" s="20" t="s">
        <v>207</v>
      </c>
      <c r="C79" s="20" t="s">
        <v>191</v>
      </c>
      <c r="D79" t="s">
        <v>443</v>
      </c>
      <c r="E79" t="s">
        <v>1475</v>
      </c>
      <c r="F79" s="20">
        <v>1.7500000000000002E-2</v>
      </c>
      <c r="G79" s="20">
        <v>0</v>
      </c>
      <c r="H79" s="20">
        <v>2.3199999999999998</v>
      </c>
      <c r="I79" s="1" t="s">
        <v>1152</v>
      </c>
      <c r="J79"/>
      <c r="K79"/>
      <c r="T79" s="133" t="s">
        <v>365</v>
      </c>
      <c r="U79" s="159" t="s">
        <v>366</v>
      </c>
      <c r="V79" s="39" t="s">
        <v>1117</v>
      </c>
      <c r="W79" s="160" t="s">
        <v>443</v>
      </c>
      <c r="X79" s="161" t="s">
        <v>1122</v>
      </c>
      <c r="Y79" s="7"/>
      <c r="Z79" s="159">
        <v>1.7500000000000002E-2</v>
      </c>
      <c r="AA79" s="159">
        <v>0</v>
      </c>
      <c r="AB79" s="162">
        <v>2.3199999999999998</v>
      </c>
    </row>
    <row r="80" spans="1:33" ht="15" customHeight="1" x14ac:dyDescent="0.15">
      <c r="A80" s="20" t="str">
        <f t="shared" si="1"/>
        <v>貨2ガMBF</v>
      </c>
      <c r="B80" s="20" t="s">
        <v>207</v>
      </c>
      <c r="C80" s="20" t="s">
        <v>191</v>
      </c>
      <c r="D80" t="s">
        <v>443</v>
      </c>
      <c r="E80" t="s">
        <v>611</v>
      </c>
      <c r="F80" s="20">
        <v>3.5000000000000003E-2</v>
      </c>
      <c r="G80" s="20">
        <v>0</v>
      </c>
      <c r="H80" s="20">
        <v>2.3199999999999998</v>
      </c>
      <c r="I80" s="1" t="s">
        <v>1073</v>
      </c>
      <c r="J80" t="s">
        <v>463</v>
      </c>
      <c r="T80" s="133" t="s">
        <v>365</v>
      </c>
      <c r="U80" s="159" t="s">
        <v>366</v>
      </c>
      <c r="V80" s="39" t="s">
        <v>1117</v>
      </c>
      <c r="W80" s="160" t="s">
        <v>443</v>
      </c>
      <c r="X80" s="161" t="s">
        <v>611</v>
      </c>
      <c r="Y80" s="7" t="s">
        <v>463</v>
      </c>
      <c r="Z80" s="159">
        <v>3.5000000000000003E-2</v>
      </c>
      <c r="AA80" s="159">
        <v>0</v>
      </c>
      <c r="AB80" s="162">
        <v>2.3199999999999998</v>
      </c>
    </row>
    <row r="81" spans="1:28" ht="15" customHeight="1" x14ac:dyDescent="0.15">
      <c r="A81" s="20" t="str">
        <f t="shared" si="1"/>
        <v>貨2ガMAF</v>
      </c>
      <c r="B81" s="20" t="s">
        <v>207</v>
      </c>
      <c r="C81" s="20" t="s">
        <v>191</v>
      </c>
      <c r="D81" t="s">
        <v>443</v>
      </c>
      <c r="E81" t="s">
        <v>607</v>
      </c>
      <c r="F81" s="20">
        <v>3.5000000000000003E-2</v>
      </c>
      <c r="G81" s="20">
        <v>0</v>
      </c>
      <c r="H81" s="20">
        <v>2.3199999999999998</v>
      </c>
      <c r="I81" s="1" t="s">
        <v>1084</v>
      </c>
      <c r="J81" t="s">
        <v>446</v>
      </c>
      <c r="T81" s="133" t="s">
        <v>365</v>
      </c>
      <c r="U81" s="159" t="s">
        <v>366</v>
      </c>
      <c r="V81" s="39" t="s">
        <v>1117</v>
      </c>
      <c r="W81" s="160" t="s">
        <v>443</v>
      </c>
      <c r="X81" s="161" t="s">
        <v>607</v>
      </c>
      <c r="Y81" s="7"/>
      <c r="Z81" s="159">
        <v>3.5000000000000003E-2</v>
      </c>
      <c r="AA81" s="159">
        <v>0</v>
      </c>
      <c r="AB81" s="162">
        <v>2.3199999999999998</v>
      </c>
    </row>
    <row r="82" spans="1:28" ht="15" customHeight="1" x14ac:dyDescent="0.15">
      <c r="A82" s="20" t="str">
        <f t="shared" si="1"/>
        <v>貨2ガMLF</v>
      </c>
      <c r="B82" s="20" t="s">
        <v>207</v>
      </c>
      <c r="C82" s="20" t="s">
        <v>191</v>
      </c>
      <c r="D82" t="s">
        <v>443</v>
      </c>
      <c r="E82" t="s">
        <v>1476</v>
      </c>
      <c r="F82" s="20">
        <v>3.5000000000000003E-2</v>
      </c>
      <c r="G82" s="20">
        <v>0</v>
      </c>
      <c r="H82" s="20">
        <v>2.3199999999999998</v>
      </c>
      <c r="I82" s="1" t="s">
        <v>1152</v>
      </c>
      <c r="J82"/>
      <c r="T82" s="133" t="s">
        <v>365</v>
      </c>
      <c r="U82" s="159" t="s">
        <v>366</v>
      </c>
      <c r="V82" s="39" t="s">
        <v>1117</v>
      </c>
      <c r="W82" s="160" t="s">
        <v>443</v>
      </c>
      <c r="X82" s="161" t="s">
        <v>1123</v>
      </c>
      <c r="Y82" s="7"/>
      <c r="Z82" s="159">
        <v>3.5000000000000003E-2</v>
      </c>
      <c r="AA82" s="159">
        <v>0</v>
      </c>
      <c r="AB82" s="162">
        <v>2.3199999999999998</v>
      </c>
    </row>
    <row r="83" spans="1:28" ht="15" customHeight="1" x14ac:dyDescent="0.15">
      <c r="A83" s="20" t="str">
        <f t="shared" si="1"/>
        <v>貨2ガRBF</v>
      </c>
      <c r="B83" s="20" t="s">
        <v>207</v>
      </c>
      <c r="C83" s="20" t="s">
        <v>191</v>
      </c>
      <c r="D83" t="s">
        <v>443</v>
      </c>
      <c r="E83" s="20" t="s">
        <v>659</v>
      </c>
      <c r="F83" s="20">
        <v>1.7500000000000002E-2</v>
      </c>
      <c r="G83" s="20">
        <v>0</v>
      </c>
      <c r="H83" s="20">
        <v>2.3199999999999998</v>
      </c>
      <c r="I83" s="1" t="s">
        <v>1078</v>
      </c>
      <c r="J83" s="20" t="s">
        <v>464</v>
      </c>
      <c r="T83" s="133" t="s">
        <v>365</v>
      </c>
      <c r="U83" s="159" t="s">
        <v>366</v>
      </c>
      <c r="V83" s="39" t="s">
        <v>1117</v>
      </c>
      <c r="W83" s="160" t="s">
        <v>443</v>
      </c>
      <c r="X83" s="161" t="s">
        <v>659</v>
      </c>
      <c r="Y83" s="7" t="s">
        <v>464</v>
      </c>
      <c r="Z83" s="159">
        <v>1.7500000000000002E-2</v>
      </c>
      <c r="AA83" s="159">
        <v>0</v>
      </c>
      <c r="AB83" s="162">
        <v>2.3199999999999998</v>
      </c>
    </row>
    <row r="84" spans="1:28" ht="15" customHeight="1" x14ac:dyDescent="0.15">
      <c r="A84" s="20" t="str">
        <f t="shared" si="1"/>
        <v>貨2ガRAF</v>
      </c>
      <c r="B84" s="20" t="s">
        <v>207</v>
      </c>
      <c r="C84" s="20" t="s">
        <v>191</v>
      </c>
      <c r="D84" t="s">
        <v>443</v>
      </c>
      <c r="E84" s="20" t="s">
        <v>655</v>
      </c>
      <c r="F84" s="20">
        <v>1.7500000000000002E-2</v>
      </c>
      <c r="G84" s="20">
        <v>0</v>
      </c>
      <c r="H84" s="20">
        <v>2.3199999999999998</v>
      </c>
      <c r="I84" s="1" t="s">
        <v>1084</v>
      </c>
      <c r="J84" s="20" t="s">
        <v>447</v>
      </c>
      <c r="T84" s="133" t="s">
        <v>365</v>
      </c>
      <c r="U84" s="159" t="s">
        <v>366</v>
      </c>
      <c r="V84" s="39" t="s">
        <v>1117</v>
      </c>
      <c r="W84" s="160" t="s">
        <v>443</v>
      </c>
      <c r="X84" s="161" t="s">
        <v>655</v>
      </c>
      <c r="Y84" s="7"/>
      <c r="Z84" s="159">
        <v>1.7500000000000002E-2</v>
      </c>
      <c r="AA84" s="159">
        <v>0</v>
      </c>
      <c r="AB84" s="162">
        <v>2.3199999999999998</v>
      </c>
    </row>
    <row r="85" spans="1:28" ht="15" customHeight="1" x14ac:dyDescent="0.15">
      <c r="A85" s="20" t="str">
        <f t="shared" si="1"/>
        <v>貨2ガRLF</v>
      </c>
      <c r="B85" s="20" t="s">
        <v>207</v>
      </c>
      <c r="C85" s="20" t="s">
        <v>191</v>
      </c>
      <c r="D85" t="s">
        <v>443</v>
      </c>
      <c r="E85" t="s">
        <v>1477</v>
      </c>
      <c r="F85" s="20">
        <v>1.7500000000000002E-2</v>
      </c>
      <c r="G85" s="20">
        <v>0</v>
      </c>
      <c r="H85" s="20">
        <v>2.3199999999999998</v>
      </c>
      <c r="I85" s="1" t="s">
        <v>1152</v>
      </c>
      <c r="T85" s="133" t="s">
        <v>365</v>
      </c>
      <c r="U85" s="159" t="s">
        <v>366</v>
      </c>
      <c r="V85" s="39" t="s">
        <v>1117</v>
      </c>
      <c r="W85" s="160" t="s">
        <v>443</v>
      </c>
      <c r="X85" s="161" t="s">
        <v>1124</v>
      </c>
      <c r="Y85" s="7"/>
      <c r="Z85" s="159">
        <v>1.7500000000000002E-2</v>
      </c>
      <c r="AA85" s="159">
        <v>0</v>
      </c>
      <c r="AB85" s="162">
        <v>2.3199999999999998</v>
      </c>
    </row>
    <row r="86" spans="1:28" ht="15" customHeight="1" x14ac:dyDescent="0.15">
      <c r="A86" s="20" t="str">
        <f t="shared" si="1"/>
        <v>貨2ガQBF</v>
      </c>
      <c r="B86" s="20" t="s">
        <v>207</v>
      </c>
      <c r="C86" s="20" t="s">
        <v>191</v>
      </c>
      <c r="D86" t="s">
        <v>443</v>
      </c>
      <c r="E86" s="20" t="s">
        <v>304</v>
      </c>
      <c r="F86" s="20">
        <v>6.3E-2</v>
      </c>
      <c r="G86" s="20">
        <v>0</v>
      </c>
      <c r="H86" s="20">
        <v>2.3199999999999998</v>
      </c>
      <c r="I86" s="1" t="s">
        <v>1048</v>
      </c>
      <c r="J86" s="20" t="s">
        <v>1089</v>
      </c>
      <c r="T86" s="133" t="s">
        <v>365</v>
      </c>
      <c r="U86" s="159" t="s">
        <v>366</v>
      </c>
      <c r="V86" s="39" t="s">
        <v>1117</v>
      </c>
      <c r="W86" s="160" t="s">
        <v>443</v>
      </c>
      <c r="X86" s="161" t="s">
        <v>304</v>
      </c>
      <c r="Y86" s="7"/>
      <c r="Z86" s="159">
        <v>6.3E-2</v>
      </c>
      <c r="AA86" s="159">
        <v>0</v>
      </c>
      <c r="AB86" s="162">
        <v>2.3199999999999998</v>
      </c>
    </row>
    <row r="87" spans="1:28" ht="15" customHeight="1" x14ac:dyDescent="0.15">
      <c r="A87" s="20" t="str">
        <f t="shared" si="1"/>
        <v>貨2ガQAF</v>
      </c>
      <c r="B87" s="20" t="s">
        <v>207</v>
      </c>
      <c r="C87" s="20" t="s">
        <v>191</v>
      </c>
      <c r="D87" t="s">
        <v>443</v>
      </c>
      <c r="E87" s="20" t="s">
        <v>300</v>
      </c>
      <c r="F87" s="20">
        <v>6.3E-2</v>
      </c>
      <c r="G87" s="20">
        <v>0</v>
      </c>
      <c r="H87" s="20">
        <v>2.3199999999999998</v>
      </c>
      <c r="I87" s="1" t="s">
        <v>1084</v>
      </c>
      <c r="J87" s="20" t="s">
        <v>423</v>
      </c>
      <c r="T87" s="133" t="s">
        <v>365</v>
      </c>
      <c r="U87" s="159" t="s">
        <v>366</v>
      </c>
      <c r="V87" s="39" t="s">
        <v>1117</v>
      </c>
      <c r="W87" s="160" t="s">
        <v>443</v>
      </c>
      <c r="X87" s="161" t="s">
        <v>300</v>
      </c>
      <c r="Y87" s="7"/>
      <c r="Z87" s="159">
        <v>6.3E-2</v>
      </c>
      <c r="AA87" s="159">
        <v>0</v>
      </c>
      <c r="AB87" s="162">
        <v>2.3199999999999998</v>
      </c>
    </row>
    <row r="88" spans="1:28" ht="15" customHeight="1" x14ac:dyDescent="0.15">
      <c r="A88" s="20" t="str">
        <f t="shared" si="1"/>
        <v>貨2ガQLF</v>
      </c>
      <c r="B88" s="20" t="s">
        <v>207</v>
      </c>
      <c r="C88" s="20" t="s">
        <v>191</v>
      </c>
      <c r="D88" t="s">
        <v>443</v>
      </c>
      <c r="E88" t="s">
        <v>1478</v>
      </c>
      <c r="F88" s="20">
        <v>6.3E-2</v>
      </c>
      <c r="G88" s="20">
        <v>0</v>
      </c>
      <c r="H88" s="20">
        <v>2.3199999999999998</v>
      </c>
      <c r="I88" s="1" t="s">
        <v>1152</v>
      </c>
      <c r="T88" s="133" t="s">
        <v>365</v>
      </c>
      <c r="U88" s="159" t="s">
        <v>366</v>
      </c>
      <c r="V88" s="39" t="s">
        <v>1117</v>
      </c>
      <c r="W88" s="160" t="s">
        <v>443</v>
      </c>
      <c r="X88" s="161" t="s">
        <v>1125</v>
      </c>
      <c r="Y88" s="7"/>
      <c r="Z88" s="159">
        <v>6.3E-2</v>
      </c>
      <c r="AA88" s="159">
        <v>0</v>
      </c>
      <c r="AB88" s="162">
        <v>2.3199999999999998</v>
      </c>
    </row>
    <row r="89" spans="1:28" ht="15" customHeight="1" x14ac:dyDescent="0.15">
      <c r="A89" s="20" t="str">
        <f t="shared" si="1"/>
        <v>貨2ガ3BF</v>
      </c>
      <c r="B89" s="20" t="s">
        <v>207</v>
      </c>
      <c r="C89" s="20" t="s">
        <v>191</v>
      </c>
      <c r="D89" t="s">
        <v>1479</v>
      </c>
      <c r="E89" t="s">
        <v>1480</v>
      </c>
      <c r="F89">
        <v>7.0000000000000007E-2</v>
      </c>
      <c r="G89" s="20">
        <v>0</v>
      </c>
      <c r="H89" s="20">
        <v>2.3199999999999998</v>
      </c>
      <c r="I89" s="1" t="s">
        <v>1048</v>
      </c>
      <c r="T89" s="133" t="s">
        <v>365</v>
      </c>
      <c r="U89" s="159" t="s">
        <v>366</v>
      </c>
      <c r="V89" s="39" t="s">
        <v>1117</v>
      </c>
      <c r="W89" s="160" t="s">
        <v>1102</v>
      </c>
      <c r="X89" s="161" t="s">
        <v>1126</v>
      </c>
      <c r="Y89" s="7"/>
      <c r="Z89" s="159">
        <v>7.0000000000000007E-2</v>
      </c>
      <c r="AA89" s="159">
        <v>0</v>
      </c>
      <c r="AB89" s="162">
        <v>2.3199999999999998</v>
      </c>
    </row>
    <row r="90" spans="1:28" ht="15" customHeight="1" x14ac:dyDescent="0.15">
      <c r="A90" s="20" t="str">
        <f t="shared" si="1"/>
        <v>貨2ガ3AF</v>
      </c>
      <c r="B90" s="20" t="s">
        <v>207</v>
      </c>
      <c r="C90" s="20" t="s">
        <v>191</v>
      </c>
      <c r="D90" t="s">
        <v>1479</v>
      </c>
      <c r="E90" t="s">
        <v>1481</v>
      </c>
      <c r="F90">
        <v>3.5000000000000003E-2</v>
      </c>
      <c r="G90" s="20">
        <v>0</v>
      </c>
      <c r="H90" s="20">
        <v>2.3199999999999998</v>
      </c>
      <c r="I90" s="1" t="s">
        <v>1084</v>
      </c>
      <c r="T90" s="133" t="s">
        <v>365</v>
      </c>
      <c r="U90" s="159" t="s">
        <v>366</v>
      </c>
      <c r="V90" s="39" t="s">
        <v>1117</v>
      </c>
      <c r="W90" s="160" t="s">
        <v>1102</v>
      </c>
      <c r="X90" s="161" t="s">
        <v>1127</v>
      </c>
      <c r="Y90" s="7"/>
      <c r="Z90" s="159">
        <v>3.5000000000000003E-2</v>
      </c>
      <c r="AA90" s="159">
        <v>0</v>
      </c>
      <c r="AB90" s="162">
        <v>2.3199999999999998</v>
      </c>
    </row>
    <row r="91" spans="1:28" ht="15" customHeight="1" x14ac:dyDescent="0.15">
      <c r="A91" s="20" t="str">
        <f t="shared" si="1"/>
        <v>貨2ガ3LF</v>
      </c>
      <c r="B91" s="20" t="s">
        <v>207</v>
      </c>
      <c r="C91" s="20" t="s">
        <v>191</v>
      </c>
      <c r="D91" t="s">
        <v>1105</v>
      </c>
      <c r="E91" t="s">
        <v>1482</v>
      </c>
      <c r="F91">
        <v>1.7500000000000002E-2</v>
      </c>
      <c r="G91" s="20">
        <v>0</v>
      </c>
      <c r="H91" s="20">
        <v>2.3199999999999998</v>
      </c>
      <c r="I91" s="1" t="s">
        <v>1094</v>
      </c>
      <c r="T91" s="133" t="s">
        <v>365</v>
      </c>
      <c r="U91" s="159" t="s">
        <v>366</v>
      </c>
      <c r="V91" s="39" t="s">
        <v>1117</v>
      </c>
      <c r="W91" s="160" t="s">
        <v>1102</v>
      </c>
      <c r="X91" s="161" t="s">
        <v>1128</v>
      </c>
      <c r="Y91" s="7"/>
      <c r="Z91" s="159">
        <v>1.7500000000000002E-2</v>
      </c>
      <c r="AA91" s="159">
        <v>0</v>
      </c>
      <c r="AB91" s="162">
        <v>2.3199999999999998</v>
      </c>
    </row>
    <row r="92" spans="1:28" ht="15" customHeight="1" x14ac:dyDescent="0.15">
      <c r="A92" s="20" t="str">
        <f t="shared" si="1"/>
        <v>貨2ガ4BF</v>
      </c>
      <c r="B92" s="20" t="s">
        <v>207</v>
      </c>
      <c r="C92" s="20" t="s">
        <v>191</v>
      </c>
      <c r="D92" t="s">
        <v>1105</v>
      </c>
      <c r="E92" t="s">
        <v>1483</v>
      </c>
      <c r="F92">
        <v>5.2500000000000005E-2</v>
      </c>
      <c r="G92" s="20">
        <v>0</v>
      </c>
      <c r="H92" s="20">
        <v>2.3199999999999998</v>
      </c>
      <c r="I92" s="1" t="s">
        <v>1073</v>
      </c>
      <c r="T92" s="133" t="s">
        <v>365</v>
      </c>
      <c r="U92" s="159" t="s">
        <v>366</v>
      </c>
      <c r="V92" s="39" t="s">
        <v>1117</v>
      </c>
      <c r="W92" s="160" t="s">
        <v>1102</v>
      </c>
      <c r="X92" s="161" t="s">
        <v>1129</v>
      </c>
      <c r="Y92" s="7" t="s">
        <v>463</v>
      </c>
      <c r="Z92" s="159">
        <v>5.2500000000000005E-2</v>
      </c>
      <c r="AA92" s="159">
        <v>0</v>
      </c>
      <c r="AB92" s="162">
        <v>2.3199999999999998</v>
      </c>
    </row>
    <row r="93" spans="1:28" ht="15" customHeight="1" x14ac:dyDescent="0.15">
      <c r="A93" s="20" t="str">
        <f t="shared" si="1"/>
        <v>貨2ガ4AF</v>
      </c>
      <c r="B93" s="20" t="s">
        <v>207</v>
      </c>
      <c r="C93" s="20" t="s">
        <v>191</v>
      </c>
      <c r="D93" t="s">
        <v>1105</v>
      </c>
      <c r="E93" t="s">
        <v>1130</v>
      </c>
      <c r="F93">
        <v>5.2499999999999998E-2</v>
      </c>
      <c r="G93" s="20">
        <v>0</v>
      </c>
      <c r="H93" s="20">
        <v>2.3199999999999998</v>
      </c>
      <c r="I93" s="1" t="s">
        <v>1084</v>
      </c>
      <c r="T93" s="133" t="s">
        <v>365</v>
      </c>
      <c r="U93" s="159" t="s">
        <v>366</v>
      </c>
      <c r="V93" s="39" t="s">
        <v>1117</v>
      </c>
      <c r="W93" s="160" t="s">
        <v>1102</v>
      </c>
      <c r="X93" s="161" t="s">
        <v>1131</v>
      </c>
      <c r="Y93" s="7"/>
      <c r="Z93" s="159">
        <v>5.2499999999999998E-2</v>
      </c>
      <c r="AA93" s="159">
        <v>0</v>
      </c>
      <c r="AB93" s="162">
        <v>2.3199999999999998</v>
      </c>
    </row>
    <row r="94" spans="1:28" ht="15" customHeight="1" x14ac:dyDescent="0.15">
      <c r="A94" s="20" t="str">
        <f t="shared" si="1"/>
        <v>貨2ガ4LF</v>
      </c>
      <c r="B94" s="20" t="s">
        <v>207</v>
      </c>
      <c r="C94" s="20" t="s">
        <v>191</v>
      </c>
      <c r="D94" t="s">
        <v>1105</v>
      </c>
      <c r="E94" t="s">
        <v>1132</v>
      </c>
      <c r="F94">
        <v>5.2499999999999998E-2</v>
      </c>
      <c r="G94" s="20">
        <v>0</v>
      </c>
      <c r="H94" s="20">
        <v>2.3199999999999998</v>
      </c>
      <c r="I94" s="1" t="s">
        <v>1094</v>
      </c>
      <c r="T94" s="133" t="s">
        <v>365</v>
      </c>
      <c r="U94" s="159" t="s">
        <v>366</v>
      </c>
      <c r="V94" s="39" t="s">
        <v>1117</v>
      </c>
      <c r="W94" s="160" t="s">
        <v>1102</v>
      </c>
      <c r="X94" s="161" t="s">
        <v>1133</v>
      </c>
      <c r="Y94" s="7"/>
      <c r="Z94" s="159">
        <v>5.2499999999999998E-2</v>
      </c>
      <c r="AA94" s="159">
        <v>0</v>
      </c>
      <c r="AB94" s="162">
        <v>2.3199999999999998</v>
      </c>
    </row>
    <row r="95" spans="1:28" ht="15" customHeight="1" x14ac:dyDescent="0.15">
      <c r="A95" s="20" t="str">
        <f t="shared" si="1"/>
        <v>貨2ガ5BF</v>
      </c>
      <c r="B95" s="20" t="s">
        <v>207</v>
      </c>
      <c r="C95" s="20" t="s">
        <v>191</v>
      </c>
      <c r="D95" t="s">
        <v>1105</v>
      </c>
      <c r="E95" t="s">
        <v>1134</v>
      </c>
      <c r="F95">
        <v>3.5000000000000003E-2</v>
      </c>
      <c r="G95" s="20">
        <v>0</v>
      </c>
      <c r="H95" s="20">
        <v>2.3199999999999998</v>
      </c>
      <c r="I95" s="1" t="s">
        <v>1078</v>
      </c>
      <c r="J95"/>
      <c r="T95" s="133" t="s">
        <v>365</v>
      </c>
      <c r="U95" s="159" t="s">
        <v>366</v>
      </c>
      <c r="V95" s="39" t="s">
        <v>1117</v>
      </c>
      <c r="W95" s="159" t="s">
        <v>1102</v>
      </c>
      <c r="X95" s="161" t="s">
        <v>1135</v>
      </c>
      <c r="Y95" s="7" t="s">
        <v>464</v>
      </c>
      <c r="Z95" s="159">
        <v>3.5000000000000003E-2</v>
      </c>
      <c r="AA95" s="159">
        <v>0</v>
      </c>
      <c r="AB95" s="162">
        <v>2.3199999999999998</v>
      </c>
    </row>
    <row r="96" spans="1:28" ht="15" customHeight="1" x14ac:dyDescent="0.15">
      <c r="A96" s="20" t="str">
        <f t="shared" si="1"/>
        <v>貨2ガ5AF</v>
      </c>
      <c r="B96" s="20" t="s">
        <v>207</v>
      </c>
      <c r="C96" s="20" t="s">
        <v>191</v>
      </c>
      <c r="D96" t="s">
        <v>1105</v>
      </c>
      <c r="E96" t="s">
        <v>1484</v>
      </c>
      <c r="F96">
        <v>3.5000000000000003E-2</v>
      </c>
      <c r="G96" s="20">
        <v>0</v>
      </c>
      <c r="H96" s="20">
        <v>2.3199999999999998</v>
      </c>
      <c r="I96" s="1" t="s">
        <v>1084</v>
      </c>
      <c r="J96"/>
      <c r="T96" s="133" t="s">
        <v>365</v>
      </c>
      <c r="U96" s="159" t="s">
        <v>366</v>
      </c>
      <c r="V96" s="39" t="s">
        <v>1117</v>
      </c>
      <c r="W96" s="159" t="s">
        <v>1102</v>
      </c>
      <c r="X96" s="161" t="s">
        <v>1136</v>
      </c>
      <c r="Y96" s="7"/>
      <c r="Z96" s="159">
        <v>3.5000000000000003E-2</v>
      </c>
      <c r="AA96" s="159">
        <v>0</v>
      </c>
      <c r="AB96" s="162">
        <v>2.3199999999999998</v>
      </c>
    </row>
    <row r="97" spans="1:28" ht="15" customHeight="1" x14ac:dyDescent="0.15">
      <c r="A97" s="20" t="str">
        <f t="shared" si="1"/>
        <v>貨2ガ5LF</v>
      </c>
      <c r="B97" s="20" t="s">
        <v>207</v>
      </c>
      <c r="C97" s="20" t="s">
        <v>191</v>
      </c>
      <c r="D97" t="s">
        <v>1105</v>
      </c>
      <c r="E97" t="s">
        <v>1137</v>
      </c>
      <c r="F97">
        <v>3.5000000000000003E-2</v>
      </c>
      <c r="G97" s="20">
        <v>0</v>
      </c>
      <c r="H97" s="20">
        <v>2.3199999999999998</v>
      </c>
      <c r="I97" s="1" t="s">
        <v>1094</v>
      </c>
      <c r="J97"/>
      <c r="T97" s="133" t="s">
        <v>365</v>
      </c>
      <c r="U97" s="159" t="s">
        <v>366</v>
      </c>
      <c r="V97" s="39" t="s">
        <v>1117</v>
      </c>
      <c r="W97" s="160" t="s">
        <v>1102</v>
      </c>
      <c r="X97" s="161" t="s">
        <v>1138</v>
      </c>
      <c r="Y97" s="7"/>
      <c r="Z97" s="159">
        <v>3.5000000000000003E-2</v>
      </c>
      <c r="AA97" s="159">
        <v>0</v>
      </c>
      <c r="AB97" s="162">
        <v>2.3199999999999998</v>
      </c>
    </row>
    <row r="98" spans="1:28" ht="15" customHeight="1" x14ac:dyDescent="0.15">
      <c r="A98" s="20" t="str">
        <f t="shared" si="1"/>
        <v>貨2ガ6BF</v>
      </c>
      <c r="B98" s="20" t="s">
        <v>207</v>
      </c>
      <c r="C98" s="20" t="s">
        <v>191</v>
      </c>
      <c r="D98" t="s">
        <v>1105</v>
      </c>
      <c r="E98" t="s">
        <v>1485</v>
      </c>
      <c r="F98" s="20">
        <v>1.7500000000000002E-2</v>
      </c>
      <c r="G98" s="20">
        <v>0</v>
      </c>
      <c r="H98" s="20">
        <v>2.3199999999999998</v>
      </c>
      <c r="I98" s="1" t="s">
        <v>1139</v>
      </c>
      <c r="J98"/>
      <c r="T98" s="133" t="s">
        <v>365</v>
      </c>
      <c r="U98" s="159" t="s">
        <v>366</v>
      </c>
      <c r="V98" s="39" t="s">
        <v>1117</v>
      </c>
      <c r="W98" s="160" t="s">
        <v>1102</v>
      </c>
      <c r="X98" s="161" t="s">
        <v>1140</v>
      </c>
      <c r="Y98" s="7" t="s">
        <v>1114</v>
      </c>
      <c r="Z98" s="159">
        <v>1.7500000000000002E-2</v>
      </c>
      <c r="AA98" s="159">
        <v>0</v>
      </c>
      <c r="AB98" s="162">
        <v>2.3199999999999998</v>
      </c>
    </row>
    <row r="99" spans="1:28" ht="15" customHeight="1" x14ac:dyDescent="0.15">
      <c r="A99" s="20" t="str">
        <f t="shared" si="1"/>
        <v>貨2ガ6AF</v>
      </c>
      <c r="B99" s="20" t="s">
        <v>207</v>
      </c>
      <c r="C99" s="20" t="s">
        <v>191</v>
      </c>
      <c r="D99" t="s">
        <v>1105</v>
      </c>
      <c r="E99" t="s">
        <v>1486</v>
      </c>
      <c r="F99">
        <v>1.7500000000000002E-2</v>
      </c>
      <c r="G99" s="20">
        <v>0</v>
      </c>
      <c r="H99" s="20">
        <v>2.3199999999999998</v>
      </c>
      <c r="I99" s="1" t="s">
        <v>1084</v>
      </c>
      <c r="J99"/>
      <c r="T99" s="133" t="s">
        <v>365</v>
      </c>
      <c r="U99" s="159" t="s">
        <v>366</v>
      </c>
      <c r="V99" s="39" t="s">
        <v>1117</v>
      </c>
      <c r="W99" s="160" t="s">
        <v>1102</v>
      </c>
      <c r="X99" s="161" t="s">
        <v>1141</v>
      </c>
      <c r="Y99" s="7"/>
      <c r="Z99" s="159">
        <v>1.7500000000000002E-2</v>
      </c>
      <c r="AA99" s="159">
        <v>0</v>
      </c>
      <c r="AB99" s="162">
        <v>2.3199999999999998</v>
      </c>
    </row>
    <row r="100" spans="1:28" ht="15" customHeight="1" x14ac:dyDescent="0.15">
      <c r="A100" s="20" t="str">
        <f t="shared" si="1"/>
        <v>貨2ガ6LF</v>
      </c>
      <c r="B100" s="20" t="s">
        <v>207</v>
      </c>
      <c r="C100" s="20" t="s">
        <v>191</v>
      </c>
      <c r="D100" t="s">
        <v>1105</v>
      </c>
      <c r="E100" t="s">
        <v>1487</v>
      </c>
      <c r="F100">
        <v>1.7500000000000002E-2</v>
      </c>
      <c r="G100" s="20">
        <v>0</v>
      </c>
      <c r="H100" s="20">
        <v>2.3199999999999998</v>
      </c>
      <c r="I100" s="1" t="s">
        <v>1094</v>
      </c>
      <c r="J100"/>
      <c r="T100" s="133" t="s">
        <v>365</v>
      </c>
      <c r="U100" s="159" t="s">
        <v>366</v>
      </c>
      <c r="V100" s="39" t="s">
        <v>1117</v>
      </c>
      <c r="W100" s="160" t="s">
        <v>1102</v>
      </c>
      <c r="X100" s="161" t="s">
        <v>1142</v>
      </c>
      <c r="Y100" s="7"/>
      <c r="Z100" s="159">
        <v>1.7500000000000002E-2</v>
      </c>
      <c r="AA100" s="159">
        <v>0</v>
      </c>
      <c r="AB100" s="162">
        <v>2.3199999999999998</v>
      </c>
    </row>
    <row r="101" spans="1:28" ht="15" customHeight="1" x14ac:dyDescent="0.15">
      <c r="A101" s="20" t="str">
        <f t="shared" si="1"/>
        <v>貨3ガ-</v>
      </c>
      <c r="B101" s="20" t="s">
        <v>222</v>
      </c>
      <c r="C101" s="20" t="s">
        <v>198</v>
      </c>
      <c r="D101" s="20" t="s">
        <v>712</v>
      </c>
      <c r="E101" s="20" t="s">
        <v>711</v>
      </c>
      <c r="F101" s="20">
        <v>1.8</v>
      </c>
      <c r="G101" s="20">
        <v>0</v>
      </c>
      <c r="H101" s="20">
        <v>2.3199999999999998</v>
      </c>
      <c r="I101" s="1" t="s">
        <v>1048</v>
      </c>
      <c r="J101"/>
      <c r="T101" s="133" t="s">
        <v>365</v>
      </c>
      <c r="U101" s="159" t="s">
        <v>366</v>
      </c>
      <c r="V101" s="39" t="s">
        <v>1143</v>
      </c>
      <c r="W101" s="160" t="s">
        <v>712</v>
      </c>
      <c r="X101" s="161" t="s">
        <v>711</v>
      </c>
      <c r="Y101" s="7"/>
      <c r="Z101" s="159">
        <v>1.8</v>
      </c>
      <c r="AA101" s="159">
        <v>0</v>
      </c>
      <c r="AB101" s="162">
        <v>2.3199999999999998</v>
      </c>
    </row>
    <row r="102" spans="1:28" ht="15" customHeight="1" x14ac:dyDescent="0.15">
      <c r="A102" s="20" t="str">
        <f t="shared" si="1"/>
        <v>貨3ガJ</v>
      </c>
      <c r="B102" s="20" t="s">
        <v>222</v>
      </c>
      <c r="C102" s="20" t="s">
        <v>198</v>
      </c>
      <c r="D102" s="20" t="s">
        <v>715</v>
      </c>
      <c r="E102" s="20" t="s">
        <v>814</v>
      </c>
      <c r="F102" s="20">
        <v>1.2</v>
      </c>
      <c r="G102" s="20">
        <v>0</v>
      </c>
      <c r="H102" s="20">
        <v>2.3199999999999998</v>
      </c>
      <c r="I102" s="1" t="s">
        <v>1048</v>
      </c>
      <c r="J102"/>
      <c r="T102" s="133" t="s">
        <v>365</v>
      </c>
      <c r="U102" s="159" t="s">
        <v>366</v>
      </c>
      <c r="V102" s="39" t="s">
        <v>1143</v>
      </c>
      <c r="W102" s="160" t="s">
        <v>715</v>
      </c>
      <c r="X102" s="161" t="s">
        <v>814</v>
      </c>
      <c r="Y102" s="7"/>
      <c r="Z102" s="159">
        <v>1.2</v>
      </c>
      <c r="AA102" s="159">
        <v>0</v>
      </c>
      <c r="AB102" s="162">
        <v>2.3199999999999998</v>
      </c>
    </row>
    <row r="103" spans="1:28" ht="15" customHeight="1" x14ac:dyDescent="0.15">
      <c r="A103" s="20" t="str">
        <f t="shared" si="1"/>
        <v>貨3ガM</v>
      </c>
      <c r="B103" s="20" t="s">
        <v>222</v>
      </c>
      <c r="C103" s="20" t="s">
        <v>198</v>
      </c>
      <c r="D103" s="20" t="s">
        <v>831</v>
      </c>
      <c r="E103" s="20" t="s">
        <v>832</v>
      </c>
      <c r="F103" s="20">
        <v>0.9</v>
      </c>
      <c r="G103" s="20">
        <v>0</v>
      </c>
      <c r="H103" s="20">
        <v>2.3199999999999998</v>
      </c>
      <c r="I103" s="1" t="s">
        <v>1048</v>
      </c>
      <c r="T103" s="133" t="s">
        <v>365</v>
      </c>
      <c r="U103" s="159" t="s">
        <v>366</v>
      </c>
      <c r="V103" s="39" t="s">
        <v>1143</v>
      </c>
      <c r="W103" s="160" t="s">
        <v>831</v>
      </c>
      <c r="X103" s="161" t="s">
        <v>832</v>
      </c>
      <c r="Y103" s="7"/>
      <c r="Z103" s="159">
        <v>0.9</v>
      </c>
      <c r="AA103" s="159">
        <v>0</v>
      </c>
      <c r="AB103" s="162">
        <v>2.3199999999999998</v>
      </c>
    </row>
    <row r="104" spans="1:28" ht="15" customHeight="1" x14ac:dyDescent="0.15">
      <c r="A104" s="20" t="str">
        <f t="shared" si="1"/>
        <v>貨3ガT</v>
      </c>
      <c r="B104" s="20" t="s">
        <v>222</v>
      </c>
      <c r="C104" s="20" t="s">
        <v>198</v>
      </c>
      <c r="D104" s="20" t="s">
        <v>825</v>
      </c>
      <c r="E104" s="20" t="s">
        <v>826</v>
      </c>
      <c r="F104" s="20">
        <v>0.7</v>
      </c>
      <c r="G104" s="20">
        <v>0</v>
      </c>
      <c r="H104" s="20">
        <v>2.3199999999999998</v>
      </c>
      <c r="I104" s="1" t="s">
        <v>1048</v>
      </c>
      <c r="J104"/>
      <c r="T104" s="133" t="s">
        <v>365</v>
      </c>
      <c r="U104" s="159" t="s">
        <v>366</v>
      </c>
      <c r="V104" s="39" t="s">
        <v>1143</v>
      </c>
      <c r="W104" s="160" t="s">
        <v>825</v>
      </c>
      <c r="X104" s="161" t="s">
        <v>826</v>
      </c>
      <c r="Y104" s="7"/>
      <c r="Z104" s="159">
        <v>0.7</v>
      </c>
      <c r="AA104" s="159">
        <v>0</v>
      </c>
      <c r="AB104" s="162">
        <v>2.3199999999999998</v>
      </c>
    </row>
    <row r="105" spans="1:28" ht="15" customHeight="1" x14ac:dyDescent="0.15">
      <c r="A105" s="20" t="str">
        <f t="shared" si="1"/>
        <v>貨3ガZ</v>
      </c>
      <c r="B105" s="20" t="s">
        <v>222</v>
      </c>
      <c r="C105" s="20" t="s">
        <v>198</v>
      </c>
      <c r="D105" s="20" t="s">
        <v>200</v>
      </c>
      <c r="E105" s="20" t="s">
        <v>833</v>
      </c>
      <c r="F105" s="20">
        <v>0.49</v>
      </c>
      <c r="G105" s="20">
        <v>0</v>
      </c>
      <c r="H105" s="20">
        <v>2.3199999999999998</v>
      </c>
      <c r="I105" s="1" t="s">
        <v>1048</v>
      </c>
      <c r="T105" s="133" t="s">
        <v>365</v>
      </c>
      <c r="U105" s="159" t="s">
        <v>366</v>
      </c>
      <c r="V105" s="39" t="s">
        <v>1143</v>
      </c>
      <c r="W105" s="160" t="s">
        <v>200</v>
      </c>
      <c r="X105" s="161" t="s">
        <v>833</v>
      </c>
      <c r="Y105" s="7"/>
      <c r="Z105" s="159">
        <v>0.49</v>
      </c>
      <c r="AA105" s="159">
        <v>0</v>
      </c>
      <c r="AB105" s="162">
        <v>2.3199999999999998</v>
      </c>
    </row>
    <row r="106" spans="1:28" ht="15" customHeight="1" x14ac:dyDescent="0.15">
      <c r="A106" s="20" t="str">
        <f t="shared" si="1"/>
        <v>貨3ガGB</v>
      </c>
      <c r="B106" s="20" t="s">
        <v>222</v>
      </c>
      <c r="C106" s="20" t="s">
        <v>198</v>
      </c>
      <c r="D106" s="20" t="s">
        <v>201</v>
      </c>
      <c r="E106" s="20" t="s">
        <v>857</v>
      </c>
      <c r="F106" s="20">
        <v>0.4</v>
      </c>
      <c r="G106" s="20">
        <v>0</v>
      </c>
      <c r="H106" s="20">
        <v>2.3199999999999998</v>
      </c>
      <c r="I106" s="1" t="s">
        <v>1048</v>
      </c>
      <c r="T106" s="133" t="s">
        <v>365</v>
      </c>
      <c r="U106" s="159" t="s">
        <v>366</v>
      </c>
      <c r="V106" s="39" t="s">
        <v>1143</v>
      </c>
      <c r="W106" s="160" t="s">
        <v>201</v>
      </c>
      <c r="X106" s="161" t="s">
        <v>857</v>
      </c>
      <c r="Y106" s="7"/>
      <c r="Z106" s="159">
        <v>0.4</v>
      </c>
      <c r="AA106" s="159">
        <v>0</v>
      </c>
      <c r="AB106" s="162">
        <v>2.3199999999999998</v>
      </c>
    </row>
    <row r="107" spans="1:28" ht="15" customHeight="1" x14ac:dyDescent="0.15">
      <c r="A107" s="20" t="str">
        <f t="shared" si="1"/>
        <v>貨3ガGE</v>
      </c>
      <c r="B107" s="20" t="s">
        <v>222</v>
      </c>
      <c r="C107" s="20" t="s">
        <v>198</v>
      </c>
      <c r="D107" s="20" t="s">
        <v>201</v>
      </c>
      <c r="E107" s="20" t="s">
        <v>859</v>
      </c>
      <c r="F107" s="20">
        <v>0.4</v>
      </c>
      <c r="G107" s="20">
        <v>0</v>
      </c>
      <c r="H107" s="20">
        <v>2.3199999999999998</v>
      </c>
      <c r="I107" s="1" t="s">
        <v>1048</v>
      </c>
      <c r="T107" s="133" t="s">
        <v>365</v>
      </c>
      <c r="U107" s="159" t="s">
        <v>366</v>
      </c>
      <c r="V107" s="39" t="s">
        <v>1143</v>
      </c>
      <c r="W107" s="160" t="s">
        <v>201</v>
      </c>
      <c r="X107" s="161" t="s">
        <v>859</v>
      </c>
      <c r="Y107" s="7"/>
      <c r="Z107" s="159">
        <v>0.4</v>
      </c>
      <c r="AA107" s="159">
        <v>0</v>
      </c>
      <c r="AB107" s="162">
        <v>2.3199999999999998</v>
      </c>
    </row>
    <row r="108" spans="1:28" ht="15" customHeight="1" x14ac:dyDescent="0.15">
      <c r="A108" s="20" t="str">
        <f t="shared" si="1"/>
        <v>貨3ガHJ</v>
      </c>
      <c r="B108" s="20" t="s">
        <v>222</v>
      </c>
      <c r="C108" s="20" t="s">
        <v>198</v>
      </c>
      <c r="D108" s="20" t="s">
        <v>201</v>
      </c>
      <c r="E108" s="20" t="s">
        <v>867</v>
      </c>
      <c r="F108" s="20">
        <v>0.2</v>
      </c>
      <c r="G108" s="20">
        <v>0</v>
      </c>
      <c r="H108" s="20">
        <v>2.3199999999999998</v>
      </c>
      <c r="I108" s="1" t="s">
        <v>1084</v>
      </c>
      <c r="J108" s="20" t="s">
        <v>1088</v>
      </c>
      <c r="T108" s="133" t="s">
        <v>365</v>
      </c>
      <c r="U108" s="159" t="s">
        <v>366</v>
      </c>
      <c r="V108" s="39" t="s">
        <v>1143</v>
      </c>
      <c r="W108" s="160" t="s">
        <v>201</v>
      </c>
      <c r="X108" s="161" t="s">
        <v>867</v>
      </c>
      <c r="Y108" s="7"/>
      <c r="Z108" s="159">
        <v>0.2</v>
      </c>
      <c r="AA108" s="159">
        <v>0</v>
      </c>
      <c r="AB108" s="162">
        <v>2.3199999999999998</v>
      </c>
    </row>
    <row r="109" spans="1:28" ht="15" customHeight="1" x14ac:dyDescent="0.15">
      <c r="A109" s="20" t="str">
        <f t="shared" si="1"/>
        <v>貨3ガGK</v>
      </c>
      <c r="B109" s="20" t="s">
        <v>222</v>
      </c>
      <c r="C109" s="20" t="s">
        <v>198</v>
      </c>
      <c r="D109" s="20" t="s">
        <v>828</v>
      </c>
      <c r="E109" s="20" t="s">
        <v>864</v>
      </c>
      <c r="F109" s="20">
        <v>0.13</v>
      </c>
      <c r="G109" s="20">
        <v>0</v>
      </c>
      <c r="H109" s="20">
        <v>2.3199999999999998</v>
      </c>
      <c r="I109" s="1" t="s">
        <v>1048</v>
      </c>
      <c r="T109" s="133" t="s">
        <v>365</v>
      </c>
      <c r="U109" s="159" t="s">
        <v>366</v>
      </c>
      <c r="V109" s="39" t="s">
        <v>1143</v>
      </c>
      <c r="W109" s="160" t="s">
        <v>828</v>
      </c>
      <c r="X109" s="161" t="s">
        <v>864</v>
      </c>
      <c r="Y109" s="7"/>
      <c r="Z109" s="159">
        <v>0.13</v>
      </c>
      <c r="AA109" s="159">
        <v>0</v>
      </c>
      <c r="AB109" s="162">
        <v>2.3199999999999998</v>
      </c>
    </row>
    <row r="110" spans="1:28" ht="15" customHeight="1" x14ac:dyDescent="0.15">
      <c r="A110" s="20" t="str">
        <f t="shared" si="1"/>
        <v>貨3ガHQ</v>
      </c>
      <c r="B110" s="20" t="s">
        <v>222</v>
      </c>
      <c r="C110" s="20" t="s">
        <v>198</v>
      </c>
      <c r="D110" s="20" t="s">
        <v>828</v>
      </c>
      <c r="E110" s="20" t="s">
        <v>873</v>
      </c>
      <c r="F110" s="20">
        <v>6.5000000000000002E-2</v>
      </c>
      <c r="G110" s="20">
        <v>0</v>
      </c>
      <c r="H110" s="20">
        <v>2.3199999999999998</v>
      </c>
      <c r="I110" s="1" t="s">
        <v>1084</v>
      </c>
      <c r="J110" s="20" t="s">
        <v>1088</v>
      </c>
      <c r="T110" s="133" t="s">
        <v>365</v>
      </c>
      <c r="U110" s="159" t="s">
        <v>366</v>
      </c>
      <c r="V110" s="39" t="s">
        <v>1143</v>
      </c>
      <c r="W110" s="160" t="s">
        <v>828</v>
      </c>
      <c r="X110" s="161" t="s">
        <v>873</v>
      </c>
      <c r="Y110" s="7"/>
      <c r="Z110" s="159">
        <v>6.5000000000000002E-2</v>
      </c>
      <c r="AA110" s="159">
        <v>0</v>
      </c>
      <c r="AB110" s="162">
        <v>2.3199999999999998</v>
      </c>
    </row>
    <row r="111" spans="1:28" ht="15" customHeight="1" x14ac:dyDescent="0.15">
      <c r="A111" s="20" t="str">
        <f t="shared" si="1"/>
        <v>貨3ガTC</v>
      </c>
      <c r="B111" s="20" t="s">
        <v>222</v>
      </c>
      <c r="C111" s="20" t="s">
        <v>198</v>
      </c>
      <c r="D111" s="20" t="s">
        <v>828</v>
      </c>
      <c r="E111" s="20" t="s">
        <v>886</v>
      </c>
      <c r="F111" s="20">
        <v>9.7500000000000003E-2</v>
      </c>
      <c r="G111" s="20">
        <v>0</v>
      </c>
      <c r="H111" s="20">
        <v>2.3199999999999998</v>
      </c>
      <c r="I111" s="1" t="s">
        <v>1048</v>
      </c>
      <c r="J111" s="20" t="s">
        <v>1089</v>
      </c>
      <c r="T111" s="133" t="s">
        <v>365</v>
      </c>
      <c r="U111" s="159" t="s">
        <v>366</v>
      </c>
      <c r="V111" s="39" t="s">
        <v>1143</v>
      </c>
      <c r="W111" s="160" t="s">
        <v>828</v>
      </c>
      <c r="X111" s="161" t="s">
        <v>886</v>
      </c>
      <c r="Y111" s="7"/>
      <c r="Z111" s="159">
        <v>9.7500000000000003E-2</v>
      </c>
      <c r="AA111" s="159">
        <v>0</v>
      </c>
      <c r="AB111" s="162">
        <v>2.3199999999999998</v>
      </c>
    </row>
    <row r="112" spans="1:28" ht="15" customHeight="1" x14ac:dyDescent="0.15">
      <c r="A112" s="20" t="str">
        <f t="shared" si="1"/>
        <v>貨3ガXC</v>
      </c>
      <c r="B112" s="20" t="s">
        <v>222</v>
      </c>
      <c r="C112" s="20" t="s">
        <v>198</v>
      </c>
      <c r="D112" s="20" t="s">
        <v>828</v>
      </c>
      <c r="E112" s="20" t="s">
        <v>900</v>
      </c>
      <c r="F112" s="20">
        <v>9.7500000000000003E-2</v>
      </c>
      <c r="G112" s="20">
        <v>0</v>
      </c>
      <c r="H112" s="20">
        <v>2.3199999999999998</v>
      </c>
      <c r="I112" s="1" t="s">
        <v>1084</v>
      </c>
      <c r="J112" s="20" t="s">
        <v>423</v>
      </c>
      <c r="T112" s="133" t="s">
        <v>365</v>
      </c>
      <c r="U112" s="159" t="s">
        <v>366</v>
      </c>
      <c r="V112" s="39" t="s">
        <v>1143</v>
      </c>
      <c r="W112" s="160" t="s">
        <v>828</v>
      </c>
      <c r="X112" s="161" t="s">
        <v>900</v>
      </c>
      <c r="Y112" s="7"/>
      <c r="Z112" s="159">
        <v>9.7500000000000003E-2</v>
      </c>
      <c r="AA112" s="159">
        <v>0</v>
      </c>
      <c r="AB112" s="162">
        <v>2.3199999999999998</v>
      </c>
    </row>
    <row r="113" spans="1:28" ht="15" customHeight="1" x14ac:dyDescent="0.15">
      <c r="A113" s="20" t="str">
        <f t="shared" si="1"/>
        <v>貨3ガLC</v>
      </c>
      <c r="B113" s="20" t="s">
        <v>222</v>
      </c>
      <c r="C113" s="20" t="s">
        <v>198</v>
      </c>
      <c r="D113" s="20" t="s">
        <v>828</v>
      </c>
      <c r="E113" s="20" t="s">
        <v>877</v>
      </c>
      <c r="F113" s="20">
        <v>6.5000000000000002E-2</v>
      </c>
      <c r="G113" s="20">
        <v>0</v>
      </c>
      <c r="H113" s="20">
        <v>2.3199999999999998</v>
      </c>
      <c r="I113" s="1" t="s">
        <v>1048</v>
      </c>
      <c r="J113" s="20" t="s">
        <v>1090</v>
      </c>
      <c r="T113" s="133" t="s">
        <v>365</v>
      </c>
      <c r="U113" s="159" t="s">
        <v>366</v>
      </c>
      <c r="V113" s="39" t="s">
        <v>1143</v>
      </c>
      <c r="W113" s="160" t="s">
        <v>828</v>
      </c>
      <c r="X113" s="161" t="s">
        <v>877</v>
      </c>
      <c r="Y113" s="7"/>
      <c r="Z113" s="159">
        <v>6.5000000000000002E-2</v>
      </c>
      <c r="AA113" s="159">
        <v>0</v>
      </c>
      <c r="AB113" s="162">
        <v>2.3199999999999998</v>
      </c>
    </row>
    <row r="114" spans="1:28" ht="15" customHeight="1" x14ac:dyDescent="0.15">
      <c r="A114" s="20" t="str">
        <f t="shared" si="1"/>
        <v>貨3ガYC</v>
      </c>
      <c r="B114" s="20" t="s">
        <v>222</v>
      </c>
      <c r="C114" s="20" t="s">
        <v>198</v>
      </c>
      <c r="D114" s="20" t="s">
        <v>828</v>
      </c>
      <c r="E114" s="20" t="s">
        <v>904</v>
      </c>
      <c r="F114" s="20">
        <v>6.5000000000000002E-2</v>
      </c>
      <c r="G114" s="20">
        <v>0</v>
      </c>
      <c r="H114" s="20">
        <v>2.3199999999999998</v>
      </c>
      <c r="I114" s="1" t="s">
        <v>1084</v>
      </c>
      <c r="J114" s="20" t="s">
        <v>424</v>
      </c>
      <c r="T114" s="133" t="s">
        <v>365</v>
      </c>
      <c r="U114" s="159" t="s">
        <v>366</v>
      </c>
      <c r="V114" s="39" t="s">
        <v>1143</v>
      </c>
      <c r="W114" s="160" t="s">
        <v>828</v>
      </c>
      <c r="X114" s="161" t="s">
        <v>904</v>
      </c>
      <c r="Y114" s="7"/>
      <c r="Z114" s="159">
        <v>6.5000000000000002E-2</v>
      </c>
      <c r="AA114" s="159">
        <v>0</v>
      </c>
      <c r="AB114" s="162">
        <v>2.3199999999999998</v>
      </c>
    </row>
    <row r="115" spans="1:28" ht="15" customHeight="1" x14ac:dyDescent="0.15">
      <c r="A115" s="20" t="str">
        <f t="shared" si="1"/>
        <v>貨3ガUC</v>
      </c>
      <c r="B115" s="20" t="s">
        <v>222</v>
      </c>
      <c r="C115" s="20" t="s">
        <v>198</v>
      </c>
      <c r="D115" s="20" t="s">
        <v>828</v>
      </c>
      <c r="E115" s="20" t="s">
        <v>893</v>
      </c>
      <c r="F115" s="20">
        <v>3.2500000000000001E-2</v>
      </c>
      <c r="G115" s="20">
        <v>0</v>
      </c>
      <c r="H115" s="20">
        <v>2.3199999999999998</v>
      </c>
      <c r="I115" s="1" t="s">
        <v>1048</v>
      </c>
      <c r="J115" s="20" t="s">
        <v>1091</v>
      </c>
      <c r="T115" s="133" t="s">
        <v>365</v>
      </c>
      <c r="U115" s="159" t="s">
        <v>366</v>
      </c>
      <c r="V115" s="39" t="s">
        <v>1143</v>
      </c>
      <c r="W115" s="160" t="s">
        <v>828</v>
      </c>
      <c r="X115" s="161" t="s">
        <v>893</v>
      </c>
      <c r="Y115" s="7"/>
      <c r="Z115" s="159">
        <v>3.2500000000000001E-2</v>
      </c>
      <c r="AA115" s="159">
        <v>0</v>
      </c>
      <c r="AB115" s="162">
        <v>2.3199999999999998</v>
      </c>
    </row>
    <row r="116" spans="1:28" ht="15" customHeight="1" x14ac:dyDescent="0.15">
      <c r="A116" s="20" t="str">
        <f t="shared" si="1"/>
        <v>貨3ガZC</v>
      </c>
      <c r="B116" s="20" t="s">
        <v>222</v>
      </c>
      <c r="C116" s="20" t="s">
        <v>198</v>
      </c>
      <c r="D116" s="20" t="s">
        <v>828</v>
      </c>
      <c r="E116" s="20" t="s">
        <v>908</v>
      </c>
      <c r="F116" s="20">
        <v>3.2500000000000001E-2</v>
      </c>
      <c r="G116" s="20">
        <v>0</v>
      </c>
      <c r="H116" s="20">
        <v>2.3199999999999998</v>
      </c>
      <c r="I116" s="1" t="s">
        <v>1084</v>
      </c>
      <c r="J116" s="20" t="s">
        <v>425</v>
      </c>
      <c r="T116" s="133" t="s">
        <v>365</v>
      </c>
      <c r="U116" s="159" t="s">
        <v>366</v>
      </c>
      <c r="V116" s="39" t="s">
        <v>1143</v>
      </c>
      <c r="W116" s="160" t="s">
        <v>828</v>
      </c>
      <c r="X116" s="161" t="s">
        <v>908</v>
      </c>
      <c r="Y116" s="7"/>
      <c r="Z116" s="159">
        <v>3.2500000000000001E-2</v>
      </c>
      <c r="AA116" s="159">
        <v>0</v>
      </c>
      <c r="AB116" s="162">
        <v>2.3199999999999998</v>
      </c>
    </row>
    <row r="117" spans="1:28" ht="15" customHeight="1" x14ac:dyDescent="0.15">
      <c r="A117" s="20" t="str">
        <f t="shared" si="1"/>
        <v>貨3ガABF</v>
      </c>
      <c r="B117" s="20" t="s">
        <v>222</v>
      </c>
      <c r="C117" s="20" t="s">
        <v>198</v>
      </c>
      <c r="D117" s="20" t="s">
        <v>185</v>
      </c>
      <c r="E117" s="20" t="s">
        <v>722</v>
      </c>
      <c r="F117" s="20">
        <v>7.0000000000000007E-2</v>
      </c>
      <c r="G117" s="20">
        <v>0</v>
      </c>
      <c r="H117" s="20">
        <v>2.3199999999999998</v>
      </c>
      <c r="I117" s="1" t="s">
        <v>1048</v>
      </c>
      <c r="T117" s="133" t="s">
        <v>365</v>
      </c>
      <c r="U117" s="159" t="s">
        <v>366</v>
      </c>
      <c r="V117" s="39" t="s">
        <v>1143</v>
      </c>
      <c r="W117" s="160" t="s">
        <v>185</v>
      </c>
      <c r="X117" s="161" t="s">
        <v>722</v>
      </c>
      <c r="Y117" s="7"/>
      <c r="Z117" s="159">
        <v>7.0000000000000007E-2</v>
      </c>
      <c r="AA117" s="159">
        <v>0</v>
      </c>
      <c r="AB117" s="162">
        <v>2.3199999999999998</v>
      </c>
    </row>
    <row r="118" spans="1:28" ht="15" customHeight="1" x14ac:dyDescent="0.15">
      <c r="A118" s="20" t="str">
        <f t="shared" si="1"/>
        <v>貨3ガAAF</v>
      </c>
      <c r="B118" s="20" t="s">
        <v>222</v>
      </c>
      <c r="C118" s="20" t="s">
        <v>198</v>
      </c>
      <c r="D118" s="20" t="s">
        <v>185</v>
      </c>
      <c r="E118" s="20" t="s">
        <v>723</v>
      </c>
      <c r="F118" s="20">
        <v>3.5000000000000003E-2</v>
      </c>
      <c r="G118" s="20">
        <v>0</v>
      </c>
      <c r="H118" s="20">
        <v>2.3199999999999998</v>
      </c>
      <c r="I118" s="1" t="s">
        <v>1084</v>
      </c>
      <c r="J118" s="20" t="s">
        <v>1088</v>
      </c>
      <c r="T118" s="133" t="s">
        <v>365</v>
      </c>
      <c r="U118" s="159" t="s">
        <v>366</v>
      </c>
      <c r="V118" s="39" t="s">
        <v>1143</v>
      </c>
      <c r="W118" s="160" t="s">
        <v>185</v>
      </c>
      <c r="X118" s="161" t="s">
        <v>723</v>
      </c>
      <c r="Y118" s="7"/>
      <c r="Z118" s="159">
        <v>3.5000000000000003E-2</v>
      </c>
      <c r="AA118" s="159">
        <v>0</v>
      </c>
      <c r="AB118" s="162">
        <v>2.3199999999999998</v>
      </c>
    </row>
    <row r="119" spans="1:28" ht="15" customHeight="1" x14ac:dyDescent="0.15">
      <c r="A119" s="20" t="str">
        <f t="shared" si="1"/>
        <v>貨3ガALF</v>
      </c>
      <c r="B119" s="20" t="s">
        <v>222</v>
      </c>
      <c r="C119" s="20" t="s">
        <v>198</v>
      </c>
      <c r="D119" s="20" t="s">
        <v>185</v>
      </c>
      <c r="E119" s="20" t="s">
        <v>1118</v>
      </c>
      <c r="F119" s="20">
        <v>1.7500000000000002E-2</v>
      </c>
      <c r="G119" s="20">
        <v>0</v>
      </c>
      <c r="H119" s="20">
        <v>2.3199999999999998</v>
      </c>
      <c r="I119" s="1" t="s">
        <v>1094</v>
      </c>
      <c r="T119" s="133" t="s">
        <v>365</v>
      </c>
      <c r="U119" s="159" t="s">
        <v>366</v>
      </c>
      <c r="V119" s="39" t="s">
        <v>1143</v>
      </c>
      <c r="W119" s="160" t="s">
        <v>185</v>
      </c>
      <c r="X119" s="161" t="s">
        <v>1118</v>
      </c>
      <c r="Y119" s="7"/>
      <c r="Z119" s="159">
        <v>1.7500000000000002E-2</v>
      </c>
      <c r="AA119" s="159">
        <v>0</v>
      </c>
      <c r="AB119" s="162">
        <v>2.3199999999999998</v>
      </c>
    </row>
    <row r="120" spans="1:28" ht="15" customHeight="1" x14ac:dyDescent="0.15">
      <c r="A120" s="20" t="str">
        <f t="shared" si="1"/>
        <v>貨3ガCAF</v>
      </c>
      <c r="B120" s="20" t="s">
        <v>222</v>
      </c>
      <c r="C120" s="20" t="s">
        <v>198</v>
      </c>
      <c r="D120" s="20" t="s">
        <v>185</v>
      </c>
      <c r="E120" s="20" t="s">
        <v>193</v>
      </c>
      <c r="F120" s="20">
        <v>3.5000000000000003E-2</v>
      </c>
      <c r="G120" s="20">
        <v>0</v>
      </c>
      <c r="H120" s="20">
        <v>2.3199999999999998</v>
      </c>
      <c r="I120" s="1" t="s">
        <v>1084</v>
      </c>
      <c r="J120" s="20" t="s">
        <v>424</v>
      </c>
      <c r="T120" s="133" t="s">
        <v>365</v>
      </c>
      <c r="U120" s="159" t="s">
        <v>366</v>
      </c>
      <c r="V120" s="39" t="s">
        <v>1143</v>
      </c>
      <c r="W120" s="160" t="s">
        <v>185</v>
      </c>
      <c r="X120" s="161" t="s">
        <v>193</v>
      </c>
      <c r="Y120" s="7"/>
      <c r="Z120" s="159">
        <v>3.5000000000000003E-2</v>
      </c>
      <c r="AA120" s="159">
        <v>0</v>
      </c>
      <c r="AB120" s="162">
        <v>2.3199999999999998</v>
      </c>
    </row>
    <row r="121" spans="1:28" ht="15" customHeight="1" x14ac:dyDescent="0.15">
      <c r="A121" s="20" t="str">
        <f t="shared" si="1"/>
        <v>貨3ガCBF</v>
      </c>
      <c r="B121" s="20" t="s">
        <v>222</v>
      </c>
      <c r="C121" s="20" t="s">
        <v>198</v>
      </c>
      <c r="D121" t="s">
        <v>185</v>
      </c>
      <c r="E121" t="s">
        <v>194</v>
      </c>
      <c r="F121" s="20">
        <v>3.5000000000000003E-2</v>
      </c>
      <c r="G121" s="20">
        <v>0</v>
      </c>
      <c r="H121" s="20">
        <v>2.3199999999999998</v>
      </c>
      <c r="I121" s="1" t="s">
        <v>1073</v>
      </c>
      <c r="J121" s="20" t="s">
        <v>1090</v>
      </c>
      <c r="T121" s="133" t="s">
        <v>365</v>
      </c>
      <c r="U121" s="159" t="s">
        <v>366</v>
      </c>
      <c r="V121" s="39" t="s">
        <v>1143</v>
      </c>
      <c r="W121" s="160" t="s">
        <v>185</v>
      </c>
      <c r="X121" s="161" t="s">
        <v>194</v>
      </c>
      <c r="Y121" s="7" t="s">
        <v>463</v>
      </c>
      <c r="Z121" s="159">
        <v>3.5000000000000003E-2</v>
      </c>
      <c r="AA121" s="159">
        <v>0</v>
      </c>
      <c r="AB121" s="162">
        <v>2.3199999999999998</v>
      </c>
    </row>
    <row r="122" spans="1:28" ht="15" customHeight="1" x14ac:dyDescent="0.15">
      <c r="A122" s="20" t="str">
        <f t="shared" si="1"/>
        <v>貨3ガCLF</v>
      </c>
      <c r="B122" s="20" t="s">
        <v>222</v>
      </c>
      <c r="C122" s="20" t="s">
        <v>198</v>
      </c>
      <c r="D122" t="s">
        <v>185</v>
      </c>
      <c r="E122" t="s">
        <v>1119</v>
      </c>
      <c r="F122" s="20">
        <v>3.5000000000000003E-2</v>
      </c>
      <c r="G122" s="20">
        <v>0</v>
      </c>
      <c r="H122" s="20">
        <v>2.3199999999999998</v>
      </c>
      <c r="I122" s="1" t="s">
        <v>1094</v>
      </c>
      <c r="J122"/>
      <c r="T122" s="133" t="s">
        <v>365</v>
      </c>
      <c r="U122" s="159" t="s">
        <v>366</v>
      </c>
      <c r="V122" s="39" t="s">
        <v>1143</v>
      </c>
      <c r="W122" s="160" t="s">
        <v>185</v>
      </c>
      <c r="X122" s="161" t="s">
        <v>1120</v>
      </c>
      <c r="Y122" s="7"/>
      <c r="Z122" s="159">
        <v>3.5000000000000003E-2</v>
      </c>
      <c r="AA122" s="159">
        <v>0</v>
      </c>
      <c r="AB122" s="162">
        <v>2.3199999999999998</v>
      </c>
    </row>
    <row r="123" spans="1:28" ht="15" customHeight="1" x14ac:dyDescent="0.15">
      <c r="A123" s="20" t="str">
        <f t="shared" si="1"/>
        <v>貨3ガDAF</v>
      </c>
      <c r="B123" s="20" t="s">
        <v>222</v>
      </c>
      <c r="C123" s="20" t="s">
        <v>198</v>
      </c>
      <c r="D123" t="s">
        <v>185</v>
      </c>
      <c r="E123" t="s">
        <v>195</v>
      </c>
      <c r="F123" s="20">
        <v>1.7500000000000002E-2</v>
      </c>
      <c r="G123" s="20">
        <v>0</v>
      </c>
      <c r="H123" s="20">
        <v>2.3199999999999998</v>
      </c>
      <c r="I123" s="1" t="s">
        <v>1084</v>
      </c>
      <c r="J123" t="s">
        <v>425</v>
      </c>
      <c r="T123" s="133" t="s">
        <v>365</v>
      </c>
      <c r="U123" s="159" t="s">
        <v>366</v>
      </c>
      <c r="V123" s="39" t="s">
        <v>1143</v>
      </c>
      <c r="W123" s="160" t="s">
        <v>185</v>
      </c>
      <c r="X123" s="161" t="s">
        <v>195</v>
      </c>
      <c r="Y123" s="7"/>
      <c r="Z123" s="159">
        <v>1.7500000000000002E-2</v>
      </c>
      <c r="AA123" s="159">
        <v>0</v>
      </c>
      <c r="AB123" s="162">
        <v>2.3199999999999998</v>
      </c>
    </row>
    <row r="124" spans="1:28" ht="15" customHeight="1" x14ac:dyDescent="0.15">
      <c r="A124" s="20" t="str">
        <f t="shared" si="1"/>
        <v>貨3ガDBF</v>
      </c>
      <c r="B124" s="20" t="s">
        <v>222</v>
      </c>
      <c r="C124" s="20" t="s">
        <v>198</v>
      </c>
      <c r="D124" t="s">
        <v>185</v>
      </c>
      <c r="E124" t="s">
        <v>196</v>
      </c>
      <c r="F124" s="20">
        <v>1.7500000000000002E-2</v>
      </c>
      <c r="G124" s="20">
        <v>0</v>
      </c>
      <c r="H124" s="20">
        <v>2.3199999999999998</v>
      </c>
      <c r="I124" s="1" t="s">
        <v>1078</v>
      </c>
      <c r="J124" t="s">
        <v>1091</v>
      </c>
      <c r="T124" s="133" t="s">
        <v>365</v>
      </c>
      <c r="U124" s="159" t="s">
        <v>366</v>
      </c>
      <c r="V124" s="39" t="s">
        <v>1143</v>
      </c>
      <c r="W124" s="160" t="s">
        <v>185</v>
      </c>
      <c r="X124" s="161" t="s">
        <v>196</v>
      </c>
      <c r="Y124" s="7" t="s">
        <v>464</v>
      </c>
      <c r="Z124" s="159">
        <v>1.7500000000000002E-2</v>
      </c>
      <c r="AA124" s="159">
        <v>0</v>
      </c>
      <c r="AB124" s="162">
        <v>2.3199999999999998</v>
      </c>
    </row>
    <row r="125" spans="1:28" ht="15" customHeight="1" x14ac:dyDescent="0.15">
      <c r="A125" s="20" t="str">
        <f t="shared" si="1"/>
        <v>貨3ガDLF</v>
      </c>
      <c r="B125" s="20" t="s">
        <v>222</v>
      </c>
      <c r="C125" s="20" t="s">
        <v>198</v>
      </c>
      <c r="D125" t="s">
        <v>185</v>
      </c>
      <c r="E125" t="s">
        <v>1121</v>
      </c>
      <c r="F125" s="20">
        <v>1.7500000000000002E-2</v>
      </c>
      <c r="G125" s="20">
        <v>0</v>
      </c>
      <c r="H125" s="20">
        <v>2.3199999999999998</v>
      </c>
      <c r="I125" s="1" t="s">
        <v>1094</v>
      </c>
      <c r="J125"/>
      <c r="T125" s="133" t="s">
        <v>365</v>
      </c>
      <c r="U125" s="159" t="s">
        <v>366</v>
      </c>
      <c r="V125" s="39" t="s">
        <v>1143</v>
      </c>
      <c r="W125" s="160" t="s">
        <v>185</v>
      </c>
      <c r="X125" s="161" t="s">
        <v>1121</v>
      </c>
      <c r="Y125" s="7"/>
      <c r="Z125" s="159">
        <v>1.7500000000000002E-2</v>
      </c>
      <c r="AA125" s="159">
        <v>0</v>
      </c>
      <c r="AB125" s="162">
        <v>2.3199999999999998</v>
      </c>
    </row>
    <row r="126" spans="1:28" ht="15" customHeight="1" x14ac:dyDescent="0.15">
      <c r="A126" s="20" t="str">
        <f t="shared" si="1"/>
        <v>貨3ガLBF</v>
      </c>
      <c r="B126" s="20" t="s">
        <v>222</v>
      </c>
      <c r="C126" s="20" t="s">
        <v>198</v>
      </c>
      <c r="D126" t="s">
        <v>443</v>
      </c>
      <c r="E126" t="s">
        <v>575</v>
      </c>
      <c r="F126" s="20">
        <v>7.0000000000000007E-2</v>
      </c>
      <c r="G126" s="20">
        <v>0</v>
      </c>
      <c r="H126" s="20">
        <v>2.3199999999999998</v>
      </c>
      <c r="I126" s="1" t="s">
        <v>1048</v>
      </c>
      <c r="J126"/>
      <c r="T126" s="133" t="s">
        <v>365</v>
      </c>
      <c r="U126" s="159" t="s">
        <v>366</v>
      </c>
      <c r="V126" s="39" t="s">
        <v>1143</v>
      </c>
      <c r="W126" s="160" t="s">
        <v>443</v>
      </c>
      <c r="X126" s="161" t="s">
        <v>575</v>
      </c>
      <c r="Y126" s="7"/>
      <c r="Z126" s="159">
        <v>7.0000000000000007E-2</v>
      </c>
      <c r="AA126" s="159">
        <v>0</v>
      </c>
      <c r="AB126" s="162">
        <v>2.3199999999999998</v>
      </c>
    </row>
    <row r="127" spans="1:28" ht="15" customHeight="1" x14ac:dyDescent="0.15">
      <c r="A127" s="20" t="str">
        <f t="shared" si="1"/>
        <v>貨3ガLAF</v>
      </c>
      <c r="B127" s="20" t="s">
        <v>222</v>
      </c>
      <c r="C127" s="20" t="s">
        <v>198</v>
      </c>
      <c r="D127" t="s">
        <v>443</v>
      </c>
      <c r="E127" t="s">
        <v>571</v>
      </c>
      <c r="F127" s="20">
        <v>3.5000000000000003E-2</v>
      </c>
      <c r="G127" s="20">
        <v>0</v>
      </c>
      <c r="H127" s="20">
        <v>2.3199999999999998</v>
      </c>
      <c r="I127" s="1" t="s">
        <v>1084</v>
      </c>
      <c r="J127" t="s">
        <v>1088</v>
      </c>
      <c r="T127" s="133" t="s">
        <v>365</v>
      </c>
      <c r="U127" s="159" t="s">
        <v>366</v>
      </c>
      <c r="V127" s="39" t="s">
        <v>1143</v>
      </c>
      <c r="W127" s="160" t="s">
        <v>443</v>
      </c>
      <c r="X127" s="161" t="s">
        <v>571</v>
      </c>
      <c r="Y127" s="7"/>
      <c r="Z127" s="159">
        <v>3.5000000000000003E-2</v>
      </c>
      <c r="AA127" s="159">
        <v>0</v>
      </c>
      <c r="AB127" s="162">
        <v>2.3199999999999998</v>
      </c>
    </row>
    <row r="128" spans="1:28" ht="15" customHeight="1" x14ac:dyDescent="0.15">
      <c r="A128" s="20" t="str">
        <f t="shared" si="1"/>
        <v>貨3ガLLF</v>
      </c>
      <c r="B128" s="20" t="s">
        <v>222</v>
      </c>
      <c r="C128" s="20" t="s">
        <v>198</v>
      </c>
      <c r="D128" s="20" t="s">
        <v>443</v>
      </c>
      <c r="E128" s="20" t="s">
        <v>1122</v>
      </c>
      <c r="F128" s="20">
        <v>1.7500000000000002E-2</v>
      </c>
      <c r="G128" s="20">
        <v>0</v>
      </c>
      <c r="H128" s="20">
        <v>2.3199999999999998</v>
      </c>
      <c r="I128" s="1" t="s">
        <v>1094</v>
      </c>
      <c r="T128" s="133" t="s">
        <v>365</v>
      </c>
      <c r="U128" s="159" t="s">
        <v>366</v>
      </c>
      <c r="V128" s="39" t="s">
        <v>1143</v>
      </c>
      <c r="W128" s="160" t="s">
        <v>443</v>
      </c>
      <c r="X128" s="161" t="s">
        <v>1122</v>
      </c>
      <c r="Y128" s="7"/>
      <c r="Z128" s="159">
        <v>1.7500000000000002E-2</v>
      </c>
      <c r="AA128" s="159">
        <v>0</v>
      </c>
      <c r="AB128" s="162">
        <v>2.3199999999999998</v>
      </c>
    </row>
    <row r="129" spans="1:28" ht="15" customHeight="1" x14ac:dyDescent="0.15">
      <c r="A129" s="20" t="str">
        <f t="shared" si="1"/>
        <v>貨3ガMBF</v>
      </c>
      <c r="B129" s="20" t="s">
        <v>222</v>
      </c>
      <c r="C129" s="20" t="s">
        <v>198</v>
      </c>
      <c r="D129" s="20" t="s">
        <v>443</v>
      </c>
      <c r="E129" s="20" t="s">
        <v>611</v>
      </c>
      <c r="F129" s="20">
        <v>3.5000000000000003E-2</v>
      </c>
      <c r="G129" s="20">
        <v>0</v>
      </c>
      <c r="H129" s="20">
        <v>2.3199999999999998</v>
      </c>
      <c r="I129" s="1" t="s">
        <v>1073</v>
      </c>
      <c r="J129" s="20" t="s">
        <v>463</v>
      </c>
      <c r="T129" s="133" t="s">
        <v>365</v>
      </c>
      <c r="U129" s="159" t="s">
        <v>366</v>
      </c>
      <c r="V129" s="39" t="s">
        <v>1143</v>
      </c>
      <c r="W129" s="159" t="s">
        <v>443</v>
      </c>
      <c r="X129" s="161" t="s">
        <v>611</v>
      </c>
      <c r="Y129" s="7" t="s">
        <v>463</v>
      </c>
      <c r="Z129" s="159">
        <v>3.5000000000000003E-2</v>
      </c>
      <c r="AA129" s="159">
        <v>0</v>
      </c>
      <c r="AB129" s="162">
        <v>2.3199999999999998</v>
      </c>
    </row>
    <row r="130" spans="1:28" ht="15" customHeight="1" x14ac:dyDescent="0.15">
      <c r="A130" s="20" t="str">
        <f t="shared" si="1"/>
        <v>貨3ガMAF</v>
      </c>
      <c r="B130" s="20" t="s">
        <v>222</v>
      </c>
      <c r="C130" s="20" t="s">
        <v>198</v>
      </c>
      <c r="D130" s="20" t="s">
        <v>443</v>
      </c>
      <c r="E130" s="20" t="s">
        <v>607</v>
      </c>
      <c r="F130" s="20">
        <v>3.5000000000000003E-2</v>
      </c>
      <c r="G130" s="20">
        <v>0</v>
      </c>
      <c r="H130" s="20">
        <v>2.3199999999999998</v>
      </c>
      <c r="I130" s="1" t="s">
        <v>1084</v>
      </c>
      <c r="J130" s="20" t="s">
        <v>446</v>
      </c>
      <c r="T130" s="133" t="s">
        <v>365</v>
      </c>
      <c r="U130" s="159" t="s">
        <v>366</v>
      </c>
      <c r="V130" s="39" t="s">
        <v>1143</v>
      </c>
      <c r="W130" s="159" t="s">
        <v>443</v>
      </c>
      <c r="X130" s="161" t="s">
        <v>607</v>
      </c>
      <c r="Y130" s="7"/>
      <c r="Z130" s="159">
        <v>3.5000000000000003E-2</v>
      </c>
      <c r="AA130" s="159">
        <v>0</v>
      </c>
      <c r="AB130" s="162">
        <v>2.3199999999999998</v>
      </c>
    </row>
    <row r="131" spans="1:28" ht="15" customHeight="1" x14ac:dyDescent="0.15">
      <c r="A131" s="20" t="str">
        <f t="shared" si="1"/>
        <v>貨3ガMLF</v>
      </c>
      <c r="B131" s="20" t="s">
        <v>222</v>
      </c>
      <c r="C131" s="20" t="s">
        <v>198</v>
      </c>
      <c r="D131" s="20" t="s">
        <v>443</v>
      </c>
      <c r="E131" s="20" t="s">
        <v>1123</v>
      </c>
      <c r="F131" s="20">
        <v>3.5000000000000003E-2</v>
      </c>
      <c r="G131" s="20">
        <v>0</v>
      </c>
      <c r="H131" s="20">
        <v>2.3199999999999998</v>
      </c>
      <c r="I131" s="1" t="s">
        <v>1094</v>
      </c>
      <c r="T131" s="133" t="s">
        <v>365</v>
      </c>
      <c r="U131" s="159" t="s">
        <v>366</v>
      </c>
      <c r="V131" s="39" t="s">
        <v>1143</v>
      </c>
      <c r="W131" s="160" t="s">
        <v>443</v>
      </c>
      <c r="X131" s="161" t="s">
        <v>1123</v>
      </c>
      <c r="Y131" s="7"/>
      <c r="Z131" s="159">
        <v>3.5000000000000003E-2</v>
      </c>
      <c r="AA131" s="159">
        <v>0</v>
      </c>
      <c r="AB131" s="162">
        <v>2.3199999999999998</v>
      </c>
    </row>
    <row r="132" spans="1:28" ht="15" customHeight="1" x14ac:dyDescent="0.15">
      <c r="A132" s="20" t="str">
        <f t="shared" si="1"/>
        <v>貨3ガRBF</v>
      </c>
      <c r="B132" s="20" t="s">
        <v>222</v>
      </c>
      <c r="C132" s="20" t="s">
        <v>198</v>
      </c>
      <c r="D132" s="20" t="s">
        <v>443</v>
      </c>
      <c r="E132" s="20" t="s">
        <v>659</v>
      </c>
      <c r="F132" s="20">
        <v>1.7500000000000002E-2</v>
      </c>
      <c r="G132" s="20">
        <v>0</v>
      </c>
      <c r="H132" s="20">
        <v>2.3199999999999998</v>
      </c>
      <c r="I132" s="1" t="s">
        <v>1078</v>
      </c>
      <c r="J132" s="20" t="s">
        <v>464</v>
      </c>
      <c r="T132" s="133" t="s">
        <v>365</v>
      </c>
      <c r="U132" s="159" t="s">
        <v>366</v>
      </c>
      <c r="V132" s="39" t="s">
        <v>1143</v>
      </c>
      <c r="W132" s="160" t="s">
        <v>443</v>
      </c>
      <c r="X132" s="161" t="s">
        <v>659</v>
      </c>
      <c r="Y132" s="7" t="s">
        <v>464</v>
      </c>
      <c r="Z132" s="159">
        <v>1.7500000000000002E-2</v>
      </c>
      <c r="AA132" s="159">
        <v>0</v>
      </c>
      <c r="AB132" s="162">
        <v>2.3199999999999998</v>
      </c>
    </row>
    <row r="133" spans="1:28" ht="15" customHeight="1" x14ac:dyDescent="0.15">
      <c r="A133" s="20" t="str">
        <f t="shared" ref="A133:A196" si="2">CONCATENATE(C133,E133)</f>
        <v>貨3ガRAF</v>
      </c>
      <c r="B133" s="20" t="s">
        <v>222</v>
      </c>
      <c r="C133" s="20" t="s">
        <v>198</v>
      </c>
      <c r="D133" s="20" t="s">
        <v>443</v>
      </c>
      <c r="E133" s="20" t="s">
        <v>655</v>
      </c>
      <c r="F133" s="20">
        <v>1.7500000000000002E-2</v>
      </c>
      <c r="G133" s="20">
        <v>0</v>
      </c>
      <c r="H133" s="20">
        <v>2.3199999999999998</v>
      </c>
      <c r="I133" s="1" t="s">
        <v>1084</v>
      </c>
      <c r="J133" s="20" t="s">
        <v>447</v>
      </c>
      <c r="T133" s="133" t="s">
        <v>365</v>
      </c>
      <c r="U133" s="159" t="s">
        <v>366</v>
      </c>
      <c r="V133" s="39" t="s">
        <v>1143</v>
      </c>
      <c r="W133" s="160" t="s">
        <v>443</v>
      </c>
      <c r="X133" s="161" t="s">
        <v>655</v>
      </c>
      <c r="Y133" s="7"/>
      <c r="Z133" s="159">
        <v>1.7500000000000002E-2</v>
      </c>
      <c r="AA133" s="159">
        <v>0</v>
      </c>
      <c r="AB133" s="162">
        <v>2.3199999999999998</v>
      </c>
    </row>
    <row r="134" spans="1:28" ht="15" customHeight="1" x14ac:dyDescent="0.15">
      <c r="A134" s="20" t="str">
        <f t="shared" si="2"/>
        <v>貨3ガRLF</v>
      </c>
      <c r="B134" s="20" t="s">
        <v>222</v>
      </c>
      <c r="C134" s="20" t="s">
        <v>198</v>
      </c>
      <c r="D134" s="20" t="s">
        <v>443</v>
      </c>
      <c r="E134" s="20" t="s">
        <v>1124</v>
      </c>
      <c r="F134" s="20">
        <v>1.7500000000000002E-2</v>
      </c>
      <c r="G134" s="20">
        <v>0</v>
      </c>
      <c r="H134" s="20">
        <v>2.3199999999999998</v>
      </c>
      <c r="I134" s="1" t="s">
        <v>1094</v>
      </c>
      <c r="T134" s="133" t="s">
        <v>365</v>
      </c>
      <c r="U134" s="159" t="s">
        <v>366</v>
      </c>
      <c r="V134" s="39" t="s">
        <v>1143</v>
      </c>
      <c r="W134" s="160" t="s">
        <v>443</v>
      </c>
      <c r="X134" s="161" t="s">
        <v>1124</v>
      </c>
      <c r="Y134" s="7"/>
      <c r="Z134" s="159">
        <v>1.7500000000000002E-2</v>
      </c>
      <c r="AA134" s="159">
        <v>0</v>
      </c>
      <c r="AB134" s="162">
        <v>2.3199999999999998</v>
      </c>
    </row>
    <row r="135" spans="1:28" ht="15" customHeight="1" x14ac:dyDescent="0.15">
      <c r="A135" s="20" t="str">
        <f t="shared" si="2"/>
        <v>貨3ガQBF</v>
      </c>
      <c r="B135" s="20" t="s">
        <v>222</v>
      </c>
      <c r="C135" s="20" t="s">
        <v>198</v>
      </c>
      <c r="D135" s="20" t="s">
        <v>443</v>
      </c>
      <c r="E135" s="20" t="s">
        <v>304</v>
      </c>
      <c r="F135" s="20">
        <v>6.3E-2</v>
      </c>
      <c r="G135" s="20">
        <v>0</v>
      </c>
      <c r="H135" s="20">
        <v>2.3199999999999998</v>
      </c>
      <c r="I135" s="1" t="s">
        <v>1048</v>
      </c>
      <c r="J135" s="20" t="s">
        <v>1089</v>
      </c>
      <c r="T135" s="133" t="s">
        <v>365</v>
      </c>
      <c r="U135" s="159" t="s">
        <v>366</v>
      </c>
      <c r="V135" s="39" t="s">
        <v>1143</v>
      </c>
      <c r="W135" s="160" t="s">
        <v>443</v>
      </c>
      <c r="X135" s="161" t="s">
        <v>304</v>
      </c>
      <c r="Y135" s="7"/>
      <c r="Z135" s="159">
        <v>6.3E-2</v>
      </c>
      <c r="AA135" s="159">
        <v>0</v>
      </c>
      <c r="AB135" s="162">
        <v>2.3199999999999998</v>
      </c>
    </row>
    <row r="136" spans="1:28" ht="15" customHeight="1" x14ac:dyDescent="0.15">
      <c r="A136" s="20" t="str">
        <f t="shared" si="2"/>
        <v>貨3ガQAF</v>
      </c>
      <c r="B136" s="20" t="s">
        <v>222</v>
      </c>
      <c r="C136" s="20" t="s">
        <v>198</v>
      </c>
      <c r="D136" s="20" t="s">
        <v>443</v>
      </c>
      <c r="E136" s="20" t="s">
        <v>300</v>
      </c>
      <c r="F136" s="20">
        <v>6.3E-2</v>
      </c>
      <c r="G136" s="20">
        <v>0</v>
      </c>
      <c r="H136" s="20">
        <v>2.3199999999999998</v>
      </c>
      <c r="I136" s="1" t="s">
        <v>1084</v>
      </c>
      <c r="J136" s="20" t="s">
        <v>423</v>
      </c>
      <c r="T136" s="133" t="s">
        <v>365</v>
      </c>
      <c r="U136" s="159" t="s">
        <v>366</v>
      </c>
      <c r="V136" s="39" t="s">
        <v>1143</v>
      </c>
      <c r="W136" s="160" t="s">
        <v>443</v>
      </c>
      <c r="X136" s="161" t="s">
        <v>300</v>
      </c>
      <c r="Y136" s="7"/>
      <c r="Z136" s="159">
        <v>6.3E-2</v>
      </c>
      <c r="AA136" s="159">
        <v>0</v>
      </c>
      <c r="AB136" s="162">
        <v>2.3199999999999998</v>
      </c>
    </row>
    <row r="137" spans="1:28" ht="15" customHeight="1" x14ac:dyDescent="0.15">
      <c r="A137" s="20" t="str">
        <f t="shared" si="2"/>
        <v>貨3ガQLF</v>
      </c>
      <c r="B137" s="20" t="s">
        <v>222</v>
      </c>
      <c r="C137" s="20" t="s">
        <v>198</v>
      </c>
      <c r="D137" s="20" t="s">
        <v>443</v>
      </c>
      <c r="E137" s="20" t="s">
        <v>1125</v>
      </c>
      <c r="F137" s="20">
        <v>6.3E-2</v>
      </c>
      <c r="G137" s="20">
        <v>0</v>
      </c>
      <c r="H137" s="20">
        <v>2.3199999999999998</v>
      </c>
      <c r="I137" s="1" t="s">
        <v>1094</v>
      </c>
      <c r="T137" s="133" t="s">
        <v>365</v>
      </c>
      <c r="U137" s="159" t="s">
        <v>366</v>
      </c>
      <c r="V137" s="39" t="s">
        <v>1143</v>
      </c>
      <c r="W137" s="160" t="s">
        <v>443</v>
      </c>
      <c r="X137" s="161" t="s">
        <v>1125</v>
      </c>
      <c r="Y137" s="7"/>
      <c r="Z137" s="159">
        <v>6.3E-2</v>
      </c>
      <c r="AA137" s="159">
        <v>0</v>
      </c>
      <c r="AB137" s="162">
        <v>2.3199999999999998</v>
      </c>
    </row>
    <row r="138" spans="1:28" ht="15" customHeight="1" x14ac:dyDescent="0.15">
      <c r="A138" s="20" t="str">
        <f t="shared" si="2"/>
        <v>貨3ガ3BF</v>
      </c>
      <c r="B138" s="20" t="s">
        <v>222</v>
      </c>
      <c r="C138" s="20" t="s">
        <v>198</v>
      </c>
      <c r="D138" s="20" t="s">
        <v>1102</v>
      </c>
      <c r="E138" s="20" t="s">
        <v>1126</v>
      </c>
      <c r="F138" s="20">
        <v>7.0000000000000007E-2</v>
      </c>
      <c r="G138" s="20">
        <v>0</v>
      </c>
      <c r="H138" s="20">
        <v>2.3199999999999998</v>
      </c>
      <c r="I138" s="1" t="s">
        <v>1048</v>
      </c>
      <c r="T138" s="133" t="s">
        <v>365</v>
      </c>
      <c r="U138" s="159" t="s">
        <v>366</v>
      </c>
      <c r="V138" s="39" t="s">
        <v>1143</v>
      </c>
      <c r="W138" s="160" t="s">
        <v>1102</v>
      </c>
      <c r="X138" s="161" t="s">
        <v>1126</v>
      </c>
      <c r="Y138" s="7"/>
      <c r="Z138" s="159">
        <v>7.0000000000000007E-2</v>
      </c>
      <c r="AA138" s="159">
        <v>0</v>
      </c>
      <c r="AB138" s="162">
        <v>2.3199999999999998</v>
      </c>
    </row>
    <row r="139" spans="1:28" ht="15" customHeight="1" x14ac:dyDescent="0.15">
      <c r="A139" s="20" t="str">
        <f t="shared" si="2"/>
        <v>貨3ガ3AF</v>
      </c>
      <c r="B139" s="20" t="s">
        <v>222</v>
      </c>
      <c r="C139" s="20" t="s">
        <v>198</v>
      </c>
      <c r="D139" s="20" t="s">
        <v>1102</v>
      </c>
      <c r="E139" s="20" t="s">
        <v>1127</v>
      </c>
      <c r="F139" s="20">
        <v>3.5000000000000003E-2</v>
      </c>
      <c r="G139" s="20">
        <v>0</v>
      </c>
      <c r="H139" s="20">
        <v>2.3199999999999998</v>
      </c>
      <c r="I139" s="1" t="s">
        <v>1084</v>
      </c>
      <c r="T139" s="133" t="s">
        <v>365</v>
      </c>
      <c r="U139" s="159" t="s">
        <v>366</v>
      </c>
      <c r="V139" s="159" t="s">
        <v>1143</v>
      </c>
      <c r="W139" s="160" t="s">
        <v>1102</v>
      </c>
      <c r="X139" s="161" t="s">
        <v>1127</v>
      </c>
      <c r="Y139" s="7"/>
      <c r="Z139" s="159">
        <v>3.5000000000000003E-2</v>
      </c>
      <c r="AA139" s="159">
        <v>0</v>
      </c>
      <c r="AB139" s="162">
        <v>2.3199999999999998</v>
      </c>
    </row>
    <row r="140" spans="1:28" ht="15" customHeight="1" x14ac:dyDescent="0.15">
      <c r="A140" s="20" t="str">
        <f t="shared" si="2"/>
        <v>貨3ガ3LF</v>
      </c>
      <c r="B140" s="20" t="s">
        <v>222</v>
      </c>
      <c r="C140" s="20" t="s">
        <v>198</v>
      </c>
      <c r="D140" s="20" t="s">
        <v>1102</v>
      </c>
      <c r="E140" s="20" t="s">
        <v>1128</v>
      </c>
      <c r="F140" s="20">
        <v>1.7500000000000002E-2</v>
      </c>
      <c r="G140" s="20">
        <v>0</v>
      </c>
      <c r="H140" s="20">
        <v>2.3199999999999998</v>
      </c>
      <c r="I140" s="1" t="s">
        <v>1094</v>
      </c>
      <c r="T140" s="133" t="s">
        <v>365</v>
      </c>
      <c r="U140" s="159" t="s">
        <v>366</v>
      </c>
      <c r="V140" s="159" t="s">
        <v>1143</v>
      </c>
      <c r="W140" s="160" t="s">
        <v>1102</v>
      </c>
      <c r="X140" s="161" t="s">
        <v>1128</v>
      </c>
      <c r="Y140" s="7"/>
      <c r="Z140" s="159">
        <v>1.7500000000000002E-2</v>
      </c>
      <c r="AA140" s="159">
        <v>0</v>
      </c>
      <c r="AB140" s="162">
        <v>2.3199999999999998</v>
      </c>
    </row>
    <row r="141" spans="1:28" ht="15" customHeight="1" x14ac:dyDescent="0.15">
      <c r="A141" s="20" t="str">
        <f t="shared" si="2"/>
        <v>貨3ガ4BF</v>
      </c>
      <c r="B141" s="20" t="s">
        <v>222</v>
      </c>
      <c r="C141" s="20" t="s">
        <v>198</v>
      </c>
      <c r="D141" s="20" t="s">
        <v>1102</v>
      </c>
      <c r="E141" s="20" t="s">
        <v>1129</v>
      </c>
      <c r="F141" s="20">
        <v>5.2500000000000005E-2</v>
      </c>
      <c r="G141" s="20">
        <v>0</v>
      </c>
      <c r="H141" s="20">
        <v>2.3199999999999998</v>
      </c>
      <c r="I141" s="1" t="s">
        <v>1073</v>
      </c>
      <c r="T141" s="133" t="s">
        <v>365</v>
      </c>
      <c r="U141" s="159" t="s">
        <v>366</v>
      </c>
      <c r="V141" s="159" t="s">
        <v>1143</v>
      </c>
      <c r="W141" s="160" t="s">
        <v>1102</v>
      </c>
      <c r="X141" s="161" t="s">
        <v>1129</v>
      </c>
      <c r="Y141" s="7" t="s">
        <v>463</v>
      </c>
      <c r="Z141" s="159">
        <v>5.2500000000000005E-2</v>
      </c>
      <c r="AA141" s="159">
        <v>0</v>
      </c>
      <c r="AB141" s="162">
        <v>2.3199999999999998</v>
      </c>
    </row>
    <row r="142" spans="1:28" ht="15" customHeight="1" x14ac:dyDescent="0.15">
      <c r="A142" s="20" t="str">
        <f t="shared" si="2"/>
        <v>貨3ガ4AF</v>
      </c>
      <c r="B142" s="20" t="s">
        <v>222</v>
      </c>
      <c r="C142" s="20" t="s">
        <v>198</v>
      </c>
      <c r="D142" s="20" t="s">
        <v>1102</v>
      </c>
      <c r="E142" s="20" t="s">
        <v>1131</v>
      </c>
      <c r="F142" s="20">
        <v>5.2499999999999998E-2</v>
      </c>
      <c r="G142" s="20">
        <v>0</v>
      </c>
      <c r="H142" s="20">
        <v>2.3199999999999998</v>
      </c>
      <c r="I142" s="1" t="s">
        <v>1084</v>
      </c>
      <c r="T142" s="133" t="s">
        <v>365</v>
      </c>
      <c r="U142" s="159" t="s">
        <v>366</v>
      </c>
      <c r="V142" s="159" t="s">
        <v>1143</v>
      </c>
      <c r="W142" s="160" t="s">
        <v>1102</v>
      </c>
      <c r="X142" s="161" t="s">
        <v>1131</v>
      </c>
      <c r="Y142" s="7"/>
      <c r="Z142" s="159">
        <v>5.2499999999999998E-2</v>
      </c>
      <c r="AA142" s="159">
        <v>0</v>
      </c>
      <c r="AB142" s="162">
        <v>2.3199999999999998</v>
      </c>
    </row>
    <row r="143" spans="1:28" ht="15" customHeight="1" x14ac:dyDescent="0.15">
      <c r="A143" s="20" t="str">
        <f t="shared" si="2"/>
        <v>貨3ガ4LF</v>
      </c>
      <c r="B143" s="20" t="s">
        <v>222</v>
      </c>
      <c r="C143" s="20" t="s">
        <v>198</v>
      </c>
      <c r="D143" s="20" t="s">
        <v>1102</v>
      </c>
      <c r="E143" s="20" t="s">
        <v>1133</v>
      </c>
      <c r="F143" s="20">
        <v>5.2499999999999998E-2</v>
      </c>
      <c r="G143" s="20">
        <v>0</v>
      </c>
      <c r="H143" s="20">
        <v>2.3199999999999998</v>
      </c>
      <c r="I143" s="1" t="s">
        <v>1094</v>
      </c>
      <c r="T143" s="133" t="s">
        <v>365</v>
      </c>
      <c r="U143" s="159" t="s">
        <v>366</v>
      </c>
      <c r="V143" s="159" t="s">
        <v>1143</v>
      </c>
      <c r="W143" s="160" t="s">
        <v>1102</v>
      </c>
      <c r="X143" s="161" t="s">
        <v>1133</v>
      </c>
      <c r="Y143" s="7"/>
      <c r="Z143" s="159">
        <v>5.2499999999999998E-2</v>
      </c>
      <c r="AA143" s="159">
        <v>0</v>
      </c>
      <c r="AB143" s="162">
        <v>2.3199999999999998</v>
      </c>
    </row>
    <row r="144" spans="1:28" ht="15" customHeight="1" x14ac:dyDescent="0.15">
      <c r="A144" s="20" t="str">
        <f t="shared" si="2"/>
        <v>貨3ガ5BF</v>
      </c>
      <c r="B144" s="20" t="s">
        <v>222</v>
      </c>
      <c r="C144" s="20" t="s">
        <v>198</v>
      </c>
      <c r="D144" s="20" t="s">
        <v>1102</v>
      </c>
      <c r="E144" s="20" t="s">
        <v>1135</v>
      </c>
      <c r="F144" s="20">
        <v>3.5000000000000003E-2</v>
      </c>
      <c r="G144" s="20">
        <v>0</v>
      </c>
      <c r="H144" s="20">
        <v>2.3199999999999998</v>
      </c>
      <c r="I144" s="1" t="s">
        <v>1078</v>
      </c>
      <c r="T144" s="133" t="s">
        <v>365</v>
      </c>
      <c r="U144" s="159" t="s">
        <v>366</v>
      </c>
      <c r="V144" s="159" t="s">
        <v>1143</v>
      </c>
      <c r="W144" s="160" t="s">
        <v>1102</v>
      </c>
      <c r="X144" s="161" t="s">
        <v>1135</v>
      </c>
      <c r="Y144" s="7" t="s">
        <v>464</v>
      </c>
      <c r="Z144" s="159">
        <v>3.5000000000000003E-2</v>
      </c>
      <c r="AA144" s="159">
        <v>0</v>
      </c>
      <c r="AB144" s="162">
        <v>2.3199999999999998</v>
      </c>
    </row>
    <row r="145" spans="1:28" ht="15" customHeight="1" x14ac:dyDescent="0.15">
      <c r="A145" s="20" t="str">
        <f t="shared" si="2"/>
        <v>貨3ガ5AF</v>
      </c>
      <c r="B145" s="20" t="s">
        <v>222</v>
      </c>
      <c r="C145" s="20" t="s">
        <v>198</v>
      </c>
      <c r="D145" s="20" t="s">
        <v>1102</v>
      </c>
      <c r="E145" s="20" t="s">
        <v>1136</v>
      </c>
      <c r="F145" s="20">
        <v>3.5000000000000003E-2</v>
      </c>
      <c r="G145" s="20">
        <v>0</v>
      </c>
      <c r="H145" s="20">
        <v>2.3199999999999998</v>
      </c>
      <c r="I145" s="1" t="s">
        <v>1084</v>
      </c>
      <c r="T145" s="133" t="s">
        <v>365</v>
      </c>
      <c r="U145" s="159" t="s">
        <v>366</v>
      </c>
      <c r="V145" s="159" t="s">
        <v>1143</v>
      </c>
      <c r="W145" s="160" t="s">
        <v>1102</v>
      </c>
      <c r="X145" s="161" t="s">
        <v>1136</v>
      </c>
      <c r="Y145" s="7"/>
      <c r="Z145" s="159">
        <v>3.5000000000000003E-2</v>
      </c>
      <c r="AA145" s="159">
        <v>0</v>
      </c>
      <c r="AB145" s="162">
        <v>2.3199999999999998</v>
      </c>
    </row>
    <row r="146" spans="1:28" ht="15" customHeight="1" x14ac:dyDescent="0.15">
      <c r="A146" s="20" t="str">
        <f t="shared" si="2"/>
        <v>貨3ガ5LF</v>
      </c>
      <c r="B146" s="20" t="s">
        <v>222</v>
      </c>
      <c r="C146" s="20" t="s">
        <v>198</v>
      </c>
      <c r="D146" s="20" t="s">
        <v>1102</v>
      </c>
      <c r="E146" s="20" t="s">
        <v>1138</v>
      </c>
      <c r="F146" s="20">
        <v>3.5000000000000003E-2</v>
      </c>
      <c r="G146" s="20">
        <v>0</v>
      </c>
      <c r="H146" s="20">
        <v>2.3199999999999998</v>
      </c>
      <c r="I146" s="1" t="s">
        <v>1094</v>
      </c>
      <c r="T146" s="133" t="s">
        <v>365</v>
      </c>
      <c r="U146" s="159" t="s">
        <v>366</v>
      </c>
      <c r="V146" s="159" t="s">
        <v>1143</v>
      </c>
      <c r="W146" s="160" t="s">
        <v>1102</v>
      </c>
      <c r="X146" s="161" t="s">
        <v>1138</v>
      </c>
      <c r="Y146" s="7"/>
      <c r="Z146" s="159">
        <v>3.5000000000000003E-2</v>
      </c>
      <c r="AA146" s="159">
        <v>0</v>
      </c>
      <c r="AB146" s="162">
        <v>2.3199999999999998</v>
      </c>
    </row>
    <row r="147" spans="1:28" ht="15" customHeight="1" x14ac:dyDescent="0.15">
      <c r="A147" s="20" t="str">
        <f t="shared" si="2"/>
        <v>貨3ガ6BF</v>
      </c>
      <c r="B147" s="20" t="s">
        <v>222</v>
      </c>
      <c r="C147" s="20" t="s">
        <v>198</v>
      </c>
      <c r="D147" s="20" t="s">
        <v>1102</v>
      </c>
      <c r="E147" s="20" t="s">
        <v>1140</v>
      </c>
      <c r="F147" s="20">
        <v>1.7500000000000002E-2</v>
      </c>
      <c r="G147" s="20">
        <v>0</v>
      </c>
      <c r="H147" s="20">
        <v>2.3199999999999998</v>
      </c>
      <c r="I147" s="1" t="s">
        <v>1139</v>
      </c>
      <c r="T147" s="133" t="s">
        <v>365</v>
      </c>
      <c r="U147" s="159" t="s">
        <v>366</v>
      </c>
      <c r="V147" s="159" t="s">
        <v>1143</v>
      </c>
      <c r="W147" s="160" t="s">
        <v>1102</v>
      </c>
      <c r="X147" s="161" t="s">
        <v>1140</v>
      </c>
      <c r="Y147" s="7" t="s">
        <v>1114</v>
      </c>
      <c r="Z147" s="159">
        <v>1.7500000000000002E-2</v>
      </c>
      <c r="AA147" s="159">
        <v>0</v>
      </c>
      <c r="AB147" s="162">
        <v>2.3199999999999998</v>
      </c>
    </row>
    <row r="148" spans="1:28" ht="15" customHeight="1" x14ac:dyDescent="0.15">
      <c r="A148" s="20" t="str">
        <f t="shared" si="2"/>
        <v>貨3ガ6AF</v>
      </c>
      <c r="B148" s="20" t="s">
        <v>222</v>
      </c>
      <c r="C148" s="20" t="s">
        <v>198</v>
      </c>
      <c r="D148" s="20" t="s">
        <v>1102</v>
      </c>
      <c r="E148" s="20" t="s">
        <v>1141</v>
      </c>
      <c r="F148" s="20">
        <v>1.7500000000000002E-2</v>
      </c>
      <c r="G148" s="20">
        <v>0</v>
      </c>
      <c r="H148" s="20">
        <v>2.3199999999999998</v>
      </c>
      <c r="I148" s="1" t="s">
        <v>1084</v>
      </c>
      <c r="T148" s="133" t="s">
        <v>365</v>
      </c>
      <c r="U148" s="159" t="s">
        <v>366</v>
      </c>
      <c r="V148" s="159" t="s">
        <v>1143</v>
      </c>
      <c r="W148" s="160" t="s">
        <v>1102</v>
      </c>
      <c r="X148" s="161" t="s">
        <v>1141</v>
      </c>
      <c r="Y148" s="7"/>
      <c r="Z148" s="159">
        <v>1.7500000000000002E-2</v>
      </c>
      <c r="AA148" s="159">
        <v>0</v>
      </c>
      <c r="AB148" s="162">
        <v>2.3199999999999998</v>
      </c>
    </row>
    <row r="149" spans="1:28" ht="15" customHeight="1" x14ac:dyDescent="0.15">
      <c r="A149" s="20" t="str">
        <f t="shared" si="2"/>
        <v>貨3ガ6LF</v>
      </c>
      <c r="B149" s="20" t="s">
        <v>222</v>
      </c>
      <c r="C149" s="20" t="s">
        <v>198</v>
      </c>
      <c r="D149" s="20" t="s">
        <v>1102</v>
      </c>
      <c r="E149" s="20" t="s">
        <v>1142</v>
      </c>
      <c r="F149" s="20">
        <v>1.7500000000000002E-2</v>
      </c>
      <c r="G149" s="20">
        <v>0</v>
      </c>
      <c r="H149" s="20">
        <v>2.3199999999999998</v>
      </c>
      <c r="I149" s="1" t="s">
        <v>1094</v>
      </c>
      <c r="T149" s="133" t="s">
        <v>365</v>
      </c>
      <c r="U149" s="159" t="s">
        <v>366</v>
      </c>
      <c r="V149" s="159" t="s">
        <v>1143</v>
      </c>
      <c r="W149" s="160" t="s">
        <v>1102</v>
      </c>
      <c r="X149" s="161" t="s">
        <v>1142</v>
      </c>
      <c r="Y149" s="7"/>
      <c r="Z149" s="159">
        <v>1.7500000000000002E-2</v>
      </c>
      <c r="AA149" s="159">
        <v>0</v>
      </c>
      <c r="AB149" s="162">
        <v>2.3199999999999998</v>
      </c>
    </row>
    <row r="150" spans="1:28" ht="15" customHeight="1" x14ac:dyDescent="0.15">
      <c r="A150" s="20" t="str">
        <f t="shared" si="2"/>
        <v>貨4ガ-</v>
      </c>
      <c r="B150" s="20" t="s">
        <v>223</v>
      </c>
      <c r="C150" s="20" t="s">
        <v>202</v>
      </c>
      <c r="D150" s="20" t="s">
        <v>712</v>
      </c>
      <c r="E150" s="20" t="s">
        <v>711</v>
      </c>
      <c r="F150" s="20">
        <v>1.17</v>
      </c>
      <c r="G150" s="20">
        <v>0</v>
      </c>
      <c r="H150" s="20">
        <v>2.3199999999999998</v>
      </c>
      <c r="I150" s="1" t="s">
        <v>1048</v>
      </c>
      <c r="T150" s="133" t="s">
        <v>365</v>
      </c>
      <c r="U150" s="159" t="s">
        <v>366</v>
      </c>
      <c r="V150" s="159" t="s">
        <v>1144</v>
      </c>
      <c r="W150" s="160" t="s">
        <v>712</v>
      </c>
      <c r="X150" s="161" t="s">
        <v>711</v>
      </c>
      <c r="Y150" s="7"/>
      <c r="Z150" s="159">
        <v>1.17</v>
      </c>
      <c r="AA150" s="159">
        <v>0</v>
      </c>
      <c r="AB150" s="162">
        <v>2.3199999999999998</v>
      </c>
    </row>
    <row r="151" spans="1:28" ht="15" customHeight="1" x14ac:dyDescent="0.15">
      <c r="A151" s="20" t="str">
        <f t="shared" si="2"/>
        <v>貨4ガJ</v>
      </c>
      <c r="B151" s="20" t="s">
        <v>223</v>
      </c>
      <c r="C151" s="20" t="s">
        <v>202</v>
      </c>
      <c r="D151" s="20" t="s">
        <v>715</v>
      </c>
      <c r="E151" s="20" t="s">
        <v>814</v>
      </c>
      <c r="F151" s="20">
        <v>0.83</v>
      </c>
      <c r="G151" s="20">
        <v>0</v>
      </c>
      <c r="H151" s="20">
        <v>2.3199999999999998</v>
      </c>
      <c r="I151" s="1" t="s">
        <v>1048</v>
      </c>
      <c r="T151" s="133" t="s">
        <v>365</v>
      </c>
      <c r="U151" s="159" t="s">
        <v>366</v>
      </c>
      <c r="V151" s="159" t="s">
        <v>1144</v>
      </c>
      <c r="W151" s="160" t="s">
        <v>715</v>
      </c>
      <c r="X151" s="161" t="s">
        <v>814</v>
      </c>
      <c r="Y151" s="7"/>
      <c r="Z151" s="159">
        <v>0.83</v>
      </c>
      <c r="AA151" s="159">
        <v>0</v>
      </c>
      <c r="AB151" s="162">
        <v>2.3199999999999998</v>
      </c>
    </row>
    <row r="152" spans="1:28" ht="15" customHeight="1" x14ac:dyDescent="0.15">
      <c r="A152" s="20" t="str">
        <f t="shared" si="2"/>
        <v>貨4ガM</v>
      </c>
      <c r="B152" s="20" t="s">
        <v>223</v>
      </c>
      <c r="C152" s="20" t="s">
        <v>202</v>
      </c>
      <c r="D152" s="20" t="s">
        <v>831</v>
      </c>
      <c r="E152" s="20" t="s">
        <v>832</v>
      </c>
      <c r="F152" s="20">
        <v>0.56999999999999995</v>
      </c>
      <c r="G152" s="20">
        <v>0</v>
      </c>
      <c r="H152" s="20">
        <v>2.3199999999999998</v>
      </c>
      <c r="I152" s="1" t="s">
        <v>1048</v>
      </c>
      <c r="T152" s="133" t="s">
        <v>365</v>
      </c>
      <c r="U152" s="159" t="s">
        <v>366</v>
      </c>
      <c r="V152" s="159" t="s">
        <v>1144</v>
      </c>
      <c r="W152" s="160" t="s">
        <v>831</v>
      </c>
      <c r="X152" s="161" t="s">
        <v>832</v>
      </c>
      <c r="Y152" s="7"/>
      <c r="Z152" s="159">
        <v>0.56999999999999995</v>
      </c>
      <c r="AA152" s="159">
        <v>0</v>
      </c>
      <c r="AB152" s="162">
        <v>2.3199999999999998</v>
      </c>
    </row>
    <row r="153" spans="1:28" ht="15" customHeight="1" x14ac:dyDescent="0.15">
      <c r="A153" s="20" t="str">
        <f t="shared" si="2"/>
        <v>貨4ガT</v>
      </c>
      <c r="B153" s="20" t="s">
        <v>223</v>
      </c>
      <c r="C153" s="20" t="s">
        <v>202</v>
      </c>
      <c r="D153" s="20" t="s">
        <v>825</v>
      </c>
      <c r="E153" s="20" t="s">
        <v>826</v>
      </c>
      <c r="F153" s="20">
        <v>0.49</v>
      </c>
      <c r="G153" s="20">
        <v>0</v>
      </c>
      <c r="H153" s="20">
        <v>2.3199999999999998</v>
      </c>
      <c r="I153" s="1" t="s">
        <v>1048</v>
      </c>
      <c r="T153" s="133" t="s">
        <v>365</v>
      </c>
      <c r="U153" s="159" t="s">
        <v>366</v>
      </c>
      <c r="V153" s="159" t="s">
        <v>1144</v>
      </c>
      <c r="W153" s="160" t="s">
        <v>825</v>
      </c>
      <c r="X153" s="161" t="s">
        <v>826</v>
      </c>
      <c r="Y153" s="7"/>
      <c r="Z153" s="159">
        <v>0.49</v>
      </c>
      <c r="AA153" s="159">
        <v>0</v>
      </c>
      <c r="AB153" s="162">
        <v>2.3199999999999998</v>
      </c>
    </row>
    <row r="154" spans="1:28" ht="15" customHeight="1" x14ac:dyDescent="0.15">
      <c r="A154" s="20" t="str">
        <f t="shared" si="2"/>
        <v>貨4ガZ</v>
      </c>
      <c r="B154" s="20" t="s">
        <v>223</v>
      </c>
      <c r="C154" s="20" t="s">
        <v>202</v>
      </c>
      <c r="D154" s="20" t="s">
        <v>200</v>
      </c>
      <c r="E154" s="20" t="s">
        <v>833</v>
      </c>
      <c r="F154" s="20">
        <v>0.4</v>
      </c>
      <c r="G154" s="20">
        <v>0</v>
      </c>
      <c r="H154" s="20">
        <v>2.3199999999999998</v>
      </c>
      <c r="I154" s="1" t="s">
        <v>1048</v>
      </c>
      <c r="T154" s="133" t="s">
        <v>365</v>
      </c>
      <c r="U154" s="159" t="s">
        <v>366</v>
      </c>
      <c r="V154" s="159" t="s">
        <v>1144</v>
      </c>
      <c r="W154" s="160" t="s">
        <v>200</v>
      </c>
      <c r="X154" s="161" t="s">
        <v>833</v>
      </c>
      <c r="Y154" s="7"/>
      <c r="Z154" s="159">
        <v>0.4</v>
      </c>
      <c r="AA154" s="159">
        <v>0</v>
      </c>
      <c r="AB154" s="162">
        <v>2.3199999999999998</v>
      </c>
    </row>
    <row r="155" spans="1:28" ht="15" customHeight="1" x14ac:dyDescent="0.15">
      <c r="A155" s="20" t="str">
        <f t="shared" si="2"/>
        <v>貨4ガGB</v>
      </c>
      <c r="B155" s="20" t="s">
        <v>223</v>
      </c>
      <c r="C155" s="20" t="s">
        <v>202</v>
      </c>
      <c r="D155" s="20" t="s">
        <v>201</v>
      </c>
      <c r="E155" s="20" t="s">
        <v>857</v>
      </c>
      <c r="F155" s="20">
        <v>0.33</v>
      </c>
      <c r="G155" s="20">
        <v>0</v>
      </c>
      <c r="H155" s="20">
        <v>2.3199999999999998</v>
      </c>
      <c r="I155" s="1" t="s">
        <v>1048</v>
      </c>
      <c r="T155" s="133" t="s">
        <v>365</v>
      </c>
      <c r="U155" s="159" t="s">
        <v>366</v>
      </c>
      <c r="V155" s="159" t="s">
        <v>1144</v>
      </c>
      <c r="W155" s="160" t="s">
        <v>201</v>
      </c>
      <c r="X155" s="161" t="s">
        <v>857</v>
      </c>
      <c r="Y155" s="7"/>
      <c r="Z155" s="159">
        <v>0.33</v>
      </c>
      <c r="AA155" s="159">
        <v>0</v>
      </c>
      <c r="AB155" s="162">
        <v>2.3199999999999998</v>
      </c>
    </row>
    <row r="156" spans="1:28" ht="15" customHeight="1" x14ac:dyDescent="0.15">
      <c r="A156" s="20" t="str">
        <f t="shared" si="2"/>
        <v>貨4ガGE</v>
      </c>
      <c r="B156" s="20" t="s">
        <v>223</v>
      </c>
      <c r="C156" s="20" t="s">
        <v>202</v>
      </c>
      <c r="D156" s="20" t="s">
        <v>201</v>
      </c>
      <c r="E156" s="20" t="s">
        <v>859</v>
      </c>
      <c r="F156" s="20">
        <v>0.33</v>
      </c>
      <c r="G156" s="20">
        <v>0</v>
      </c>
      <c r="H156" s="20">
        <v>2.3199999999999998</v>
      </c>
      <c r="I156" s="1" t="s">
        <v>1048</v>
      </c>
      <c r="T156" s="133" t="s">
        <v>365</v>
      </c>
      <c r="U156" s="159" t="s">
        <v>366</v>
      </c>
      <c r="V156" s="159" t="s">
        <v>1144</v>
      </c>
      <c r="W156" s="160" t="s">
        <v>201</v>
      </c>
      <c r="X156" s="161" t="s">
        <v>859</v>
      </c>
      <c r="Y156" s="7"/>
      <c r="Z156" s="159">
        <v>0.33</v>
      </c>
      <c r="AA156" s="159">
        <v>0</v>
      </c>
      <c r="AB156" s="162">
        <v>2.3199999999999998</v>
      </c>
    </row>
    <row r="157" spans="1:28" ht="15" customHeight="1" x14ac:dyDescent="0.15">
      <c r="A157" s="20" t="str">
        <f t="shared" si="2"/>
        <v>貨4ガHJ</v>
      </c>
      <c r="B157" s="20" t="s">
        <v>223</v>
      </c>
      <c r="C157" s="20" t="s">
        <v>202</v>
      </c>
      <c r="D157" s="20" t="s">
        <v>201</v>
      </c>
      <c r="E157" s="20" t="s">
        <v>867</v>
      </c>
      <c r="F157" s="20">
        <v>0.16500000000000001</v>
      </c>
      <c r="G157" s="20">
        <v>0</v>
      </c>
      <c r="H157" s="20">
        <v>2.3199999999999998</v>
      </c>
      <c r="I157" s="1" t="s">
        <v>1084</v>
      </c>
      <c r="J157" s="20" t="s">
        <v>1088</v>
      </c>
      <c r="T157" s="133" t="s">
        <v>365</v>
      </c>
      <c r="U157" s="159" t="s">
        <v>366</v>
      </c>
      <c r="V157" s="159" t="s">
        <v>1144</v>
      </c>
      <c r="W157" s="160" t="s">
        <v>201</v>
      </c>
      <c r="X157" s="161" t="s">
        <v>867</v>
      </c>
      <c r="Y157" s="7"/>
      <c r="Z157" s="159">
        <v>0.16500000000000001</v>
      </c>
      <c r="AA157" s="159">
        <v>0</v>
      </c>
      <c r="AB157" s="162">
        <v>2.3199999999999998</v>
      </c>
    </row>
    <row r="158" spans="1:28" ht="15" customHeight="1" x14ac:dyDescent="0.15">
      <c r="A158" s="20" t="str">
        <f t="shared" si="2"/>
        <v>貨4ガGL</v>
      </c>
      <c r="B158" s="20" t="s">
        <v>223</v>
      </c>
      <c r="C158" s="20" t="s">
        <v>202</v>
      </c>
      <c r="D158" s="20" t="s">
        <v>828</v>
      </c>
      <c r="E158" s="20" t="s">
        <v>865</v>
      </c>
      <c r="F158" s="20">
        <v>0.1</v>
      </c>
      <c r="G158" s="20">
        <v>0</v>
      </c>
      <c r="H158" s="20">
        <v>2.3199999999999998</v>
      </c>
      <c r="I158" s="1" t="s">
        <v>1048</v>
      </c>
      <c r="T158" s="133" t="s">
        <v>365</v>
      </c>
      <c r="U158" s="159" t="s">
        <v>366</v>
      </c>
      <c r="V158" s="159" t="s">
        <v>1144</v>
      </c>
      <c r="W158" s="160" t="s">
        <v>828</v>
      </c>
      <c r="X158" s="161" t="s">
        <v>865</v>
      </c>
      <c r="Y158" s="7"/>
      <c r="Z158" s="159">
        <v>0.1</v>
      </c>
      <c r="AA158" s="159">
        <v>0</v>
      </c>
      <c r="AB158" s="162">
        <v>2.3199999999999998</v>
      </c>
    </row>
    <row r="159" spans="1:28" ht="15" customHeight="1" x14ac:dyDescent="0.15">
      <c r="A159" s="20" t="str">
        <f t="shared" si="2"/>
        <v>貨4ガHR</v>
      </c>
      <c r="B159" s="20" t="s">
        <v>223</v>
      </c>
      <c r="C159" s="20" t="s">
        <v>202</v>
      </c>
      <c r="D159" s="20" t="s">
        <v>828</v>
      </c>
      <c r="E159" s="20" t="s">
        <v>874</v>
      </c>
      <c r="F159" s="20">
        <v>0.05</v>
      </c>
      <c r="G159" s="20">
        <v>0</v>
      </c>
      <c r="H159" s="20">
        <v>2.3199999999999998</v>
      </c>
      <c r="I159" s="1" t="s">
        <v>1084</v>
      </c>
      <c r="J159" s="20" t="s">
        <v>1088</v>
      </c>
      <c r="T159" s="133" t="s">
        <v>365</v>
      </c>
      <c r="U159" s="159" t="s">
        <v>366</v>
      </c>
      <c r="V159" s="159" t="s">
        <v>1144</v>
      </c>
      <c r="W159" s="160" t="s">
        <v>828</v>
      </c>
      <c r="X159" s="161" t="s">
        <v>874</v>
      </c>
      <c r="Y159" s="7"/>
      <c r="Z159" s="159">
        <v>0.05</v>
      </c>
      <c r="AA159" s="159">
        <v>0</v>
      </c>
      <c r="AB159" s="162">
        <v>2.3199999999999998</v>
      </c>
    </row>
    <row r="160" spans="1:28" ht="15" customHeight="1" x14ac:dyDescent="0.15">
      <c r="A160" s="20" t="str">
        <f t="shared" si="2"/>
        <v>貨4ガTD</v>
      </c>
      <c r="B160" s="20" t="s">
        <v>223</v>
      </c>
      <c r="C160" s="20" t="s">
        <v>202</v>
      </c>
      <c r="D160" s="20" t="s">
        <v>828</v>
      </c>
      <c r="E160" s="20" t="s">
        <v>887</v>
      </c>
      <c r="F160" s="20">
        <v>7.4999999999999997E-2</v>
      </c>
      <c r="G160" s="20">
        <v>0</v>
      </c>
      <c r="H160" s="20">
        <v>2.3199999999999998</v>
      </c>
      <c r="I160" s="1" t="s">
        <v>1048</v>
      </c>
      <c r="J160" s="20" t="s">
        <v>1089</v>
      </c>
      <c r="T160" s="133" t="s">
        <v>365</v>
      </c>
      <c r="U160" s="159" t="s">
        <v>366</v>
      </c>
      <c r="V160" s="159" t="s">
        <v>1144</v>
      </c>
      <c r="W160" s="160" t="s">
        <v>828</v>
      </c>
      <c r="X160" s="161" t="s">
        <v>887</v>
      </c>
      <c r="Y160" s="7"/>
      <c r="Z160" s="159">
        <v>7.4999999999999997E-2</v>
      </c>
      <c r="AA160" s="159">
        <v>0</v>
      </c>
      <c r="AB160" s="162">
        <v>2.3199999999999998</v>
      </c>
    </row>
    <row r="161" spans="1:28" ht="15" customHeight="1" x14ac:dyDescent="0.15">
      <c r="A161" s="20" t="str">
        <f t="shared" si="2"/>
        <v>貨4ガXD</v>
      </c>
      <c r="B161" s="20" t="s">
        <v>223</v>
      </c>
      <c r="C161" s="20" t="s">
        <v>202</v>
      </c>
      <c r="D161" s="20" t="s">
        <v>828</v>
      </c>
      <c r="E161" s="20" t="s">
        <v>901</v>
      </c>
      <c r="F161" s="20">
        <v>7.4999999999999997E-2</v>
      </c>
      <c r="G161" s="20">
        <v>0</v>
      </c>
      <c r="H161" s="20">
        <v>2.3199999999999998</v>
      </c>
      <c r="I161" s="1" t="s">
        <v>1084</v>
      </c>
      <c r="J161" s="20" t="s">
        <v>423</v>
      </c>
      <c r="T161" s="133" t="s">
        <v>365</v>
      </c>
      <c r="U161" s="159" t="s">
        <v>366</v>
      </c>
      <c r="V161" s="159" t="s">
        <v>1144</v>
      </c>
      <c r="W161" s="160" t="s">
        <v>828</v>
      </c>
      <c r="X161" s="161" t="s">
        <v>901</v>
      </c>
      <c r="Y161" s="7"/>
      <c r="Z161" s="159">
        <v>7.4999999999999997E-2</v>
      </c>
      <c r="AA161" s="159">
        <v>0</v>
      </c>
      <c r="AB161" s="162">
        <v>2.3199999999999998</v>
      </c>
    </row>
    <row r="162" spans="1:28" ht="15" customHeight="1" x14ac:dyDescent="0.15">
      <c r="A162" s="20" t="str">
        <f t="shared" si="2"/>
        <v>貨4ガLD</v>
      </c>
      <c r="B162" s="20" t="s">
        <v>223</v>
      </c>
      <c r="C162" s="20" t="s">
        <v>202</v>
      </c>
      <c r="D162" s="20" t="s">
        <v>828</v>
      </c>
      <c r="E162" s="20" t="s">
        <v>878</v>
      </c>
      <c r="F162" s="20">
        <v>0.05</v>
      </c>
      <c r="G162" s="20">
        <v>0</v>
      </c>
      <c r="H162" s="20">
        <v>2.3199999999999998</v>
      </c>
      <c r="I162" s="1" t="s">
        <v>1048</v>
      </c>
      <c r="J162" s="20" t="s">
        <v>1090</v>
      </c>
      <c r="T162" s="133" t="s">
        <v>365</v>
      </c>
      <c r="U162" s="167" t="s">
        <v>366</v>
      </c>
      <c r="V162" s="39" t="s">
        <v>1144</v>
      </c>
      <c r="W162" s="159" t="s">
        <v>828</v>
      </c>
      <c r="X162" s="161" t="s">
        <v>878</v>
      </c>
      <c r="Y162" s="7"/>
      <c r="Z162" s="159">
        <v>0.05</v>
      </c>
      <c r="AA162" s="159">
        <v>0</v>
      </c>
      <c r="AB162" s="162">
        <v>2.3199999999999998</v>
      </c>
    </row>
    <row r="163" spans="1:28" ht="15" customHeight="1" x14ac:dyDescent="0.15">
      <c r="A163" s="20" t="str">
        <f t="shared" si="2"/>
        <v>貨4ガYD</v>
      </c>
      <c r="B163" s="20" t="s">
        <v>223</v>
      </c>
      <c r="C163" s="20" t="s">
        <v>202</v>
      </c>
      <c r="D163" s="20" t="s">
        <v>828</v>
      </c>
      <c r="E163" s="20" t="s">
        <v>905</v>
      </c>
      <c r="F163" s="20">
        <v>0.05</v>
      </c>
      <c r="G163" s="20">
        <v>0</v>
      </c>
      <c r="H163" s="20">
        <v>2.3199999999999998</v>
      </c>
      <c r="I163" s="1" t="s">
        <v>1084</v>
      </c>
      <c r="J163" s="20" t="s">
        <v>424</v>
      </c>
      <c r="T163" s="133" t="s">
        <v>365</v>
      </c>
      <c r="U163" s="159" t="s">
        <v>366</v>
      </c>
      <c r="V163" s="159" t="s">
        <v>1144</v>
      </c>
      <c r="W163" s="159" t="s">
        <v>828</v>
      </c>
      <c r="X163" s="161" t="s">
        <v>905</v>
      </c>
      <c r="Y163" s="7"/>
      <c r="Z163" s="159">
        <v>0.05</v>
      </c>
      <c r="AA163" s="159">
        <v>0</v>
      </c>
      <c r="AB163" s="162">
        <v>2.3199999999999998</v>
      </c>
    </row>
    <row r="164" spans="1:28" ht="15" customHeight="1" x14ac:dyDescent="0.15">
      <c r="A164" s="20" t="str">
        <f t="shared" si="2"/>
        <v>貨4ガUD</v>
      </c>
      <c r="B164" s="20" t="s">
        <v>223</v>
      </c>
      <c r="C164" s="20" t="s">
        <v>202</v>
      </c>
      <c r="D164" s="20" t="s">
        <v>828</v>
      </c>
      <c r="E164" s="20" t="s">
        <v>894</v>
      </c>
      <c r="F164" s="20">
        <v>2.5000000000000001E-2</v>
      </c>
      <c r="G164" s="20">
        <v>0</v>
      </c>
      <c r="H164" s="20">
        <v>2.3199999999999998</v>
      </c>
      <c r="I164" s="1" t="s">
        <v>1048</v>
      </c>
      <c r="J164" s="20" t="s">
        <v>1091</v>
      </c>
      <c r="T164" s="133" t="s">
        <v>365</v>
      </c>
      <c r="U164" s="159" t="s">
        <v>366</v>
      </c>
      <c r="V164" s="159" t="s">
        <v>1144</v>
      </c>
      <c r="W164" s="160" t="s">
        <v>828</v>
      </c>
      <c r="X164" s="161" t="s">
        <v>894</v>
      </c>
      <c r="Y164" s="7"/>
      <c r="Z164" s="159">
        <v>2.5000000000000001E-2</v>
      </c>
      <c r="AA164" s="159">
        <v>0</v>
      </c>
      <c r="AB164" s="162">
        <v>2.3199999999999998</v>
      </c>
    </row>
    <row r="165" spans="1:28" ht="15" customHeight="1" x14ac:dyDescent="0.15">
      <c r="A165" s="20" t="str">
        <f t="shared" si="2"/>
        <v>貨4ガZD</v>
      </c>
      <c r="B165" s="20" t="s">
        <v>223</v>
      </c>
      <c r="C165" s="20" t="s">
        <v>202</v>
      </c>
      <c r="D165" s="20" t="s">
        <v>828</v>
      </c>
      <c r="E165" s="20" t="s">
        <v>909</v>
      </c>
      <c r="F165" s="20">
        <v>2.5000000000000001E-2</v>
      </c>
      <c r="G165" s="20">
        <v>0</v>
      </c>
      <c r="H165" s="20">
        <v>2.3199999999999998</v>
      </c>
      <c r="I165" s="1" t="s">
        <v>1084</v>
      </c>
      <c r="J165" s="20" t="s">
        <v>425</v>
      </c>
      <c r="T165" s="133" t="s">
        <v>365</v>
      </c>
      <c r="U165" s="159" t="s">
        <v>366</v>
      </c>
      <c r="V165" s="159" t="s">
        <v>1144</v>
      </c>
      <c r="W165" s="160" t="s">
        <v>828</v>
      </c>
      <c r="X165" s="161" t="s">
        <v>909</v>
      </c>
      <c r="Y165" s="7"/>
      <c r="Z165" s="159">
        <v>2.5000000000000001E-2</v>
      </c>
      <c r="AA165" s="159">
        <v>0</v>
      </c>
      <c r="AB165" s="162">
        <v>2.3199999999999998</v>
      </c>
    </row>
    <row r="166" spans="1:28" ht="15" customHeight="1" x14ac:dyDescent="0.15">
      <c r="A166" s="20" t="str">
        <f t="shared" si="2"/>
        <v>貨4ガABG</v>
      </c>
      <c r="B166" s="20" t="s">
        <v>223</v>
      </c>
      <c r="C166" s="20" t="s">
        <v>202</v>
      </c>
      <c r="D166" s="20" t="s">
        <v>185</v>
      </c>
      <c r="E166" s="20" t="s">
        <v>724</v>
      </c>
      <c r="F166" s="20">
        <v>0.05</v>
      </c>
      <c r="G166" s="20">
        <v>0</v>
      </c>
      <c r="H166" s="20">
        <v>2.3199999999999998</v>
      </c>
      <c r="I166" s="1" t="s">
        <v>1048</v>
      </c>
      <c r="T166" s="133" t="s">
        <v>365</v>
      </c>
      <c r="U166" s="159" t="s">
        <v>366</v>
      </c>
      <c r="V166" s="159" t="s">
        <v>1144</v>
      </c>
      <c r="W166" s="160" t="s">
        <v>185</v>
      </c>
      <c r="X166" s="161" t="s">
        <v>724</v>
      </c>
      <c r="Y166" s="7"/>
      <c r="Z166" s="159">
        <v>0.05</v>
      </c>
      <c r="AA166" s="159">
        <v>0</v>
      </c>
      <c r="AB166" s="162">
        <v>2.3199999999999998</v>
      </c>
    </row>
    <row r="167" spans="1:28" ht="15" customHeight="1" x14ac:dyDescent="0.15">
      <c r="A167" s="20" t="str">
        <f t="shared" si="2"/>
        <v>貨4ガAAG</v>
      </c>
      <c r="B167" s="20" t="s">
        <v>223</v>
      </c>
      <c r="C167" s="20" t="s">
        <v>202</v>
      </c>
      <c r="D167" s="20" t="s">
        <v>185</v>
      </c>
      <c r="E167" s="20" t="s">
        <v>725</v>
      </c>
      <c r="F167" s="20">
        <v>2.5000000000000001E-2</v>
      </c>
      <c r="G167" s="20">
        <v>0</v>
      </c>
      <c r="H167" s="20">
        <v>2.3199999999999998</v>
      </c>
      <c r="I167" s="1" t="s">
        <v>1084</v>
      </c>
      <c r="J167" s="20" t="s">
        <v>1088</v>
      </c>
      <c r="T167" s="133" t="s">
        <v>365</v>
      </c>
      <c r="U167" s="159" t="s">
        <v>366</v>
      </c>
      <c r="V167" s="159" t="s">
        <v>1144</v>
      </c>
      <c r="W167" s="160" t="s">
        <v>185</v>
      </c>
      <c r="X167" s="161" t="s">
        <v>725</v>
      </c>
      <c r="Y167" s="7"/>
      <c r="Z167" s="159">
        <v>2.5000000000000001E-2</v>
      </c>
      <c r="AA167" s="159">
        <v>0</v>
      </c>
      <c r="AB167" s="162">
        <v>2.3199999999999998</v>
      </c>
    </row>
    <row r="168" spans="1:28" ht="15" customHeight="1" x14ac:dyDescent="0.15">
      <c r="A168" s="20" t="str">
        <f t="shared" si="2"/>
        <v>貨4ガALG</v>
      </c>
      <c r="B168" s="20" t="s">
        <v>223</v>
      </c>
      <c r="C168" s="20" t="s">
        <v>202</v>
      </c>
      <c r="D168" s="20" t="s">
        <v>185</v>
      </c>
      <c r="E168" t="s">
        <v>1488</v>
      </c>
      <c r="F168">
        <v>1.2500000000000001E-2</v>
      </c>
      <c r="G168" s="20">
        <v>0</v>
      </c>
      <c r="H168" s="20">
        <v>2.3199999999999998</v>
      </c>
      <c r="I168" s="1" t="s">
        <v>1152</v>
      </c>
      <c r="T168" s="133" t="s">
        <v>365</v>
      </c>
      <c r="U168" s="159" t="s">
        <v>366</v>
      </c>
      <c r="V168" s="159" t="s">
        <v>1144</v>
      </c>
      <c r="W168" s="160" t="s">
        <v>185</v>
      </c>
      <c r="X168" s="161" t="s">
        <v>1145</v>
      </c>
      <c r="Y168" s="7"/>
      <c r="Z168" s="159">
        <v>1.2500000000000001E-2</v>
      </c>
      <c r="AA168" s="159">
        <v>0</v>
      </c>
      <c r="AB168" s="162">
        <v>2.3199999999999998</v>
      </c>
    </row>
    <row r="169" spans="1:28" ht="15" customHeight="1" x14ac:dyDescent="0.15">
      <c r="A169" s="20" t="str">
        <f t="shared" si="2"/>
        <v>貨4ガBAG</v>
      </c>
      <c r="B169" s="20" t="s">
        <v>223</v>
      </c>
      <c r="C169" s="20" t="s">
        <v>202</v>
      </c>
      <c r="D169" s="20" t="s">
        <v>185</v>
      </c>
      <c r="E169" s="20" t="s">
        <v>203</v>
      </c>
      <c r="F169" s="20">
        <v>4.4999999999999998E-2</v>
      </c>
      <c r="G169" s="20">
        <v>0</v>
      </c>
      <c r="H169" s="20">
        <v>2.3199999999999998</v>
      </c>
      <c r="I169" s="1" t="s">
        <v>1084</v>
      </c>
      <c r="J169" s="20" t="s">
        <v>423</v>
      </c>
      <c r="T169" s="133" t="s">
        <v>365</v>
      </c>
      <c r="U169" s="159" t="s">
        <v>366</v>
      </c>
      <c r="V169" s="159" t="s">
        <v>1144</v>
      </c>
      <c r="W169" s="160" t="s">
        <v>185</v>
      </c>
      <c r="X169" s="161" t="s">
        <v>203</v>
      </c>
      <c r="Y169" s="7"/>
      <c r="Z169" s="159">
        <v>4.4999999999999998E-2</v>
      </c>
      <c r="AA169" s="159">
        <v>0</v>
      </c>
      <c r="AB169" s="162">
        <v>2.3199999999999998</v>
      </c>
    </row>
    <row r="170" spans="1:28" ht="15" customHeight="1" x14ac:dyDescent="0.15">
      <c r="A170" s="20" t="str">
        <f t="shared" si="2"/>
        <v>貨4ガBBG</v>
      </c>
      <c r="B170" s="20" t="s">
        <v>223</v>
      </c>
      <c r="C170" s="20" t="s">
        <v>202</v>
      </c>
      <c r="D170" s="20" t="s">
        <v>185</v>
      </c>
      <c r="E170" s="20" t="s">
        <v>204</v>
      </c>
      <c r="F170" s="20">
        <v>4.4999999999999998E-2</v>
      </c>
      <c r="G170" s="20">
        <v>0</v>
      </c>
      <c r="H170" s="20">
        <v>2.3199999999999998</v>
      </c>
      <c r="I170" s="1" t="s">
        <v>1048</v>
      </c>
      <c r="J170" s="20" t="s">
        <v>1089</v>
      </c>
      <c r="T170" s="133" t="s">
        <v>365</v>
      </c>
      <c r="U170" s="159" t="s">
        <v>366</v>
      </c>
      <c r="V170" s="159" t="s">
        <v>1144</v>
      </c>
      <c r="W170" s="160" t="s">
        <v>185</v>
      </c>
      <c r="X170" s="161" t="s">
        <v>204</v>
      </c>
      <c r="Y170" s="7"/>
      <c r="Z170" s="159">
        <v>4.4999999999999998E-2</v>
      </c>
      <c r="AA170" s="159">
        <v>0</v>
      </c>
      <c r="AB170" s="162">
        <v>2.3199999999999998</v>
      </c>
    </row>
    <row r="171" spans="1:28" ht="15" customHeight="1" x14ac:dyDescent="0.15">
      <c r="A171" s="20" t="str">
        <f t="shared" si="2"/>
        <v>貨4ガBLG</v>
      </c>
      <c r="B171" s="20" t="s">
        <v>223</v>
      </c>
      <c r="C171" s="20" t="s">
        <v>202</v>
      </c>
      <c r="D171" s="20" t="s">
        <v>185</v>
      </c>
      <c r="E171" t="s">
        <v>1489</v>
      </c>
      <c r="F171" s="20">
        <v>4.4999999999999998E-2</v>
      </c>
      <c r="G171" s="20">
        <v>0</v>
      </c>
      <c r="H171" s="20">
        <v>2.3199999999999998</v>
      </c>
      <c r="I171" s="1" t="s">
        <v>1094</v>
      </c>
      <c r="T171" s="133" t="s">
        <v>365</v>
      </c>
      <c r="U171" s="159" t="s">
        <v>366</v>
      </c>
      <c r="V171" s="159" t="s">
        <v>1144</v>
      </c>
      <c r="W171" s="160" t="s">
        <v>185</v>
      </c>
      <c r="X171" s="161" t="s">
        <v>1146</v>
      </c>
      <c r="Y171" s="7"/>
      <c r="Z171" s="159">
        <v>4.4999999999999998E-2</v>
      </c>
      <c r="AA171" s="159">
        <v>0</v>
      </c>
      <c r="AB171" s="162">
        <v>2.3199999999999998</v>
      </c>
    </row>
    <row r="172" spans="1:28" ht="15" customHeight="1" x14ac:dyDescent="0.15">
      <c r="A172" s="20" t="str">
        <f t="shared" si="2"/>
        <v>貨4ガNAG</v>
      </c>
      <c r="B172" s="20" t="s">
        <v>223</v>
      </c>
      <c r="C172" s="20" t="s">
        <v>202</v>
      </c>
      <c r="D172" s="20" t="s">
        <v>185</v>
      </c>
      <c r="E172" t="s">
        <v>641</v>
      </c>
      <c r="F172" s="20">
        <v>4.4999999999999998E-2</v>
      </c>
      <c r="G172" s="20">
        <v>0</v>
      </c>
      <c r="H172" s="20">
        <v>2.3199999999999998</v>
      </c>
      <c r="I172" s="1" t="s">
        <v>1084</v>
      </c>
      <c r="J172" t="s">
        <v>423</v>
      </c>
      <c r="T172" s="133" t="s">
        <v>365</v>
      </c>
      <c r="U172" s="159" t="s">
        <v>366</v>
      </c>
      <c r="V172" s="159" t="s">
        <v>1144</v>
      </c>
      <c r="W172" s="160" t="s">
        <v>185</v>
      </c>
      <c r="X172" s="161" t="s">
        <v>641</v>
      </c>
      <c r="Y172" s="7"/>
      <c r="Z172" s="159">
        <v>4.4999999999999998E-2</v>
      </c>
      <c r="AA172" s="159">
        <v>0</v>
      </c>
      <c r="AB172" s="162">
        <v>2.3199999999999998</v>
      </c>
    </row>
    <row r="173" spans="1:28" ht="15" customHeight="1" x14ac:dyDescent="0.15">
      <c r="A173" s="20" t="str">
        <f t="shared" si="2"/>
        <v>貨4ガNBG</v>
      </c>
      <c r="B173" s="20" t="s">
        <v>223</v>
      </c>
      <c r="C173" s="20" t="s">
        <v>202</v>
      </c>
      <c r="D173" s="20" t="s">
        <v>185</v>
      </c>
      <c r="E173" t="s">
        <v>642</v>
      </c>
      <c r="F173" s="20">
        <v>4.4999999999999998E-2</v>
      </c>
      <c r="G173" s="20">
        <v>0</v>
      </c>
      <c r="H173" s="20">
        <v>2.3199999999999998</v>
      </c>
      <c r="I173" s="1" t="s">
        <v>1048</v>
      </c>
      <c r="J173" t="s">
        <v>1089</v>
      </c>
      <c r="T173" s="133" t="s">
        <v>365</v>
      </c>
      <c r="U173" s="159" t="s">
        <v>366</v>
      </c>
      <c r="V173" s="159" t="s">
        <v>1144</v>
      </c>
      <c r="W173" s="160" t="s">
        <v>185</v>
      </c>
      <c r="X173" s="161" t="s">
        <v>642</v>
      </c>
      <c r="Y173" s="7"/>
      <c r="Z173" s="159">
        <v>4.4999999999999998E-2</v>
      </c>
      <c r="AA173" s="159">
        <v>0</v>
      </c>
      <c r="AB173" s="162">
        <v>2.3199999999999998</v>
      </c>
    </row>
    <row r="174" spans="1:28" ht="15" customHeight="1" x14ac:dyDescent="0.15">
      <c r="A174" s="20" t="str">
        <f t="shared" si="2"/>
        <v>貨4ガNLG</v>
      </c>
      <c r="B174" s="20" t="s">
        <v>223</v>
      </c>
      <c r="C174" s="20" t="s">
        <v>202</v>
      </c>
      <c r="D174" s="20" t="s">
        <v>185</v>
      </c>
      <c r="E174" t="s">
        <v>1490</v>
      </c>
      <c r="F174" s="20">
        <v>4.4999999999999998E-2</v>
      </c>
      <c r="G174" s="20">
        <v>0</v>
      </c>
      <c r="H174" s="20">
        <v>2.3199999999999998</v>
      </c>
      <c r="I174" s="1" t="s">
        <v>1094</v>
      </c>
      <c r="J174"/>
      <c r="T174" s="133" t="s">
        <v>365</v>
      </c>
      <c r="U174" s="159" t="s">
        <v>366</v>
      </c>
      <c r="V174" s="159" t="s">
        <v>1144</v>
      </c>
      <c r="W174" s="160" t="s">
        <v>185</v>
      </c>
      <c r="X174" s="161" t="s">
        <v>1147</v>
      </c>
      <c r="Y174" s="7"/>
      <c r="Z174" s="159">
        <v>4.4999999999999998E-2</v>
      </c>
      <c r="AA174" s="159">
        <v>0</v>
      </c>
      <c r="AB174" s="162">
        <v>2.3199999999999998</v>
      </c>
    </row>
    <row r="175" spans="1:28" ht="15" customHeight="1" x14ac:dyDescent="0.15">
      <c r="A175" s="20" t="str">
        <f t="shared" si="2"/>
        <v>貨4ガPLG</v>
      </c>
      <c r="B175" s="20" t="s">
        <v>223</v>
      </c>
      <c r="C175" s="20" t="s">
        <v>202</v>
      </c>
      <c r="D175" s="20" t="s">
        <v>185</v>
      </c>
      <c r="E175" t="s">
        <v>1491</v>
      </c>
      <c r="F175" s="20">
        <v>0.05</v>
      </c>
      <c r="G175" s="20">
        <v>0</v>
      </c>
      <c r="H175" s="20">
        <v>2.3199999999999998</v>
      </c>
      <c r="I175" s="1" t="s">
        <v>1094</v>
      </c>
      <c r="J175"/>
      <c r="T175" s="133" t="s">
        <v>365</v>
      </c>
      <c r="U175" s="159" t="s">
        <v>366</v>
      </c>
      <c r="V175" s="159" t="s">
        <v>1144</v>
      </c>
      <c r="W175" s="160" t="s">
        <v>185</v>
      </c>
      <c r="X175" s="161" t="s">
        <v>1148</v>
      </c>
      <c r="Y175" s="7"/>
      <c r="Z175" s="159">
        <v>0.05</v>
      </c>
      <c r="AA175" s="159">
        <v>0</v>
      </c>
      <c r="AB175" s="162">
        <v>2.3199999999999998</v>
      </c>
    </row>
    <row r="176" spans="1:28" ht="15" customHeight="1" x14ac:dyDescent="0.15">
      <c r="A176" s="20" t="str">
        <f t="shared" si="2"/>
        <v>貨4ガLBG</v>
      </c>
      <c r="B176" s="20" t="s">
        <v>223</v>
      </c>
      <c r="C176" s="20" t="s">
        <v>202</v>
      </c>
      <c r="D176" s="20" t="s">
        <v>443</v>
      </c>
      <c r="E176" s="20" t="s">
        <v>576</v>
      </c>
      <c r="F176" s="20">
        <v>0.05</v>
      </c>
      <c r="G176" s="20">
        <v>0</v>
      </c>
      <c r="H176" s="20">
        <v>2.3199999999999998</v>
      </c>
      <c r="I176" s="1" t="s">
        <v>1048</v>
      </c>
      <c r="T176" s="133" t="s">
        <v>365</v>
      </c>
      <c r="U176" s="159" t="s">
        <v>366</v>
      </c>
      <c r="V176" s="159" t="s">
        <v>1144</v>
      </c>
      <c r="W176" s="160" t="s">
        <v>443</v>
      </c>
      <c r="X176" s="161" t="s">
        <v>576</v>
      </c>
      <c r="Y176" s="7"/>
      <c r="Z176" s="159">
        <v>0.05</v>
      </c>
      <c r="AA176" s="159">
        <v>0</v>
      </c>
      <c r="AB176" s="162">
        <v>2.3199999999999998</v>
      </c>
    </row>
    <row r="177" spans="1:28" ht="15" customHeight="1" x14ac:dyDescent="0.15">
      <c r="A177" s="20" t="str">
        <f t="shared" si="2"/>
        <v>貨4ガLAG</v>
      </c>
      <c r="B177" s="20" t="s">
        <v>223</v>
      </c>
      <c r="C177" s="20" t="s">
        <v>202</v>
      </c>
      <c r="D177" s="20" t="s">
        <v>443</v>
      </c>
      <c r="E177" s="20" t="s">
        <v>572</v>
      </c>
      <c r="F177" s="20">
        <v>2.5000000000000001E-2</v>
      </c>
      <c r="G177" s="20">
        <v>0</v>
      </c>
      <c r="H177" s="20">
        <v>2.3199999999999998</v>
      </c>
      <c r="I177" s="1" t="s">
        <v>1084</v>
      </c>
      <c r="J177" s="20" t="s">
        <v>1088</v>
      </c>
      <c r="T177" s="133" t="s">
        <v>365</v>
      </c>
      <c r="U177" s="159" t="s">
        <v>366</v>
      </c>
      <c r="V177" s="159" t="s">
        <v>1144</v>
      </c>
      <c r="W177" s="160" t="s">
        <v>443</v>
      </c>
      <c r="X177" s="161" t="s">
        <v>572</v>
      </c>
      <c r="Y177" s="7"/>
      <c r="Z177" s="159">
        <v>2.5000000000000001E-2</v>
      </c>
      <c r="AA177" s="159">
        <v>0</v>
      </c>
      <c r="AB177" s="162">
        <v>2.3199999999999998</v>
      </c>
    </row>
    <row r="178" spans="1:28" ht="15" customHeight="1" x14ac:dyDescent="0.15">
      <c r="A178" s="20" t="str">
        <f t="shared" si="2"/>
        <v>貨4ガLLG</v>
      </c>
      <c r="B178" s="20" t="s">
        <v>223</v>
      </c>
      <c r="C178" s="20" t="s">
        <v>202</v>
      </c>
      <c r="D178" s="20" t="s">
        <v>443</v>
      </c>
      <c r="E178" t="s">
        <v>1492</v>
      </c>
      <c r="F178">
        <v>1.2500000000000001E-2</v>
      </c>
      <c r="G178" s="20">
        <v>0</v>
      </c>
      <c r="H178" s="20">
        <v>2.3199999999999998</v>
      </c>
      <c r="I178" s="1" t="s">
        <v>1152</v>
      </c>
      <c r="T178" s="133" t="s">
        <v>365</v>
      </c>
      <c r="U178" s="159" t="s">
        <v>366</v>
      </c>
      <c r="V178" s="159" t="s">
        <v>1144</v>
      </c>
      <c r="W178" s="160" t="s">
        <v>443</v>
      </c>
      <c r="X178" s="161" t="s">
        <v>1149</v>
      </c>
      <c r="Y178" s="7"/>
      <c r="Z178" s="159">
        <v>1.2500000000000001E-2</v>
      </c>
      <c r="AA178" s="159">
        <v>0</v>
      </c>
      <c r="AB178" s="162">
        <v>2.3199999999999998</v>
      </c>
    </row>
    <row r="179" spans="1:28" ht="15" customHeight="1" x14ac:dyDescent="0.15">
      <c r="A179" s="20" t="str">
        <f t="shared" si="2"/>
        <v>貨4ガMBG</v>
      </c>
      <c r="B179" s="20" t="s">
        <v>223</v>
      </c>
      <c r="C179" s="20" t="s">
        <v>202</v>
      </c>
      <c r="D179" s="20" t="s">
        <v>443</v>
      </c>
      <c r="E179" s="20" t="s">
        <v>612</v>
      </c>
      <c r="F179" s="20">
        <v>2.5000000000000001E-2</v>
      </c>
      <c r="G179" s="20">
        <v>0</v>
      </c>
      <c r="H179" s="20">
        <v>2.3199999999999998</v>
      </c>
      <c r="I179" s="1" t="s">
        <v>1073</v>
      </c>
      <c r="J179" s="20" t="s">
        <v>463</v>
      </c>
      <c r="T179" s="133" t="s">
        <v>365</v>
      </c>
      <c r="U179" s="159" t="s">
        <v>366</v>
      </c>
      <c r="V179" s="159" t="s">
        <v>1144</v>
      </c>
      <c r="W179" s="160" t="s">
        <v>443</v>
      </c>
      <c r="X179" s="161" t="s">
        <v>612</v>
      </c>
      <c r="Y179" s="7" t="s">
        <v>463</v>
      </c>
      <c r="Z179" s="159">
        <v>2.5000000000000001E-2</v>
      </c>
      <c r="AA179" s="159">
        <v>0</v>
      </c>
      <c r="AB179" s="162">
        <v>2.3199999999999998</v>
      </c>
    </row>
    <row r="180" spans="1:28" ht="15" customHeight="1" x14ac:dyDescent="0.15">
      <c r="A180" s="20" t="str">
        <f t="shared" si="2"/>
        <v>貨4ガMAG</v>
      </c>
      <c r="B180" s="20" t="s">
        <v>223</v>
      </c>
      <c r="C180" s="20" t="s">
        <v>202</v>
      </c>
      <c r="D180" s="20" t="s">
        <v>443</v>
      </c>
      <c r="E180" s="20" t="s">
        <v>608</v>
      </c>
      <c r="F180" s="20">
        <v>2.5000000000000001E-2</v>
      </c>
      <c r="G180" s="20">
        <v>0</v>
      </c>
      <c r="H180" s="20">
        <v>2.3199999999999998</v>
      </c>
      <c r="I180" s="1" t="s">
        <v>1084</v>
      </c>
      <c r="J180" s="20" t="s">
        <v>446</v>
      </c>
      <c r="T180" s="133" t="s">
        <v>365</v>
      </c>
      <c r="U180" s="159" t="s">
        <v>366</v>
      </c>
      <c r="V180" s="159" t="s">
        <v>1144</v>
      </c>
      <c r="W180" s="160" t="s">
        <v>443</v>
      </c>
      <c r="X180" s="161" t="s">
        <v>608</v>
      </c>
      <c r="Y180" s="7"/>
      <c r="Z180" s="159">
        <v>2.5000000000000001E-2</v>
      </c>
      <c r="AA180" s="159">
        <v>0</v>
      </c>
      <c r="AB180" s="162">
        <v>2.3199999999999998</v>
      </c>
    </row>
    <row r="181" spans="1:28" ht="15" customHeight="1" x14ac:dyDescent="0.15">
      <c r="A181" s="20" t="str">
        <f t="shared" si="2"/>
        <v>貨4ガMLG</v>
      </c>
      <c r="B181" s="20" t="s">
        <v>223</v>
      </c>
      <c r="C181" s="20" t="s">
        <v>202</v>
      </c>
      <c r="D181" s="20" t="s">
        <v>443</v>
      </c>
      <c r="E181" t="s">
        <v>1493</v>
      </c>
      <c r="F181">
        <v>2.5000000000000001E-2</v>
      </c>
      <c r="G181" s="20">
        <v>0</v>
      </c>
      <c r="H181" s="20">
        <v>2.3199999999999998</v>
      </c>
      <c r="I181" s="1" t="s">
        <v>1494</v>
      </c>
      <c r="T181" s="133" t="s">
        <v>365</v>
      </c>
      <c r="U181" s="159" t="s">
        <v>366</v>
      </c>
      <c r="V181" s="159" t="s">
        <v>1144</v>
      </c>
      <c r="W181" s="160" t="s">
        <v>443</v>
      </c>
      <c r="X181" s="161" t="s">
        <v>1150</v>
      </c>
      <c r="Y181" s="7"/>
      <c r="Z181" s="159">
        <v>2.5000000000000001E-2</v>
      </c>
      <c r="AA181" s="159">
        <v>0</v>
      </c>
      <c r="AB181" s="162">
        <v>2.3199999999999998</v>
      </c>
    </row>
    <row r="182" spans="1:28" ht="15" customHeight="1" x14ac:dyDescent="0.15">
      <c r="A182" s="20" t="str">
        <f t="shared" si="2"/>
        <v>貨4ガRBG</v>
      </c>
      <c r="B182" s="20" t="s">
        <v>223</v>
      </c>
      <c r="C182" s="20" t="s">
        <v>202</v>
      </c>
      <c r="D182" s="20" t="s">
        <v>443</v>
      </c>
      <c r="E182" s="20" t="s">
        <v>660</v>
      </c>
      <c r="F182" s="20">
        <v>1.2500000000000001E-2</v>
      </c>
      <c r="G182" s="20">
        <v>0</v>
      </c>
      <c r="H182" s="20">
        <v>2.3199999999999998</v>
      </c>
      <c r="I182" s="1" t="s">
        <v>1078</v>
      </c>
      <c r="J182" s="20" t="s">
        <v>464</v>
      </c>
      <c r="T182" s="133" t="s">
        <v>365</v>
      </c>
      <c r="U182" s="159" t="s">
        <v>366</v>
      </c>
      <c r="V182" s="159" t="s">
        <v>1144</v>
      </c>
      <c r="W182" s="160" t="s">
        <v>443</v>
      </c>
      <c r="X182" s="161" t="s">
        <v>660</v>
      </c>
      <c r="Y182" s="7" t="s">
        <v>464</v>
      </c>
      <c r="Z182" s="159">
        <v>1.2500000000000001E-2</v>
      </c>
      <c r="AA182" s="159">
        <v>0</v>
      </c>
      <c r="AB182" s="162">
        <v>2.3199999999999998</v>
      </c>
    </row>
    <row r="183" spans="1:28" ht="15" customHeight="1" x14ac:dyDescent="0.15">
      <c r="A183" s="20" t="str">
        <f t="shared" si="2"/>
        <v>貨4ガRAG</v>
      </c>
      <c r="B183" s="20" t="s">
        <v>223</v>
      </c>
      <c r="C183" s="20" t="s">
        <v>202</v>
      </c>
      <c r="D183" s="20" t="s">
        <v>443</v>
      </c>
      <c r="E183" s="20" t="s">
        <v>656</v>
      </c>
      <c r="F183" s="20">
        <v>1.2500000000000001E-2</v>
      </c>
      <c r="G183" s="20">
        <v>0</v>
      </c>
      <c r="H183" s="20">
        <v>2.3199999999999998</v>
      </c>
      <c r="I183" s="1" t="s">
        <v>1495</v>
      </c>
      <c r="J183" s="20" t="s">
        <v>447</v>
      </c>
      <c r="T183" s="133" t="s">
        <v>365</v>
      </c>
      <c r="U183" s="159" t="s">
        <v>366</v>
      </c>
      <c r="V183" s="159" t="s">
        <v>1144</v>
      </c>
      <c r="W183" s="160" t="s">
        <v>443</v>
      </c>
      <c r="X183" s="161" t="s">
        <v>656</v>
      </c>
      <c r="Y183" s="7"/>
      <c r="Z183" s="159">
        <v>1.2500000000000001E-2</v>
      </c>
      <c r="AA183" s="159">
        <v>0</v>
      </c>
      <c r="AB183" s="162">
        <v>2.3199999999999998</v>
      </c>
    </row>
    <row r="184" spans="1:28" ht="15" customHeight="1" x14ac:dyDescent="0.15">
      <c r="A184" s="20" t="str">
        <f t="shared" si="2"/>
        <v>貨4ガRLG</v>
      </c>
      <c r="B184" s="20" t="s">
        <v>223</v>
      </c>
      <c r="C184" s="20" t="s">
        <v>202</v>
      </c>
      <c r="D184" s="20" t="s">
        <v>443</v>
      </c>
      <c r="E184" t="s">
        <v>1496</v>
      </c>
      <c r="F184">
        <v>1.2500000000000001E-2</v>
      </c>
      <c r="G184" s="20">
        <v>0</v>
      </c>
      <c r="H184" s="20">
        <v>2.3199999999999998</v>
      </c>
      <c r="I184" s="1" t="s">
        <v>1494</v>
      </c>
      <c r="T184" s="133" t="s">
        <v>365</v>
      </c>
      <c r="U184" s="159" t="s">
        <v>366</v>
      </c>
      <c r="V184" s="159" t="s">
        <v>1144</v>
      </c>
      <c r="W184" s="160" t="s">
        <v>443</v>
      </c>
      <c r="X184" s="161" t="s">
        <v>1151</v>
      </c>
      <c r="Y184" s="7"/>
      <c r="Z184" s="159">
        <v>1.2500000000000001E-2</v>
      </c>
      <c r="AA184" s="159">
        <v>0</v>
      </c>
      <c r="AB184" s="162">
        <v>2.3199999999999998</v>
      </c>
    </row>
    <row r="185" spans="1:28" ht="15" customHeight="1" x14ac:dyDescent="0.15">
      <c r="A185" s="20" t="str">
        <f t="shared" si="2"/>
        <v>貨4ガQBG</v>
      </c>
      <c r="B185" s="20" t="s">
        <v>223</v>
      </c>
      <c r="C185" s="20" t="s">
        <v>202</v>
      </c>
      <c r="D185" s="20" t="s">
        <v>443</v>
      </c>
      <c r="E185" s="20" t="s">
        <v>305</v>
      </c>
      <c r="F185" s="20">
        <v>4.4999999999999998E-2</v>
      </c>
      <c r="G185" s="20">
        <v>0</v>
      </c>
      <c r="H185" s="20">
        <v>2.3199999999999998</v>
      </c>
      <c r="I185" s="1" t="s">
        <v>1048</v>
      </c>
      <c r="J185" s="20" t="s">
        <v>1089</v>
      </c>
      <c r="T185" s="133" t="s">
        <v>365</v>
      </c>
      <c r="U185" s="159" t="s">
        <v>366</v>
      </c>
      <c r="V185" s="159" t="s">
        <v>1144</v>
      </c>
      <c r="W185" s="160" t="s">
        <v>443</v>
      </c>
      <c r="X185" s="161" t="s">
        <v>305</v>
      </c>
      <c r="Y185" s="7"/>
      <c r="Z185" s="159">
        <v>4.4999999999999998E-2</v>
      </c>
      <c r="AA185" s="159">
        <v>0</v>
      </c>
      <c r="AB185" s="162">
        <v>2.3199999999999998</v>
      </c>
    </row>
    <row r="186" spans="1:28" ht="15" customHeight="1" x14ac:dyDescent="0.15">
      <c r="A186" s="20" t="str">
        <f t="shared" si="2"/>
        <v>貨4ガQAG</v>
      </c>
      <c r="B186" s="20" t="s">
        <v>223</v>
      </c>
      <c r="C186" s="20" t="s">
        <v>202</v>
      </c>
      <c r="D186" s="20" t="s">
        <v>443</v>
      </c>
      <c r="E186" s="20" t="s">
        <v>301</v>
      </c>
      <c r="F186" s="20">
        <v>4.4999999999999998E-2</v>
      </c>
      <c r="G186" s="20">
        <v>0</v>
      </c>
      <c r="H186" s="20">
        <v>2.3199999999999998</v>
      </c>
      <c r="I186" s="1" t="s">
        <v>1084</v>
      </c>
      <c r="J186" s="20" t="s">
        <v>423</v>
      </c>
      <c r="T186" s="133" t="s">
        <v>365</v>
      </c>
      <c r="U186" s="159" t="s">
        <v>366</v>
      </c>
      <c r="V186" s="159" t="s">
        <v>1144</v>
      </c>
      <c r="W186" s="160" t="s">
        <v>443</v>
      </c>
      <c r="X186" s="161" t="s">
        <v>301</v>
      </c>
      <c r="Y186" s="7"/>
      <c r="Z186" s="159">
        <v>4.4999999999999998E-2</v>
      </c>
      <c r="AA186" s="159">
        <v>0</v>
      </c>
      <c r="AB186" s="162">
        <v>2.3199999999999998</v>
      </c>
    </row>
    <row r="187" spans="1:28" ht="15" customHeight="1" x14ac:dyDescent="0.15">
      <c r="A187" s="20" t="str">
        <f t="shared" si="2"/>
        <v>貨4ガQLG</v>
      </c>
      <c r="B187" s="20" t="s">
        <v>223</v>
      </c>
      <c r="C187" s="20" t="s">
        <v>202</v>
      </c>
      <c r="D187" s="20" t="s">
        <v>443</v>
      </c>
      <c r="E187" t="s">
        <v>1497</v>
      </c>
      <c r="F187">
        <v>4.4999999999999998E-2</v>
      </c>
      <c r="G187" s="20">
        <v>0</v>
      </c>
      <c r="H187" s="20">
        <v>2.3199999999999998</v>
      </c>
      <c r="I187" s="1" t="s">
        <v>1494</v>
      </c>
      <c r="T187" s="133" t="s">
        <v>365</v>
      </c>
      <c r="U187" s="159" t="s">
        <v>366</v>
      </c>
      <c r="V187" s="159" t="s">
        <v>1144</v>
      </c>
      <c r="W187" s="160" t="s">
        <v>443</v>
      </c>
      <c r="X187" s="161" t="s">
        <v>1153</v>
      </c>
      <c r="Y187" s="7"/>
      <c r="Z187" s="159">
        <v>4.4999999999999998E-2</v>
      </c>
      <c r="AA187" s="159">
        <v>0</v>
      </c>
      <c r="AB187" s="162">
        <v>2.3199999999999998</v>
      </c>
    </row>
    <row r="188" spans="1:28" ht="15" customHeight="1" x14ac:dyDescent="0.15">
      <c r="A188" s="20" t="str">
        <f t="shared" si="2"/>
        <v>貨1L-</v>
      </c>
      <c r="B188" s="20" t="s">
        <v>206</v>
      </c>
      <c r="C188" s="20" t="s">
        <v>152</v>
      </c>
      <c r="D188" s="20" t="s">
        <v>710</v>
      </c>
      <c r="E188" s="20" t="s">
        <v>711</v>
      </c>
      <c r="F188" s="20">
        <v>2.1800000000000002</v>
      </c>
      <c r="G188" s="20">
        <v>0</v>
      </c>
      <c r="H188" s="20">
        <v>3</v>
      </c>
      <c r="I188" s="1" t="s">
        <v>1048</v>
      </c>
      <c r="T188" s="133" t="s">
        <v>365</v>
      </c>
      <c r="U188" s="159" t="s">
        <v>291</v>
      </c>
      <c r="V188" s="159" t="s">
        <v>1087</v>
      </c>
      <c r="W188" s="160" t="s">
        <v>710</v>
      </c>
      <c r="X188" s="161" t="s">
        <v>711</v>
      </c>
      <c r="Y188" s="7"/>
      <c r="Z188" s="159">
        <v>2.1800000000000002</v>
      </c>
      <c r="AA188" s="159">
        <v>0</v>
      </c>
      <c r="AB188" s="162">
        <v>3</v>
      </c>
    </row>
    <row r="189" spans="1:28" ht="15" customHeight="1" x14ac:dyDescent="0.15">
      <c r="A189" s="20" t="str">
        <f t="shared" si="2"/>
        <v>貨1LH</v>
      </c>
      <c r="B189" s="20" t="s">
        <v>206</v>
      </c>
      <c r="C189" s="20" t="s">
        <v>152</v>
      </c>
      <c r="D189" s="20" t="s">
        <v>713</v>
      </c>
      <c r="E189" s="20" t="s">
        <v>714</v>
      </c>
      <c r="F189" s="20">
        <v>2.1800000000000002</v>
      </c>
      <c r="G189" s="20">
        <v>0</v>
      </c>
      <c r="H189" s="20">
        <v>3</v>
      </c>
      <c r="I189" s="1" t="s">
        <v>1048</v>
      </c>
      <c r="T189" s="133" t="s">
        <v>365</v>
      </c>
      <c r="U189" s="159" t="s">
        <v>291</v>
      </c>
      <c r="V189" s="159" t="s">
        <v>1087</v>
      </c>
      <c r="W189" s="160" t="s">
        <v>713</v>
      </c>
      <c r="X189" s="161" t="s">
        <v>714</v>
      </c>
      <c r="Y189" s="7"/>
      <c r="Z189" s="159">
        <v>2.1800000000000002</v>
      </c>
      <c r="AA189" s="159">
        <v>0</v>
      </c>
      <c r="AB189" s="162">
        <v>3</v>
      </c>
    </row>
    <row r="190" spans="1:28" ht="15" customHeight="1" x14ac:dyDescent="0.15">
      <c r="A190" s="20" t="str">
        <f t="shared" si="2"/>
        <v>貨1LJ</v>
      </c>
      <c r="B190" s="20" t="s">
        <v>206</v>
      </c>
      <c r="C190" s="20" t="s">
        <v>152</v>
      </c>
      <c r="D190" s="20" t="s">
        <v>715</v>
      </c>
      <c r="E190" s="20" t="s">
        <v>814</v>
      </c>
      <c r="F190" s="20">
        <v>1</v>
      </c>
      <c r="G190" s="20">
        <v>0</v>
      </c>
      <c r="H190" s="20">
        <v>3</v>
      </c>
      <c r="I190" s="1" t="s">
        <v>1048</v>
      </c>
      <c r="T190" s="133" t="s">
        <v>365</v>
      </c>
      <c r="U190" s="159" t="s">
        <v>291</v>
      </c>
      <c r="V190" s="159" t="s">
        <v>1087</v>
      </c>
      <c r="W190" s="160" t="s">
        <v>715</v>
      </c>
      <c r="X190" s="161" t="s">
        <v>814</v>
      </c>
      <c r="Y190" s="7"/>
      <c r="Z190" s="159">
        <v>1</v>
      </c>
      <c r="AA190" s="159">
        <v>0</v>
      </c>
      <c r="AB190" s="162">
        <v>3</v>
      </c>
    </row>
    <row r="191" spans="1:28" ht="15" customHeight="1" x14ac:dyDescent="0.15">
      <c r="A191" s="20" t="str">
        <f t="shared" si="2"/>
        <v>貨1LL</v>
      </c>
      <c r="B191" s="20" t="s">
        <v>206</v>
      </c>
      <c r="C191" s="20" t="s">
        <v>152</v>
      </c>
      <c r="D191" s="20" t="s">
        <v>816</v>
      </c>
      <c r="E191" s="20" t="s">
        <v>817</v>
      </c>
      <c r="F191" s="20">
        <v>0.6</v>
      </c>
      <c r="G191" s="20">
        <v>0</v>
      </c>
      <c r="H191" s="20">
        <v>3</v>
      </c>
      <c r="I191" s="1" t="s">
        <v>1048</v>
      </c>
      <c r="T191" s="133" t="s">
        <v>365</v>
      </c>
      <c r="U191" s="159" t="s">
        <v>291</v>
      </c>
      <c r="V191" s="159" t="s">
        <v>1087</v>
      </c>
      <c r="W191" s="160" t="s">
        <v>816</v>
      </c>
      <c r="X191" s="161" t="s">
        <v>817</v>
      </c>
      <c r="Y191" s="7"/>
      <c r="Z191" s="159">
        <v>0.6</v>
      </c>
      <c r="AA191" s="159">
        <v>0</v>
      </c>
      <c r="AB191" s="162">
        <v>3</v>
      </c>
    </row>
    <row r="192" spans="1:28" ht="15" customHeight="1" x14ac:dyDescent="0.15">
      <c r="A192" s="20" t="str">
        <f t="shared" si="2"/>
        <v>貨1LR</v>
      </c>
      <c r="B192" s="20" t="s">
        <v>206</v>
      </c>
      <c r="C192" s="20" t="s">
        <v>152</v>
      </c>
      <c r="D192" s="20" t="s">
        <v>820</v>
      </c>
      <c r="E192" s="20" t="s">
        <v>883</v>
      </c>
      <c r="F192" s="20">
        <v>0.25</v>
      </c>
      <c r="G192" s="20">
        <v>0</v>
      </c>
      <c r="H192" s="20">
        <v>3</v>
      </c>
      <c r="I192" s="1" t="s">
        <v>1048</v>
      </c>
      <c r="T192" s="133" t="s">
        <v>365</v>
      </c>
      <c r="U192" s="159" t="s">
        <v>291</v>
      </c>
      <c r="V192" s="159" t="s">
        <v>1087</v>
      </c>
      <c r="W192" s="160" t="s">
        <v>820</v>
      </c>
      <c r="X192" s="161" t="s">
        <v>883</v>
      </c>
      <c r="Y192" s="7"/>
      <c r="Z192" s="159">
        <v>0.25</v>
      </c>
      <c r="AA192" s="159">
        <v>0</v>
      </c>
      <c r="AB192" s="162">
        <v>3</v>
      </c>
    </row>
    <row r="193" spans="1:28" ht="15" customHeight="1" x14ac:dyDescent="0.15">
      <c r="A193" s="20" t="str">
        <f t="shared" si="2"/>
        <v>貨1LGG</v>
      </c>
      <c r="B193" s="20" t="s">
        <v>206</v>
      </c>
      <c r="C193" s="20" t="s">
        <v>152</v>
      </c>
      <c r="D193" s="20" t="s">
        <v>820</v>
      </c>
      <c r="E193" s="20" t="s">
        <v>861</v>
      </c>
      <c r="F193" s="20">
        <v>0.25</v>
      </c>
      <c r="G193" s="20">
        <v>0</v>
      </c>
      <c r="H193" s="20">
        <v>3</v>
      </c>
      <c r="I193" s="1" t="s">
        <v>1048</v>
      </c>
      <c r="T193" s="133" t="s">
        <v>365</v>
      </c>
      <c r="U193" s="159" t="s">
        <v>291</v>
      </c>
      <c r="V193" s="159" t="s">
        <v>1087</v>
      </c>
      <c r="W193" s="160" t="s">
        <v>820</v>
      </c>
      <c r="X193" s="161" t="s">
        <v>861</v>
      </c>
      <c r="Y193" s="7"/>
      <c r="Z193" s="159">
        <v>0.25</v>
      </c>
      <c r="AA193" s="159">
        <v>0</v>
      </c>
      <c r="AB193" s="162">
        <v>3</v>
      </c>
    </row>
    <row r="194" spans="1:28" ht="15" customHeight="1" x14ac:dyDescent="0.15">
      <c r="A194" s="20" t="str">
        <f t="shared" si="2"/>
        <v>貨1LHL</v>
      </c>
      <c r="B194" s="20" t="s">
        <v>206</v>
      </c>
      <c r="C194" s="20" t="s">
        <v>152</v>
      </c>
      <c r="D194" s="20" t="s">
        <v>820</v>
      </c>
      <c r="E194" s="20" t="s">
        <v>869</v>
      </c>
      <c r="F194" s="20">
        <v>0.125</v>
      </c>
      <c r="G194" s="20">
        <v>0</v>
      </c>
      <c r="H194" s="20">
        <v>3</v>
      </c>
      <c r="I194" s="1" t="s">
        <v>1084</v>
      </c>
      <c r="J194" s="20" t="s">
        <v>1088</v>
      </c>
      <c r="T194" s="133" t="s">
        <v>365</v>
      </c>
      <c r="U194" s="159" t="s">
        <v>291</v>
      </c>
      <c r="V194" s="159" t="s">
        <v>1087</v>
      </c>
      <c r="W194" s="160" t="s">
        <v>820</v>
      </c>
      <c r="X194" s="161" t="s">
        <v>869</v>
      </c>
      <c r="Y194" s="7"/>
      <c r="Z194" s="159">
        <v>0.125</v>
      </c>
      <c r="AA194" s="159">
        <v>0</v>
      </c>
      <c r="AB194" s="162">
        <v>3</v>
      </c>
    </row>
    <row r="195" spans="1:28" ht="15" customHeight="1" x14ac:dyDescent="0.15">
      <c r="A195" s="20" t="str">
        <f t="shared" si="2"/>
        <v>貨1LGJ</v>
      </c>
      <c r="B195" s="20" t="s">
        <v>206</v>
      </c>
      <c r="C195" s="20" t="s">
        <v>152</v>
      </c>
      <c r="D195" s="20" t="s">
        <v>822</v>
      </c>
      <c r="E195" s="20" t="s">
        <v>863</v>
      </c>
      <c r="F195" s="20">
        <v>0.08</v>
      </c>
      <c r="G195" s="20">
        <v>0</v>
      </c>
      <c r="H195" s="20">
        <v>3</v>
      </c>
      <c r="I195" s="1" t="s">
        <v>1048</v>
      </c>
      <c r="T195" s="133" t="s">
        <v>365</v>
      </c>
      <c r="U195" s="159" t="s">
        <v>291</v>
      </c>
      <c r="V195" s="159" t="s">
        <v>1087</v>
      </c>
      <c r="W195" s="160" t="s">
        <v>822</v>
      </c>
      <c r="X195" s="161" t="s">
        <v>863</v>
      </c>
      <c r="Y195" s="7"/>
      <c r="Z195" s="159">
        <v>0.08</v>
      </c>
      <c r="AA195" s="159">
        <v>0</v>
      </c>
      <c r="AB195" s="162">
        <v>3</v>
      </c>
    </row>
    <row r="196" spans="1:28" ht="15" customHeight="1" x14ac:dyDescent="0.15">
      <c r="A196" s="20" t="str">
        <f t="shared" si="2"/>
        <v>貨1LHP</v>
      </c>
      <c r="B196" s="20" t="s">
        <v>206</v>
      </c>
      <c r="C196" s="20" t="s">
        <v>152</v>
      </c>
      <c r="D196" s="20" t="s">
        <v>822</v>
      </c>
      <c r="E196" s="20" t="s">
        <v>871</v>
      </c>
      <c r="F196" s="20">
        <v>0.04</v>
      </c>
      <c r="G196" s="20">
        <v>0</v>
      </c>
      <c r="H196" s="20">
        <v>3</v>
      </c>
      <c r="I196" s="1" t="s">
        <v>1084</v>
      </c>
      <c r="J196" s="20" t="s">
        <v>1088</v>
      </c>
      <c r="T196" s="133" t="s">
        <v>365</v>
      </c>
      <c r="U196" s="159" t="s">
        <v>291</v>
      </c>
      <c r="V196" s="159" t="s">
        <v>1087</v>
      </c>
      <c r="W196" s="159" t="s">
        <v>822</v>
      </c>
      <c r="X196" s="161" t="s">
        <v>871</v>
      </c>
      <c r="Y196" s="7"/>
      <c r="Z196" s="159">
        <v>0.04</v>
      </c>
      <c r="AA196" s="159">
        <v>0</v>
      </c>
      <c r="AB196" s="162">
        <v>3</v>
      </c>
    </row>
    <row r="197" spans="1:28" ht="15" customHeight="1" x14ac:dyDescent="0.15">
      <c r="A197" s="20" t="str">
        <f t="shared" ref="A197:A260" si="3">CONCATENATE(C197,E197)</f>
        <v>貨1LTB</v>
      </c>
      <c r="B197" s="20" t="s">
        <v>206</v>
      </c>
      <c r="C197" s="20" t="s">
        <v>152</v>
      </c>
      <c r="D197" s="20" t="s">
        <v>822</v>
      </c>
      <c r="E197" s="20" t="s">
        <v>885</v>
      </c>
      <c r="F197" s="20">
        <v>0.06</v>
      </c>
      <c r="G197" s="20">
        <v>0</v>
      </c>
      <c r="H197" s="20">
        <v>3</v>
      </c>
      <c r="I197" s="1" t="s">
        <v>1048</v>
      </c>
      <c r="J197" s="20" t="s">
        <v>1089</v>
      </c>
      <c r="T197" s="133" t="s">
        <v>365</v>
      </c>
      <c r="U197" s="159" t="s">
        <v>291</v>
      </c>
      <c r="V197" s="159" t="s">
        <v>1087</v>
      </c>
      <c r="W197" s="159" t="s">
        <v>822</v>
      </c>
      <c r="X197" s="161" t="s">
        <v>885</v>
      </c>
      <c r="Y197" s="7"/>
      <c r="Z197" s="159">
        <v>0.06</v>
      </c>
      <c r="AA197" s="159">
        <v>0</v>
      </c>
      <c r="AB197" s="162">
        <v>3</v>
      </c>
    </row>
    <row r="198" spans="1:28" ht="15" customHeight="1" x14ac:dyDescent="0.15">
      <c r="A198" s="20" t="str">
        <f t="shared" si="3"/>
        <v>貨1LXB</v>
      </c>
      <c r="B198" s="20" t="s">
        <v>206</v>
      </c>
      <c r="C198" s="20" t="s">
        <v>152</v>
      </c>
      <c r="D198" s="20" t="s">
        <v>822</v>
      </c>
      <c r="E198" s="20" t="s">
        <v>899</v>
      </c>
      <c r="F198" s="20">
        <v>0.06</v>
      </c>
      <c r="G198" s="20">
        <v>0</v>
      </c>
      <c r="H198" s="20">
        <v>3</v>
      </c>
      <c r="I198" s="1" t="s">
        <v>1084</v>
      </c>
      <c r="J198" s="20" t="s">
        <v>423</v>
      </c>
      <c r="T198" s="133" t="s">
        <v>365</v>
      </c>
      <c r="U198" s="159" t="s">
        <v>291</v>
      </c>
      <c r="V198" s="159" t="s">
        <v>1087</v>
      </c>
      <c r="W198" s="160" t="s">
        <v>822</v>
      </c>
      <c r="X198" s="161" t="s">
        <v>899</v>
      </c>
      <c r="Y198" s="7"/>
      <c r="Z198" s="159">
        <v>0.06</v>
      </c>
      <c r="AA198" s="159">
        <v>0</v>
      </c>
      <c r="AB198" s="162">
        <v>3</v>
      </c>
    </row>
    <row r="199" spans="1:28" ht="15" customHeight="1" x14ac:dyDescent="0.15">
      <c r="A199" s="20" t="str">
        <f t="shared" si="3"/>
        <v>貨1LLB</v>
      </c>
      <c r="B199" s="20" t="s">
        <v>206</v>
      </c>
      <c r="C199" s="20" t="s">
        <v>152</v>
      </c>
      <c r="D199" s="20" t="s">
        <v>822</v>
      </c>
      <c r="E199" s="20" t="s">
        <v>876</v>
      </c>
      <c r="F199" s="20">
        <v>0.04</v>
      </c>
      <c r="G199" s="20">
        <v>0</v>
      </c>
      <c r="H199" s="20">
        <v>3</v>
      </c>
      <c r="I199" s="1" t="s">
        <v>1048</v>
      </c>
      <c r="J199" s="20" t="s">
        <v>1090</v>
      </c>
      <c r="T199" s="133" t="s">
        <v>365</v>
      </c>
      <c r="U199" s="159" t="s">
        <v>291</v>
      </c>
      <c r="V199" s="159" t="s">
        <v>1087</v>
      </c>
      <c r="W199" s="160" t="s">
        <v>822</v>
      </c>
      <c r="X199" s="161" t="s">
        <v>876</v>
      </c>
      <c r="Y199" s="7"/>
      <c r="Z199" s="159">
        <v>0.04</v>
      </c>
      <c r="AA199" s="159">
        <v>0</v>
      </c>
      <c r="AB199" s="162">
        <v>3</v>
      </c>
    </row>
    <row r="200" spans="1:28" ht="15" customHeight="1" x14ac:dyDescent="0.15">
      <c r="A200" s="20" t="str">
        <f t="shared" si="3"/>
        <v>貨1LYB</v>
      </c>
      <c r="B200" s="20" t="s">
        <v>206</v>
      </c>
      <c r="C200" s="20" t="s">
        <v>152</v>
      </c>
      <c r="D200" s="20" t="s">
        <v>822</v>
      </c>
      <c r="E200" s="20" t="s">
        <v>903</v>
      </c>
      <c r="F200" s="20">
        <v>0.04</v>
      </c>
      <c r="G200" s="20">
        <v>0</v>
      </c>
      <c r="H200" s="20">
        <v>3</v>
      </c>
      <c r="I200" s="1" t="s">
        <v>1084</v>
      </c>
      <c r="J200" s="20" t="s">
        <v>424</v>
      </c>
      <c r="T200" s="133" t="s">
        <v>365</v>
      </c>
      <c r="U200" s="159" t="s">
        <v>291</v>
      </c>
      <c r="V200" s="159" t="s">
        <v>1087</v>
      </c>
      <c r="W200" s="160" t="s">
        <v>822</v>
      </c>
      <c r="X200" s="161" t="s">
        <v>903</v>
      </c>
      <c r="Y200" s="7"/>
      <c r="Z200" s="159">
        <v>0.04</v>
      </c>
      <c r="AA200" s="159">
        <v>0</v>
      </c>
      <c r="AB200" s="162">
        <v>3</v>
      </c>
    </row>
    <row r="201" spans="1:28" ht="15" customHeight="1" x14ac:dyDescent="0.15">
      <c r="A201" s="20" t="str">
        <f t="shared" si="3"/>
        <v>貨1LUB</v>
      </c>
      <c r="B201" s="20" t="s">
        <v>206</v>
      </c>
      <c r="C201" s="20" t="s">
        <v>152</v>
      </c>
      <c r="D201" s="20" t="s">
        <v>822</v>
      </c>
      <c r="E201" s="20" t="s">
        <v>892</v>
      </c>
      <c r="F201" s="20">
        <v>0.02</v>
      </c>
      <c r="G201" s="20">
        <v>0</v>
      </c>
      <c r="H201" s="20">
        <v>3</v>
      </c>
      <c r="I201" s="1" t="s">
        <v>1048</v>
      </c>
      <c r="J201" s="20" t="s">
        <v>1091</v>
      </c>
      <c r="T201" s="133" t="s">
        <v>365</v>
      </c>
      <c r="U201" s="159" t="s">
        <v>291</v>
      </c>
      <c r="V201" s="159" t="s">
        <v>1087</v>
      </c>
      <c r="W201" s="160" t="s">
        <v>822</v>
      </c>
      <c r="X201" s="161" t="s">
        <v>892</v>
      </c>
      <c r="Y201" s="7"/>
      <c r="Z201" s="159">
        <v>0.02</v>
      </c>
      <c r="AA201" s="159">
        <v>0</v>
      </c>
      <c r="AB201" s="162">
        <v>3</v>
      </c>
    </row>
    <row r="202" spans="1:28" ht="15" customHeight="1" x14ac:dyDescent="0.15">
      <c r="A202" s="20" t="str">
        <f t="shared" si="3"/>
        <v>貨1LZB</v>
      </c>
      <c r="B202" s="20" t="s">
        <v>206</v>
      </c>
      <c r="C202" s="20" t="s">
        <v>152</v>
      </c>
      <c r="D202" s="20" t="s">
        <v>822</v>
      </c>
      <c r="E202" s="20" t="s">
        <v>907</v>
      </c>
      <c r="F202" s="20">
        <v>0.02</v>
      </c>
      <c r="G202" s="20">
        <v>0</v>
      </c>
      <c r="H202" s="20">
        <v>3</v>
      </c>
      <c r="I202" s="1" t="s">
        <v>1084</v>
      </c>
      <c r="J202" s="20" t="s">
        <v>425</v>
      </c>
      <c r="T202" s="133" t="s">
        <v>365</v>
      </c>
      <c r="U202" s="159" t="s">
        <v>291</v>
      </c>
      <c r="V202" s="159" t="s">
        <v>1087</v>
      </c>
      <c r="W202" s="160" t="s">
        <v>822</v>
      </c>
      <c r="X202" s="161" t="s">
        <v>907</v>
      </c>
      <c r="Y202" s="7"/>
      <c r="Z202" s="159">
        <v>0.02</v>
      </c>
      <c r="AA202" s="159">
        <v>0</v>
      </c>
      <c r="AB202" s="162">
        <v>3</v>
      </c>
    </row>
    <row r="203" spans="1:28" ht="15" customHeight="1" x14ac:dyDescent="0.15">
      <c r="A203" s="20" t="str">
        <f t="shared" si="3"/>
        <v>貨1LABE</v>
      </c>
      <c r="B203" s="20" t="s">
        <v>206</v>
      </c>
      <c r="C203" s="20" t="s">
        <v>152</v>
      </c>
      <c r="D203" s="20" t="s">
        <v>185</v>
      </c>
      <c r="E203" s="20" t="s">
        <v>720</v>
      </c>
      <c r="F203" s="20">
        <v>0.05</v>
      </c>
      <c r="G203" s="20">
        <v>0</v>
      </c>
      <c r="H203" s="20">
        <v>3</v>
      </c>
      <c r="I203" s="1" t="s">
        <v>1048</v>
      </c>
      <c r="T203" s="133" t="s">
        <v>365</v>
      </c>
      <c r="U203" s="159" t="s">
        <v>291</v>
      </c>
      <c r="V203" s="159" t="s">
        <v>1087</v>
      </c>
      <c r="W203" s="160" t="s">
        <v>185</v>
      </c>
      <c r="X203" s="161" t="s">
        <v>720</v>
      </c>
      <c r="Y203" s="7"/>
      <c r="Z203" s="159">
        <v>0.05</v>
      </c>
      <c r="AA203" s="159">
        <v>0</v>
      </c>
      <c r="AB203" s="162">
        <v>3</v>
      </c>
    </row>
    <row r="204" spans="1:28" ht="15" customHeight="1" x14ac:dyDescent="0.15">
      <c r="A204" s="20" t="str">
        <f t="shared" si="3"/>
        <v>貨1LAAE</v>
      </c>
      <c r="B204" s="20" t="s">
        <v>206</v>
      </c>
      <c r="C204" s="20" t="s">
        <v>152</v>
      </c>
      <c r="D204" s="20" t="s">
        <v>185</v>
      </c>
      <c r="E204" s="20" t="s">
        <v>721</v>
      </c>
      <c r="F204" s="20">
        <v>2.5000000000000001E-2</v>
      </c>
      <c r="G204" s="20">
        <v>0</v>
      </c>
      <c r="H204" s="20">
        <v>3</v>
      </c>
      <c r="I204" s="1" t="s">
        <v>1084</v>
      </c>
      <c r="J204" s="20" t="s">
        <v>1088</v>
      </c>
      <c r="T204" s="133" t="s">
        <v>365</v>
      </c>
      <c r="U204" s="159" t="s">
        <v>291</v>
      </c>
      <c r="V204" s="159" t="s">
        <v>1087</v>
      </c>
      <c r="W204" s="160" t="s">
        <v>185</v>
      </c>
      <c r="X204" s="161" t="s">
        <v>721</v>
      </c>
      <c r="Y204" s="7"/>
      <c r="Z204" s="159">
        <v>2.5000000000000001E-2</v>
      </c>
      <c r="AA204" s="159">
        <v>0</v>
      </c>
      <c r="AB204" s="162">
        <v>3</v>
      </c>
    </row>
    <row r="205" spans="1:28" ht="15" customHeight="1" x14ac:dyDescent="0.15">
      <c r="A205" s="20" t="str">
        <f t="shared" si="3"/>
        <v>貨1LALE</v>
      </c>
      <c r="B205" s="20" t="s">
        <v>206</v>
      </c>
      <c r="C205" s="20" t="s">
        <v>152</v>
      </c>
      <c r="D205" s="20" t="s">
        <v>185</v>
      </c>
      <c r="E205" t="s">
        <v>1498</v>
      </c>
      <c r="F205" s="20">
        <v>1.2500000000000001E-2</v>
      </c>
      <c r="G205" s="20">
        <v>0</v>
      </c>
      <c r="H205" s="20">
        <v>3</v>
      </c>
      <c r="I205" s="1" t="s">
        <v>1494</v>
      </c>
      <c r="T205" s="133" t="s">
        <v>365</v>
      </c>
      <c r="U205" s="159" t="s">
        <v>291</v>
      </c>
      <c r="V205" s="159" t="s">
        <v>1087</v>
      </c>
      <c r="W205" s="160" t="s">
        <v>185</v>
      </c>
      <c r="X205" s="161" t="s">
        <v>1093</v>
      </c>
      <c r="Y205" s="7"/>
      <c r="Z205" s="159">
        <v>1.2500000000000001E-2</v>
      </c>
      <c r="AA205" s="159">
        <v>0</v>
      </c>
      <c r="AB205" s="162">
        <v>3</v>
      </c>
    </row>
    <row r="206" spans="1:28" ht="15" customHeight="1" x14ac:dyDescent="0.15">
      <c r="A206" s="20" t="str">
        <f t="shared" si="3"/>
        <v>貨1LCAE</v>
      </c>
      <c r="B206" s="20" t="s">
        <v>206</v>
      </c>
      <c r="C206" s="20" t="s">
        <v>152</v>
      </c>
      <c r="D206" s="20" t="s">
        <v>185</v>
      </c>
      <c r="E206" t="s">
        <v>187</v>
      </c>
      <c r="F206" s="20">
        <v>2.5000000000000001E-2</v>
      </c>
      <c r="G206" s="20">
        <v>0</v>
      </c>
      <c r="H206" s="20">
        <v>3</v>
      </c>
      <c r="I206" s="1" t="s">
        <v>1084</v>
      </c>
      <c r="J206" t="s">
        <v>424</v>
      </c>
      <c r="T206" s="133" t="s">
        <v>365</v>
      </c>
      <c r="U206" s="159" t="s">
        <v>291</v>
      </c>
      <c r="V206" s="39" t="s">
        <v>1087</v>
      </c>
      <c r="W206" s="160" t="s">
        <v>185</v>
      </c>
      <c r="X206" s="161" t="s">
        <v>187</v>
      </c>
      <c r="Y206" s="7"/>
      <c r="Z206" s="159">
        <v>2.5000000000000001E-2</v>
      </c>
      <c r="AA206" s="159">
        <v>0</v>
      </c>
      <c r="AB206" s="162">
        <v>3</v>
      </c>
    </row>
    <row r="207" spans="1:28" ht="15" customHeight="1" x14ac:dyDescent="0.15">
      <c r="A207" s="20" t="str">
        <f t="shared" si="3"/>
        <v>貨1LCBE</v>
      </c>
      <c r="B207" s="20" t="s">
        <v>206</v>
      </c>
      <c r="C207" s="20" t="s">
        <v>152</v>
      </c>
      <c r="D207" s="20" t="s">
        <v>185</v>
      </c>
      <c r="E207" t="s">
        <v>188</v>
      </c>
      <c r="F207" s="20">
        <v>2.5000000000000001E-2</v>
      </c>
      <c r="G207" s="20">
        <v>0</v>
      </c>
      <c r="H207" s="20">
        <v>3</v>
      </c>
      <c r="I207" s="1" t="s">
        <v>1073</v>
      </c>
      <c r="J207" t="s">
        <v>1090</v>
      </c>
      <c r="T207" s="133" t="s">
        <v>365</v>
      </c>
      <c r="U207" s="159" t="s">
        <v>291</v>
      </c>
      <c r="V207" s="39" t="s">
        <v>1087</v>
      </c>
      <c r="W207" s="160" t="s">
        <v>185</v>
      </c>
      <c r="X207" s="161" t="s">
        <v>188</v>
      </c>
      <c r="Y207" s="7" t="s">
        <v>463</v>
      </c>
      <c r="Z207" s="159">
        <v>2.5000000000000001E-2</v>
      </c>
      <c r="AA207" s="159">
        <v>0</v>
      </c>
      <c r="AB207" s="162">
        <v>3</v>
      </c>
    </row>
    <row r="208" spans="1:28" ht="15" customHeight="1" x14ac:dyDescent="0.15">
      <c r="A208" s="20" t="str">
        <f t="shared" si="3"/>
        <v>貨1LCLE</v>
      </c>
      <c r="B208" s="20" t="s">
        <v>206</v>
      </c>
      <c r="C208" s="20" t="s">
        <v>152</v>
      </c>
      <c r="D208" s="20" t="s">
        <v>185</v>
      </c>
      <c r="E208" t="s">
        <v>1499</v>
      </c>
      <c r="F208" s="20">
        <v>2.5000000000000001E-2</v>
      </c>
      <c r="G208" s="20">
        <v>0</v>
      </c>
      <c r="H208" s="20">
        <v>3</v>
      </c>
      <c r="I208" s="1" t="s">
        <v>1094</v>
      </c>
      <c r="J208"/>
      <c r="T208" s="133" t="s">
        <v>365</v>
      </c>
      <c r="U208" s="159" t="s">
        <v>291</v>
      </c>
      <c r="V208" s="39" t="s">
        <v>1087</v>
      </c>
      <c r="W208" s="160" t="s">
        <v>185</v>
      </c>
      <c r="X208" s="161" t="s">
        <v>1095</v>
      </c>
      <c r="Y208" s="7"/>
      <c r="Z208" s="159">
        <v>2.5000000000000001E-2</v>
      </c>
      <c r="AA208" s="159">
        <v>0</v>
      </c>
      <c r="AB208" s="162">
        <v>3</v>
      </c>
    </row>
    <row r="209" spans="1:28" ht="15" customHeight="1" x14ac:dyDescent="0.15">
      <c r="A209" s="20" t="str">
        <f t="shared" si="3"/>
        <v>貨1LDAE</v>
      </c>
      <c r="B209" s="20" t="s">
        <v>206</v>
      </c>
      <c r="C209" s="20" t="s">
        <v>152</v>
      </c>
      <c r="D209" s="20" t="s">
        <v>185</v>
      </c>
      <c r="E209" t="s">
        <v>189</v>
      </c>
      <c r="F209" s="20">
        <v>1.2500000000000001E-2</v>
      </c>
      <c r="G209" s="20">
        <v>0</v>
      </c>
      <c r="H209" s="20">
        <v>3</v>
      </c>
      <c r="I209" s="1" t="s">
        <v>1084</v>
      </c>
      <c r="J209" t="s">
        <v>425</v>
      </c>
      <c r="T209" s="133" t="s">
        <v>365</v>
      </c>
      <c r="U209" s="159" t="s">
        <v>291</v>
      </c>
      <c r="V209" s="39" t="s">
        <v>1087</v>
      </c>
      <c r="W209" s="160" t="s">
        <v>185</v>
      </c>
      <c r="X209" s="161" t="s">
        <v>189</v>
      </c>
      <c r="Y209" s="7"/>
      <c r="Z209" s="159">
        <v>1.2500000000000001E-2</v>
      </c>
      <c r="AA209" s="159">
        <v>0</v>
      </c>
      <c r="AB209" s="162">
        <v>3</v>
      </c>
    </row>
    <row r="210" spans="1:28" ht="15" customHeight="1" x14ac:dyDescent="0.15">
      <c r="A210" s="20" t="str">
        <f t="shared" si="3"/>
        <v>貨1LDBE</v>
      </c>
      <c r="B210" s="20" t="s">
        <v>206</v>
      </c>
      <c r="C210" s="20" t="s">
        <v>152</v>
      </c>
      <c r="D210" s="20" t="s">
        <v>185</v>
      </c>
      <c r="E210" t="s">
        <v>190</v>
      </c>
      <c r="F210" s="20">
        <v>1.2500000000000001E-2</v>
      </c>
      <c r="G210" s="20">
        <v>0</v>
      </c>
      <c r="H210" s="20">
        <v>3</v>
      </c>
      <c r="I210" s="1" t="s">
        <v>1078</v>
      </c>
      <c r="J210" t="s">
        <v>1091</v>
      </c>
      <c r="T210" s="133" t="s">
        <v>365</v>
      </c>
      <c r="U210" s="159" t="s">
        <v>291</v>
      </c>
      <c r="V210" s="39" t="s">
        <v>1087</v>
      </c>
      <c r="W210" s="160" t="s">
        <v>185</v>
      </c>
      <c r="X210" s="161" t="s">
        <v>190</v>
      </c>
      <c r="Y210" s="7" t="s">
        <v>464</v>
      </c>
      <c r="Z210" s="159">
        <v>1.2500000000000001E-2</v>
      </c>
      <c r="AA210" s="159">
        <v>0</v>
      </c>
      <c r="AB210" s="162">
        <v>3</v>
      </c>
    </row>
    <row r="211" spans="1:28" ht="15" customHeight="1" x14ac:dyDescent="0.15">
      <c r="A211" s="20" t="str">
        <f t="shared" si="3"/>
        <v>貨1LDLE</v>
      </c>
      <c r="B211" s="20" t="s">
        <v>206</v>
      </c>
      <c r="C211" s="20" t="s">
        <v>152</v>
      </c>
      <c r="D211" s="20" t="s">
        <v>185</v>
      </c>
      <c r="E211" t="s">
        <v>1500</v>
      </c>
      <c r="F211" s="20">
        <v>1.2500000000000001E-2</v>
      </c>
      <c r="G211" s="20">
        <v>0</v>
      </c>
      <c r="H211" s="20">
        <v>3</v>
      </c>
      <c r="I211" s="1" t="s">
        <v>1094</v>
      </c>
      <c r="J211"/>
      <c r="T211" s="133" t="s">
        <v>365</v>
      </c>
      <c r="U211" s="159" t="s">
        <v>291</v>
      </c>
      <c r="V211" s="39" t="s">
        <v>1087</v>
      </c>
      <c r="W211" s="160" t="s">
        <v>185</v>
      </c>
      <c r="X211" s="161" t="s">
        <v>1097</v>
      </c>
      <c r="Y211" s="7"/>
      <c r="Z211" s="159">
        <v>1.2500000000000001E-2</v>
      </c>
      <c r="AA211" s="159">
        <v>0</v>
      </c>
      <c r="AB211" s="162">
        <v>3</v>
      </c>
    </row>
    <row r="212" spans="1:28" ht="15" customHeight="1" x14ac:dyDescent="0.15">
      <c r="A212" s="20" t="str">
        <f t="shared" si="3"/>
        <v>貨1LLBE</v>
      </c>
      <c r="B212" s="20" t="s">
        <v>206</v>
      </c>
      <c r="C212" s="20" t="s">
        <v>152</v>
      </c>
      <c r="D212" s="20" t="s">
        <v>443</v>
      </c>
      <c r="E212" s="20" t="s">
        <v>574</v>
      </c>
      <c r="F212" s="20">
        <v>0.05</v>
      </c>
      <c r="G212" s="20">
        <v>0</v>
      </c>
      <c r="H212" s="20">
        <v>3</v>
      </c>
      <c r="I212" s="1" t="s">
        <v>1048</v>
      </c>
      <c r="T212" s="133" t="s">
        <v>365</v>
      </c>
      <c r="U212" s="159" t="s">
        <v>291</v>
      </c>
      <c r="V212" s="39" t="s">
        <v>1087</v>
      </c>
      <c r="W212" s="160" t="s">
        <v>443</v>
      </c>
      <c r="X212" s="161" t="s">
        <v>574</v>
      </c>
      <c r="Y212" s="7"/>
      <c r="Z212" s="159">
        <v>0.05</v>
      </c>
      <c r="AA212" s="159">
        <v>0</v>
      </c>
      <c r="AB212" s="162">
        <v>3</v>
      </c>
    </row>
    <row r="213" spans="1:28" ht="15" customHeight="1" x14ac:dyDescent="0.15">
      <c r="A213" s="20" t="str">
        <f t="shared" si="3"/>
        <v>貨1LLAE</v>
      </c>
      <c r="B213" s="20" t="s">
        <v>206</v>
      </c>
      <c r="C213" s="20" t="s">
        <v>152</v>
      </c>
      <c r="D213" s="20" t="s">
        <v>443</v>
      </c>
      <c r="E213" s="20" t="s">
        <v>570</v>
      </c>
      <c r="F213" s="20">
        <v>2.5000000000000001E-2</v>
      </c>
      <c r="G213" s="20">
        <v>0</v>
      </c>
      <c r="H213" s="20">
        <v>3</v>
      </c>
      <c r="I213" s="1" t="s">
        <v>1084</v>
      </c>
      <c r="J213" s="20" t="s">
        <v>1088</v>
      </c>
      <c r="T213" s="133" t="s">
        <v>365</v>
      </c>
      <c r="U213" s="159" t="s">
        <v>291</v>
      </c>
      <c r="V213" s="39" t="s">
        <v>1087</v>
      </c>
      <c r="W213" s="160" t="s">
        <v>443</v>
      </c>
      <c r="X213" s="161" t="s">
        <v>570</v>
      </c>
      <c r="Y213" s="7"/>
      <c r="Z213" s="159">
        <v>2.5000000000000001E-2</v>
      </c>
      <c r="AA213" s="159">
        <v>0</v>
      </c>
      <c r="AB213" s="162">
        <v>3</v>
      </c>
    </row>
    <row r="214" spans="1:28" ht="15" customHeight="1" x14ac:dyDescent="0.15">
      <c r="A214" s="20" t="str">
        <f t="shared" si="3"/>
        <v>貨1LLLE</v>
      </c>
      <c r="B214" s="20" t="s">
        <v>206</v>
      </c>
      <c r="C214" s="20" t="s">
        <v>152</v>
      </c>
      <c r="D214" s="20" t="s">
        <v>443</v>
      </c>
      <c r="E214" s="20" t="s">
        <v>1098</v>
      </c>
      <c r="F214" s="20">
        <v>1.2500000000000001E-2</v>
      </c>
      <c r="G214" s="20">
        <v>0</v>
      </c>
      <c r="H214" s="20">
        <v>3</v>
      </c>
      <c r="I214" s="1" t="s">
        <v>1094</v>
      </c>
      <c r="T214" s="133" t="s">
        <v>365</v>
      </c>
      <c r="U214" s="159" t="s">
        <v>291</v>
      </c>
      <c r="V214" s="39" t="s">
        <v>1087</v>
      </c>
      <c r="W214" s="160" t="s">
        <v>443</v>
      </c>
      <c r="X214" s="161" t="s">
        <v>1098</v>
      </c>
      <c r="Y214" s="7"/>
      <c r="Z214" s="159">
        <v>1.2500000000000001E-2</v>
      </c>
      <c r="AA214" s="159">
        <v>0</v>
      </c>
      <c r="AB214" s="162">
        <v>3</v>
      </c>
    </row>
    <row r="215" spans="1:28" ht="15" customHeight="1" x14ac:dyDescent="0.15">
      <c r="A215" s="20" t="str">
        <f t="shared" si="3"/>
        <v>貨1LMBE</v>
      </c>
      <c r="B215" s="20" t="s">
        <v>206</v>
      </c>
      <c r="C215" s="20" t="s">
        <v>152</v>
      </c>
      <c r="D215" s="20" t="s">
        <v>443</v>
      </c>
      <c r="E215" s="20" t="s">
        <v>610</v>
      </c>
      <c r="F215" s="20">
        <v>2.5000000000000001E-2</v>
      </c>
      <c r="G215" s="20">
        <v>0</v>
      </c>
      <c r="H215" s="20">
        <v>3</v>
      </c>
      <c r="I215" s="1" t="s">
        <v>1073</v>
      </c>
      <c r="J215" s="20" t="s">
        <v>463</v>
      </c>
      <c r="T215" s="133" t="s">
        <v>365</v>
      </c>
      <c r="U215" s="159" t="s">
        <v>291</v>
      </c>
      <c r="V215" s="39" t="s">
        <v>1087</v>
      </c>
      <c r="W215" s="160" t="s">
        <v>443</v>
      </c>
      <c r="X215" s="161" t="s">
        <v>610</v>
      </c>
      <c r="Y215" s="7" t="s">
        <v>463</v>
      </c>
      <c r="Z215" s="159">
        <v>2.5000000000000001E-2</v>
      </c>
      <c r="AA215" s="159">
        <v>0</v>
      </c>
      <c r="AB215" s="162">
        <v>3</v>
      </c>
    </row>
    <row r="216" spans="1:28" ht="15" customHeight="1" x14ac:dyDescent="0.15">
      <c r="A216" s="20" t="str">
        <f t="shared" si="3"/>
        <v>貨1LMAE</v>
      </c>
      <c r="B216" s="20" t="s">
        <v>206</v>
      </c>
      <c r="C216" s="20" t="s">
        <v>152</v>
      </c>
      <c r="D216" s="20" t="s">
        <v>443</v>
      </c>
      <c r="E216" s="20" t="s">
        <v>606</v>
      </c>
      <c r="F216" s="20">
        <v>2.5000000000000001E-2</v>
      </c>
      <c r="G216" s="20">
        <v>0</v>
      </c>
      <c r="H216" s="20">
        <v>3</v>
      </c>
      <c r="I216" s="1" t="s">
        <v>1084</v>
      </c>
      <c r="J216" s="20" t="s">
        <v>444</v>
      </c>
      <c r="T216" s="133" t="s">
        <v>365</v>
      </c>
      <c r="U216" s="159" t="s">
        <v>291</v>
      </c>
      <c r="V216" s="39" t="s">
        <v>1087</v>
      </c>
      <c r="W216" s="160" t="s">
        <v>443</v>
      </c>
      <c r="X216" s="161" t="s">
        <v>606</v>
      </c>
      <c r="Y216" s="7"/>
      <c r="Z216" s="159">
        <v>2.5000000000000001E-2</v>
      </c>
      <c r="AA216" s="159">
        <v>0</v>
      </c>
      <c r="AB216" s="162">
        <v>3</v>
      </c>
    </row>
    <row r="217" spans="1:28" ht="15" customHeight="1" x14ac:dyDescent="0.15">
      <c r="A217" s="20" t="str">
        <f t="shared" si="3"/>
        <v>貨1LMLE</v>
      </c>
      <c r="B217" s="20" t="s">
        <v>206</v>
      </c>
      <c r="C217" s="20" t="s">
        <v>152</v>
      </c>
      <c r="D217" s="20" t="s">
        <v>443</v>
      </c>
      <c r="E217" s="20" t="s">
        <v>1099</v>
      </c>
      <c r="F217" s="20">
        <v>2.5000000000000001E-2</v>
      </c>
      <c r="G217" s="20">
        <v>0</v>
      </c>
      <c r="H217" s="20">
        <v>3</v>
      </c>
      <c r="I217" s="1" t="s">
        <v>1094</v>
      </c>
      <c r="T217" s="133" t="s">
        <v>365</v>
      </c>
      <c r="U217" s="159" t="s">
        <v>291</v>
      </c>
      <c r="V217" s="39" t="s">
        <v>1087</v>
      </c>
      <c r="W217" s="160" t="s">
        <v>443</v>
      </c>
      <c r="X217" s="161" t="s">
        <v>1099</v>
      </c>
      <c r="Y217" s="7"/>
      <c r="Z217" s="159">
        <v>2.5000000000000001E-2</v>
      </c>
      <c r="AA217" s="159">
        <v>0</v>
      </c>
      <c r="AB217" s="162">
        <v>3</v>
      </c>
    </row>
    <row r="218" spans="1:28" ht="15" customHeight="1" x14ac:dyDescent="0.15">
      <c r="A218" s="20" t="str">
        <f t="shared" si="3"/>
        <v>貨1LRBE</v>
      </c>
      <c r="B218" s="20" t="s">
        <v>206</v>
      </c>
      <c r="C218" s="20" t="s">
        <v>152</v>
      </c>
      <c r="D218" s="20" t="s">
        <v>443</v>
      </c>
      <c r="E218" s="20" t="s">
        <v>658</v>
      </c>
      <c r="F218" s="20">
        <v>1.2500000000000001E-2</v>
      </c>
      <c r="G218" s="20">
        <v>0</v>
      </c>
      <c r="H218" s="20">
        <v>3</v>
      </c>
      <c r="I218" s="1" t="s">
        <v>1078</v>
      </c>
      <c r="J218" s="20" t="s">
        <v>464</v>
      </c>
      <c r="T218" s="133" t="s">
        <v>365</v>
      </c>
      <c r="U218" s="159" t="s">
        <v>291</v>
      </c>
      <c r="V218" s="39" t="s">
        <v>1087</v>
      </c>
      <c r="W218" s="160" t="s">
        <v>443</v>
      </c>
      <c r="X218" s="161" t="s">
        <v>658</v>
      </c>
      <c r="Y218" s="7" t="s">
        <v>464</v>
      </c>
      <c r="Z218" s="159">
        <v>1.2500000000000001E-2</v>
      </c>
      <c r="AA218" s="159">
        <v>0</v>
      </c>
      <c r="AB218" s="162">
        <v>3</v>
      </c>
    </row>
    <row r="219" spans="1:28" ht="15" customHeight="1" x14ac:dyDescent="0.15">
      <c r="A219" s="20" t="str">
        <f t="shared" si="3"/>
        <v>貨1LRAE</v>
      </c>
      <c r="B219" s="20" t="s">
        <v>206</v>
      </c>
      <c r="C219" s="20" t="s">
        <v>152</v>
      </c>
      <c r="D219" s="20" t="s">
        <v>443</v>
      </c>
      <c r="E219" s="20" t="s">
        <v>654</v>
      </c>
      <c r="F219" s="20">
        <v>1.2500000000000001E-2</v>
      </c>
      <c r="G219" s="20">
        <v>0</v>
      </c>
      <c r="H219" s="20">
        <v>3</v>
      </c>
      <c r="I219" s="1" t="s">
        <v>1084</v>
      </c>
      <c r="J219" s="20" t="s">
        <v>445</v>
      </c>
      <c r="T219" s="133" t="s">
        <v>365</v>
      </c>
      <c r="U219" s="159" t="s">
        <v>291</v>
      </c>
      <c r="V219" s="39" t="s">
        <v>1087</v>
      </c>
      <c r="W219" s="160" t="s">
        <v>443</v>
      </c>
      <c r="X219" s="161" t="s">
        <v>654</v>
      </c>
      <c r="Y219" s="7"/>
      <c r="Z219" s="159">
        <v>1.2500000000000001E-2</v>
      </c>
      <c r="AA219" s="159">
        <v>0</v>
      </c>
      <c r="AB219" s="162">
        <v>3</v>
      </c>
    </row>
    <row r="220" spans="1:28" ht="15" customHeight="1" x14ac:dyDescent="0.15">
      <c r="A220" s="20" t="str">
        <f t="shared" si="3"/>
        <v>貨1LRLE</v>
      </c>
      <c r="B220" s="20" t="s">
        <v>206</v>
      </c>
      <c r="C220" s="20" t="s">
        <v>152</v>
      </c>
      <c r="D220" s="20" t="s">
        <v>443</v>
      </c>
      <c r="E220" s="20" t="s">
        <v>1100</v>
      </c>
      <c r="F220" s="20">
        <v>1.2500000000000001E-2</v>
      </c>
      <c r="G220" s="20">
        <v>0</v>
      </c>
      <c r="H220" s="20">
        <v>3</v>
      </c>
      <c r="I220" s="1" t="s">
        <v>1094</v>
      </c>
      <c r="T220" s="133" t="s">
        <v>365</v>
      </c>
      <c r="U220" s="159" t="s">
        <v>291</v>
      </c>
      <c r="V220" s="39" t="s">
        <v>1087</v>
      </c>
      <c r="W220" s="160" t="s">
        <v>443</v>
      </c>
      <c r="X220" s="161" t="s">
        <v>1100</v>
      </c>
      <c r="Y220" s="7"/>
      <c r="Z220" s="159">
        <v>1.2500000000000001E-2</v>
      </c>
      <c r="AA220" s="159">
        <v>0</v>
      </c>
      <c r="AB220" s="162">
        <v>3</v>
      </c>
    </row>
    <row r="221" spans="1:28" ht="15" customHeight="1" x14ac:dyDescent="0.15">
      <c r="A221" s="20" t="str">
        <f t="shared" si="3"/>
        <v>貨1LQBE</v>
      </c>
      <c r="B221" s="20" t="s">
        <v>206</v>
      </c>
      <c r="C221" s="20" t="s">
        <v>152</v>
      </c>
      <c r="D221" s="20" t="s">
        <v>443</v>
      </c>
      <c r="E221" s="20" t="s">
        <v>303</v>
      </c>
      <c r="F221" s="20">
        <v>4.4999999999999998E-2</v>
      </c>
      <c r="G221" s="20">
        <v>0</v>
      </c>
      <c r="H221" s="20">
        <v>3</v>
      </c>
      <c r="I221" s="1" t="s">
        <v>1048</v>
      </c>
      <c r="J221" s="20" t="s">
        <v>1089</v>
      </c>
      <c r="T221" s="133" t="s">
        <v>365</v>
      </c>
      <c r="U221" s="159" t="s">
        <v>291</v>
      </c>
      <c r="V221" s="39" t="s">
        <v>1087</v>
      </c>
      <c r="W221" s="160" t="s">
        <v>443</v>
      </c>
      <c r="X221" s="161" t="s">
        <v>303</v>
      </c>
      <c r="Y221" s="7"/>
      <c r="Z221" s="159">
        <v>4.4999999999999998E-2</v>
      </c>
      <c r="AA221" s="159">
        <v>0</v>
      </c>
      <c r="AB221" s="162">
        <v>3</v>
      </c>
    </row>
    <row r="222" spans="1:28" ht="15" customHeight="1" x14ac:dyDescent="0.15">
      <c r="A222" s="20" t="str">
        <f t="shared" si="3"/>
        <v>貨1LQAE</v>
      </c>
      <c r="B222" s="20" t="s">
        <v>206</v>
      </c>
      <c r="C222" s="20" t="s">
        <v>152</v>
      </c>
      <c r="D222" s="20" t="s">
        <v>443</v>
      </c>
      <c r="E222" s="20" t="s">
        <v>299</v>
      </c>
      <c r="F222" s="20">
        <v>4.4999999999999998E-2</v>
      </c>
      <c r="G222" s="20">
        <v>0</v>
      </c>
      <c r="H222" s="20">
        <v>3</v>
      </c>
      <c r="I222" s="1" t="s">
        <v>1084</v>
      </c>
      <c r="J222" s="20" t="s">
        <v>423</v>
      </c>
      <c r="T222" s="133" t="s">
        <v>365</v>
      </c>
      <c r="U222" s="159" t="s">
        <v>291</v>
      </c>
      <c r="V222" s="39" t="s">
        <v>1087</v>
      </c>
      <c r="W222" s="160" t="s">
        <v>443</v>
      </c>
      <c r="X222" s="161" t="s">
        <v>299</v>
      </c>
      <c r="Y222" s="7"/>
      <c r="Z222" s="159">
        <v>4.4999999999999998E-2</v>
      </c>
      <c r="AA222" s="159">
        <v>0</v>
      </c>
      <c r="AB222" s="162">
        <v>3</v>
      </c>
    </row>
    <row r="223" spans="1:28" ht="15" customHeight="1" x14ac:dyDescent="0.15">
      <c r="A223" s="20" t="str">
        <f t="shared" si="3"/>
        <v>貨1LQLE</v>
      </c>
      <c r="B223" s="20" t="s">
        <v>206</v>
      </c>
      <c r="C223" s="20" t="s">
        <v>152</v>
      </c>
      <c r="D223" s="20" t="s">
        <v>443</v>
      </c>
      <c r="E223" s="20" t="s">
        <v>1101</v>
      </c>
      <c r="F223" s="20">
        <v>4.4999999999999998E-2</v>
      </c>
      <c r="G223" s="20">
        <v>0</v>
      </c>
      <c r="H223" s="20">
        <v>3</v>
      </c>
      <c r="I223" s="1" t="s">
        <v>1094</v>
      </c>
      <c r="T223" s="133" t="s">
        <v>365</v>
      </c>
      <c r="U223" s="159" t="s">
        <v>291</v>
      </c>
      <c r="V223" s="39" t="s">
        <v>1087</v>
      </c>
      <c r="W223" s="160" t="s">
        <v>443</v>
      </c>
      <c r="X223" s="161" t="s">
        <v>1101</v>
      </c>
      <c r="Y223" s="7"/>
      <c r="Z223" s="159">
        <v>4.4999999999999998E-2</v>
      </c>
      <c r="AA223" s="159">
        <v>0</v>
      </c>
      <c r="AB223" s="162">
        <v>3</v>
      </c>
    </row>
    <row r="224" spans="1:28" ht="15" customHeight="1" x14ac:dyDescent="0.15">
      <c r="A224" s="20" t="str">
        <f t="shared" si="3"/>
        <v>貨1L3BE</v>
      </c>
      <c r="B224" s="20" t="s">
        <v>206</v>
      </c>
      <c r="C224" s="20" t="s">
        <v>152</v>
      </c>
      <c r="D224" s="20" t="s">
        <v>1102</v>
      </c>
      <c r="E224" s="20" t="s">
        <v>1103</v>
      </c>
      <c r="F224" s="20">
        <v>0.05</v>
      </c>
      <c r="G224" s="20">
        <v>0</v>
      </c>
      <c r="H224" s="20">
        <v>3</v>
      </c>
      <c r="I224" s="1" t="s">
        <v>1048</v>
      </c>
      <c r="T224" s="133" t="s">
        <v>365</v>
      </c>
      <c r="U224" s="159" t="s">
        <v>291</v>
      </c>
      <c r="V224" s="39" t="s">
        <v>1087</v>
      </c>
      <c r="W224" s="160" t="s">
        <v>1102</v>
      </c>
      <c r="X224" s="161" t="s">
        <v>1103</v>
      </c>
      <c r="Y224" s="7"/>
      <c r="Z224" s="159">
        <v>0.05</v>
      </c>
      <c r="AA224" s="159">
        <v>0</v>
      </c>
      <c r="AB224" s="162">
        <v>3</v>
      </c>
    </row>
    <row r="225" spans="1:28" ht="15" customHeight="1" x14ac:dyDescent="0.15">
      <c r="A225" s="20" t="str">
        <f t="shared" si="3"/>
        <v>貨1L3AE</v>
      </c>
      <c r="B225" s="20" t="s">
        <v>206</v>
      </c>
      <c r="C225" s="20" t="s">
        <v>152</v>
      </c>
      <c r="D225" s="20" t="s">
        <v>1102</v>
      </c>
      <c r="E225" s="20" t="s">
        <v>1104</v>
      </c>
      <c r="F225" s="20">
        <v>2.5000000000000001E-2</v>
      </c>
      <c r="G225" s="20">
        <v>0</v>
      </c>
      <c r="H225" s="20">
        <v>3</v>
      </c>
      <c r="I225" s="1" t="s">
        <v>1084</v>
      </c>
      <c r="T225" s="133" t="s">
        <v>365</v>
      </c>
      <c r="U225" s="159" t="s">
        <v>291</v>
      </c>
      <c r="V225" s="39" t="s">
        <v>1087</v>
      </c>
      <c r="W225" s="160" t="s">
        <v>1102</v>
      </c>
      <c r="X225" s="161" t="s">
        <v>1104</v>
      </c>
      <c r="Y225" s="7"/>
      <c r="Z225" s="159">
        <v>2.5000000000000001E-2</v>
      </c>
      <c r="AA225" s="159">
        <v>0</v>
      </c>
      <c r="AB225" s="162">
        <v>3</v>
      </c>
    </row>
    <row r="226" spans="1:28" ht="15" customHeight="1" x14ac:dyDescent="0.15">
      <c r="A226" s="20" t="str">
        <f t="shared" si="3"/>
        <v>貨1L3LE</v>
      </c>
      <c r="B226" s="20" t="s">
        <v>206</v>
      </c>
      <c r="C226" s="20" t="s">
        <v>152</v>
      </c>
      <c r="D226" s="20" t="s">
        <v>1102</v>
      </c>
      <c r="E226" s="20" t="s">
        <v>1106</v>
      </c>
      <c r="F226" s="20">
        <v>1.2500000000000001E-2</v>
      </c>
      <c r="G226" s="20">
        <v>0</v>
      </c>
      <c r="H226" s="20">
        <v>3</v>
      </c>
      <c r="I226" s="1" t="s">
        <v>1094</v>
      </c>
      <c r="T226" s="133" t="s">
        <v>365</v>
      </c>
      <c r="U226" s="159" t="s">
        <v>291</v>
      </c>
      <c r="V226" s="39" t="s">
        <v>1087</v>
      </c>
      <c r="W226" s="160" t="s">
        <v>1102</v>
      </c>
      <c r="X226" s="161" t="s">
        <v>1106</v>
      </c>
      <c r="Y226" s="7"/>
      <c r="Z226" s="159">
        <v>1.2500000000000001E-2</v>
      </c>
      <c r="AA226" s="159">
        <v>0</v>
      </c>
      <c r="AB226" s="162">
        <v>3</v>
      </c>
    </row>
    <row r="227" spans="1:28" ht="15" customHeight="1" x14ac:dyDescent="0.15">
      <c r="A227" s="20" t="str">
        <f t="shared" si="3"/>
        <v>貨1L4BE</v>
      </c>
      <c r="B227" s="20" t="s">
        <v>206</v>
      </c>
      <c r="C227" s="20" t="s">
        <v>152</v>
      </c>
      <c r="D227" s="20" t="s">
        <v>1102</v>
      </c>
      <c r="E227" s="20" t="s">
        <v>1107</v>
      </c>
      <c r="F227" s="20">
        <v>3.7499999999999999E-2</v>
      </c>
      <c r="G227" s="20">
        <v>0</v>
      </c>
      <c r="H227" s="20">
        <v>3</v>
      </c>
      <c r="I227" s="1" t="s">
        <v>1073</v>
      </c>
      <c r="T227" s="133" t="s">
        <v>365</v>
      </c>
      <c r="U227" s="159" t="s">
        <v>291</v>
      </c>
      <c r="V227" s="39" t="s">
        <v>1087</v>
      </c>
      <c r="W227" s="160" t="s">
        <v>1102</v>
      </c>
      <c r="X227" s="161" t="s">
        <v>1107</v>
      </c>
      <c r="Y227" s="7" t="s">
        <v>463</v>
      </c>
      <c r="Z227" s="159">
        <v>3.7499999999999999E-2</v>
      </c>
      <c r="AA227" s="159">
        <v>0</v>
      </c>
      <c r="AB227" s="162">
        <v>3</v>
      </c>
    </row>
    <row r="228" spans="1:28" ht="15" customHeight="1" x14ac:dyDescent="0.15">
      <c r="A228" s="20" t="str">
        <f t="shared" si="3"/>
        <v>貨1L4AE</v>
      </c>
      <c r="B228" s="20" t="s">
        <v>206</v>
      </c>
      <c r="C228" s="20" t="s">
        <v>152</v>
      </c>
      <c r="D228" s="20" t="s">
        <v>1102</v>
      </c>
      <c r="E228" s="20" t="s">
        <v>1108</v>
      </c>
      <c r="F228" s="20">
        <v>3.7499999999999999E-2</v>
      </c>
      <c r="G228" s="20">
        <v>0</v>
      </c>
      <c r="H228" s="20">
        <v>3</v>
      </c>
      <c r="I228" s="1" t="s">
        <v>1084</v>
      </c>
      <c r="T228" s="133" t="s">
        <v>365</v>
      </c>
      <c r="U228" s="159" t="s">
        <v>291</v>
      </c>
      <c r="V228" s="39" t="s">
        <v>1087</v>
      </c>
      <c r="W228" s="160" t="s">
        <v>1102</v>
      </c>
      <c r="X228" s="161" t="s">
        <v>1108</v>
      </c>
      <c r="Y228" s="7"/>
      <c r="Z228" s="159">
        <v>3.7499999999999999E-2</v>
      </c>
      <c r="AA228" s="159">
        <v>0</v>
      </c>
      <c r="AB228" s="162">
        <v>3</v>
      </c>
    </row>
    <row r="229" spans="1:28" ht="15" customHeight="1" x14ac:dyDescent="0.15">
      <c r="A229" s="20" t="str">
        <f t="shared" si="3"/>
        <v>貨1L4LE</v>
      </c>
      <c r="B229" s="20" t="s">
        <v>206</v>
      </c>
      <c r="C229" s="20" t="s">
        <v>152</v>
      </c>
      <c r="D229" s="20" t="s">
        <v>1102</v>
      </c>
      <c r="E229" s="20" t="s">
        <v>1109</v>
      </c>
      <c r="F229" s="20">
        <v>3.7499999999999999E-2</v>
      </c>
      <c r="G229" s="20">
        <v>0</v>
      </c>
      <c r="H229" s="20">
        <v>3</v>
      </c>
      <c r="I229" s="1" t="s">
        <v>1094</v>
      </c>
      <c r="T229" s="133" t="s">
        <v>365</v>
      </c>
      <c r="U229" s="159" t="s">
        <v>291</v>
      </c>
      <c r="V229" s="39" t="s">
        <v>1087</v>
      </c>
      <c r="W229" s="160" t="s">
        <v>1102</v>
      </c>
      <c r="X229" s="161" t="s">
        <v>1109</v>
      </c>
      <c r="Y229" s="7"/>
      <c r="Z229" s="159">
        <v>3.7499999999999999E-2</v>
      </c>
      <c r="AA229" s="159">
        <v>0</v>
      </c>
      <c r="AB229" s="162">
        <v>3</v>
      </c>
    </row>
    <row r="230" spans="1:28" ht="15" customHeight="1" x14ac:dyDescent="0.15">
      <c r="A230" s="20" t="str">
        <f t="shared" si="3"/>
        <v>貨1L5BE</v>
      </c>
      <c r="B230" s="20" t="s">
        <v>206</v>
      </c>
      <c r="C230" s="20" t="s">
        <v>152</v>
      </c>
      <c r="D230" s="20" t="s">
        <v>1102</v>
      </c>
      <c r="E230" s="20" t="s">
        <v>1110</v>
      </c>
      <c r="F230" s="20">
        <v>2.5000000000000001E-2</v>
      </c>
      <c r="G230" s="20">
        <v>0</v>
      </c>
      <c r="H230" s="20">
        <v>3</v>
      </c>
      <c r="I230" s="1" t="s">
        <v>1078</v>
      </c>
      <c r="T230" s="133" t="s">
        <v>365</v>
      </c>
      <c r="U230" s="159" t="s">
        <v>291</v>
      </c>
      <c r="V230" s="39" t="s">
        <v>1087</v>
      </c>
      <c r="W230" s="159" t="s">
        <v>1102</v>
      </c>
      <c r="X230" s="161" t="s">
        <v>1110</v>
      </c>
      <c r="Y230" s="7" t="s">
        <v>464</v>
      </c>
      <c r="Z230" s="159">
        <v>2.5000000000000001E-2</v>
      </c>
      <c r="AA230" s="159">
        <v>0</v>
      </c>
      <c r="AB230" s="162">
        <v>3</v>
      </c>
    </row>
    <row r="231" spans="1:28" ht="15" customHeight="1" x14ac:dyDescent="0.15">
      <c r="A231" s="20" t="str">
        <f t="shared" si="3"/>
        <v>貨1L5AE</v>
      </c>
      <c r="B231" s="20" t="s">
        <v>206</v>
      </c>
      <c r="C231" s="20" t="s">
        <v>152</v>
      </c>
      <c r="D231" s="20" t="s">
        <v>1102</v>
      </c>
      <c r="E231" s="20" t="s">
        <v>1111</v>
      </c>
      <c r="F231" s="20">
        <v>2.5000000000000001E-2</v>
      </c>
      <c r="G231" s="20">
        <v>0</v>
      </c>
      <c r="H231" s="20">
        <v>3</v>
      </c>
      <c r="I231" s="1" t="s">
        <v>1084</v>
      </c>
      <c r="T231" s="133" t="s">
        <v>365</v>
      </c>
      <c r="U231" s="159" t="s">
        <v>291</v>
      </c>
      <c r="V231" s="39" t="s">
        <v>1087</v>
      </c>
      <c r="W231" s="159" t="s">
        <v>1102</v>
      </c>
      <c r="X231" s="161" t="s">
        <v>1111</v>
      </c>
      <c r="Y231" s="7"/>
      <c r="Z231" s="159">
        <v>2.5000000000000001E-2</v>
      </c>
      <c r="AA231" s="159">
        <v>0</v>
      </c>
      <c r="AB231" s="162">
        <v>3</v>
      </c>
    </row>
    <row r="232" spans="1:28" ht="15" customHeight="1" x14ac:dyDescent="0.15">
      <c r="A232" s="20" t="str">
        <f t="shared" si="3"/>
        <v>貨1L5LE</v>
      </c>
      <c r="B232" s="20" t="s">
        <v>206</v>
      </c>
      <c r="C232" s="20" t="s">
        <v>152</v>
      </c>
      <c r="D232" s="20" t="s">
        <v>1102</v>
      </c>
      <c r="E232" s="20" t="s">
        <v>1112</v>
      </c>
      <c r="F232" s="20">
        <v>2.5000000000000001E-2</v>
      </c>
      <c r="G232" s="20">
        <v>0</v>
      </c>
      <c r="H232" s="20">
        <v>3</v>
      </c>
      <c r="I232" s="1" t="s">
        <v>1094</v>
      </c>
      <c r="T232" s="133" t="s">
        <v>365</v>
      </c>
      <c r="U232" s="159" t="s">
        <v>291</v>
      </c>
      <c r="V232" s="39" t="s">
        <v>1087</v>
      </c>
      <c r="W232" s="160" t="s">
        <v>1102</v>
      </c>
      <c r="X232" s="161" t="s">
        <v>1112</v>
      </c>
      <c r="Y232" s="7"/>
      <c r="Z232" s="159">
        <v>2.5000000000000001E-2</v>
      </c>
      <c r="AA232" s="159">
        <v>0</v>
      </c>
      <c r="AB232" s="162">
        <v>3</v>
      </c>
    </row>
    <row r="233" spans="1:28" ht="15" customHeight="1" x14ac:dyDescent="0.15">
      <c r="A233" s="20" t="str">
        <f t="shared" si="3"/>
        <v>貨1L6BE</v>
      </c>
      <c r="B233" s="20" t="s">
        <v>206</v>
      </c>
      <c r="C233" s="20" t="s">
        <v>152</v>
      </c>
      <c r="D233" s="20" t="s">
        <v>1102</v>
      </c>
      <c r="E233" s="20" t="s">
        <v>1113</v>
      </c>
      <c r="F233" s="20">
        <v>1.2500000000000001E-2</v>
      </c>
      <c r="G233" s="20">
        <v>0</v>
      </c>
      <c r="H233" s="20">
        <v>3</v>
      </c>
      <c r="I233" s="1" t="s">
        <v>1139</v>
      </c>
      <c r="T233" s="133" t="s">
        <v>365</v>
      </c>
      <c r="U233" s="159" t="s">
        <v>291</v>
      </c>
      <c r="V233" s="39" t="s">
        <v>1087</v>
      </c>
      <c r="W233" s="160" t="s">
        <v>1102</v>
      </c>
      <c r="X233" s="161" t="s">
        <v>1113</v>
      </c>
      <c r="Y233" s="7" t="s">
        <v>1114</v>
      </c>
      <c r="Z233" s="159">
        <v>1.2500000000000001E-2</v>
      </c>
      <c r="AA233" s="159">
        <v>0</v>
      </c>
      <c r="AB233" s="162">
        <v>3</v>
      </c>
    </row>
    <row r="234" spans="1:28" ht="15" customHeight="1" x14ac:dyDescent="0.15">
      <c r="A234" s="20" t="str">
        <f t="shared" si="3"/>
        <v>貨1L6AE</v>
      </c>
      <c r="B234" s="20" t="s">
        <v>206</v>
      </c>
      <c r="C234" s="20" t="s">
        <v>152</v>
      </c>
      <c r="D234" s="20" t="s">
        <v>1102</v>
      </c>
      <c r="E234" s="20" t="s">
        <v>1115</v>
      </c>
      <c r="F234" s="20">
        <v>1.2500000000000001E-2</v>
      </c>
      <c r="G234" s="20">
        <v>0</v>
      </c>
      <c r="H234" s="20">
        <v>3</v>
      </c>
      <c r="I234" s="1" t="s">
        <v>1084</v>
      </c>
      <c r="T234" s="133" t="s">
        <v>365</v>
      </c>
      <c r="U234" s="159" t="s">
        <v>291</v>
      </c>
      <c r="V234" s="39" t="s">
        <v>1087</v>
      </c>
      <c r="W234" s="160" t="s">
        <v>1102</v>
      </c>
      <c r="X234" s="161" t="s">
        <v>1115</v>
      </c>
      <c r="Y234" s="7"/>
      <c r="Z234" s="159">
        <v>1.2500000000000001E-2</v>
      </c>
      <c r="AA234" s="159">
        <v>0</v>
      </c>
      <c r="AB234" s="162">
        <v>3</v>
      </c>
    </row>
    <row r="235" spans="1:28" ht="15" customHeight="1" x14ac:dyDescent="0.15">
      <c r="A235" s="20" t="str">
        <f t="shared" si="3"/>
        <v>貨1L6LE</v>
      </c>
      <c r="B235" s="20" t="s">
        <v>206</v>
      </c>
      <c r="C235" s="20" t="s">
        <v>152</v>
      </c>
      <c r="D235" s="20" t="s">
        <v>1102</v>
      </c>
      <c r="E235" s="20" t="s">
        <v>1116</v>
      </c>
      <c r="F235" s="20">
        <v>1.2500000000000001E-2</v>
      </c>
      <c r="G235" s="20">
        <v>0</v>
      </c>
      <c r="H235" s="20">
        <v>3</v>
      </c>
      <c r="I235" s="1" t="s">
        <v>1094</v>
      </c>
      <c r="T235" s="133" t="s">
        <v>365</v>
      </c>
      <c r="U235" s="159" t="s">
        <v>291</v>
      </c>
      <c r="V235" s="39" t="s">
        <v>1087</v>
      </c>
      <c r="W235" s="160" t="s">
        <v>1102</v>
      </c>
      <c r="X235" s="161" t="s">
        <v>1116</v>
      </c>
      <c r="Y235" s="7"/>
      <c r="Z235" s="159">
        <v>1.2500000000000001E-2</v>
      </c>
      <c r="AA235" s="159">
        <v>0</v>
      </c>
      <c r="AB235" s="162">
        <v>3</v>
      </c>
    </row>
    <row r="236" spans="1:28" ht="15" customHeight="1" x14ac:dyDescent="0.15">
      <c r="A236" s="20" t="str">
        <f t="shared" si="3"/>
        <v>貨2L-</v>
      </c>
      <c r="B236" s="20" t="s">
        <v>207</v>
      </c>
      <c r="C236" s="20" t="s">
        <v>153</v>
      </c>
      <c r="D236" s="20" t="s">
        <v>710</v>
      </c>
      <c r="E236" s="20" t="s">
        <v>711</v>
      </c>
      <c r="F236" s="20">
        <v>2.1800000000000002</v>
      </c>
      <c r="G236" s="20">
        <v>0</v>
      </c>
      <c r="H236" s="20">
        <v>3</v>
      </c>
      <c r="I236" s="1" t="s">
        <v>1048</v>
      </c>
      <c r="T236" s="133" t="s">
        <v>365</v>
      </c>
      <c r="U236" s="159" t="s">
        <v>291</v>
      </c>
      <c r="V236" s="39" t="s">
        <v>1117</v>
      </c>
      <c r="W236" s="160" t="s">
        <v>710</v>
      </c>
      <c r="X236" s="161" t="s">
        <v>711</v>
      </c>
      <c r="Y236" s="7"/>
      <c r="Z236" s="159">
        <v>2.1800000000000002</v>
      </c>
      <c r="AA236" s="159">
        <v>0</v>
      </c>
      <c r="AB236" s="162">
        <v>3</v>
      </c>
    </row>
    <row r="237" spans="1:28" ht="15" customHeight="1" x14ac:dyDescent="0.15">
      <c r="A237" s="20" t="str">
        <f t="shared" si="3"/>
        <v>貨2LH</v>
      </c>
      <c r="B237" s="20" t="s">
        <v>207</v>
      </c>
      <c r="C237" s="20" t="s">
        <v>153</v>
      </c>
      <c r="D237" s="20" t="s">
        <v>713</v>
      </c>
      <c r="E237" s="20" t="s">
        <v>714</v>
      </c>
      <c r="F237" s="20">
        <v>1.8</v>
      </c>
      <c r="G237" s="20">
        <v>0</v>
      </c>
      <c r="H237" s="20">
        <v>3</v>
      </c>
      <c r="I237" s="1" t="s">
        <v>1048</v>
      </c>
      <c r="T237" s="133" t="s">
        <v>365</v>
      </c>
      <c r="U237" s="159" t="s">
        <v>291</v>
      </c>
      <c r="V237" s="39" t="s">
        <v>1117</v>
      </c>
      <c r="W237" s="160" t="s">
        <v>713</v>
      </c>
      <c r="X237" s="161" t="s">
        <v>714</v>
      </c>
      <c r="Y237" s="7"/>
      <c r="Z237" s="159">
        <v>1.8</v>
      </c>
      <c r="AA237" s="159">
        <v>0</v>
      </c>
      <c r="AB237" s="162">
        <v>3</v>
      </c>
    </row>
    <row r="238" spans="1:28" ht="15" customHeight="1" x14ac:dyDescent="0.15">
      <c r="A238" s="20" t="str">
        <f t="shared" si="3"/>
        <v>貨2LJ</v>
      </c>
      <c r="B238" s="20" t="s">
        <v>207</v>
      </c>
      <c r="C238" s="20" t="s">
        <v>153</v>
      </c>
      <c r="D238" s="20" t="s">
        <v>715</v>
      </c>
      <c r="E238" s="20" t="s">
        <v>814</v>
      </c>
      <c r="F238" s="20">
        <v>1.2</v>
      </c>
      <c r="G238" s="20">
        <v>0</v>
      </c>
      <c r="H238" s="20">
        <v>3</v>
      </c>
      <c r="I238" s="1" t="s">
        <v>1048</v>
      </c>
      <c r="T238" s="133" t="s">
        <v>365</v>
      </c>
      <c r="U238" s="159" t="s">
        <v>291</v>
      </c>
      <c r="V238" s="39" t="s">
        <v>1117</v>
      </c>
      <c r="W238" s="160" t="s">
        <v>715</v>
      </c>
      <c r="X238" s="161" t="s">
        <v>814</v>
      </c>
      <c r="Y238" s="7"/>
      <c r="Z238" s="159">
        <v>1.2</v>
      </c>
      <c r="AA238" s="159">
        <v>0</v>
      </c>
      <c r="AB238" s="162">
        <v>3</v>
      </c>
    </row>
    <row r="239" spans="1:28" ht="15" customHeight="1" x14ac:dyDescent="0.15">
      <c r="A239" s="20" t="str">
        <f t="shared" si="3"/>
        <v>貨2LL</v>
      </c>
      <c r="B239" s="20" t="s">
        <v>207</v>
      </c>
      <c r="C239" s="20" t="s">
        <v>153</v>
      </c>
      <c r="D239" s="20" t="s">
        <v>816</v>
      </c>
      <c r="E239" s="20" t="s">
        <v>817</v>
      </c>
      <c r="F239" s="20">
        <v>0.9</v>
      </c>
      <c r="G239" s="20">
        <v>0</v>
      </c>
      <c r="H239" s="20">
        <v>3</v>
      </c>
      <c r="I239" s="1" t="s">
        <v>1048</v>
      </c>
      <c r="T239" s="133" t="s">
        <v>365</v>
      </c>
      <c r="U239" s="159" t="s">
        <v>291</v>
      </c>
      <c r="V239" s="39" t="s">
        <v>1117</v>
      </c>
      <c r="W239" s="160" t="s">
        <v>816</v>
      </c>
      <c r="X239" s="161" t="s">
        <v>817</v>
      </c>
      <c r="Y239" s="7"/>
      <c r="Z239" s="159">
        <v>0.9</v>
      </c>
      <c r="AA239" s="159">
        <v>0</v>
      </c>
      <c r="AB239" s="162">
        <v>3</v>
      </c>
    </row>
    <row r="240" spans="1:28" ht="15" customHeight="1" x14ac:dyDescent="0.15">
      <c r="A240" s="20" t="str">
        <f t="shared" si="3"/>
        <v>貨2LT</v>
      </c>
      <c r="B240" s="20" t="s">
        <v>207</v>
      </c>
      <c r="C240" s="20" t="s">
        <v>153</v>
      </c>
      <c r="D240" s="20" t="s">
        <v>825</v>
      </c>
      <c r="E240" s="20" t="s">
        <v>826</v>
      </c>
      <c r="F240" s="20">
        <v>0.7</v>
      </c>
      <c r="G240" s="20">
        <v>0</v>
      </c>
      <c r="H240" s="20">
        <v>3</v>
      </c>
      <c r="I240" s="1" t="s">
        <v>1048</v>
      </c>
      <c r="T240" s="133" t="s">
        <v>365</v>
      </c>
      <c r="U240" s="159" t="s">
        <v>291</v>
      </c>
      <c r="V240" s="39" t="s">
        <v>1117</v>
      </c>
      <c r="W240" s="160" t="s">
        <v>825</v>
      </c>
      <c r="X240" s="161" t="s">
        <v>826</v>
      </c>
      <c r="Y240" s="7"/>
      <c r="Z240" s="159">
        <v>0.7</v>
      </c>
      <c r="AA240" s="159">
        <v>0</v>
      </c>
      <c r="AB240" s="162">
        <v>3</v>
      </c>
    </row>
    <row r="241" spans="1:28" ht="15" customHeight="1" x14ac:dyDescent="0.15">
      <c r="A241" s="20" t="str">
        <f t="shared" si="3"/>
        <v>貨2LGA</v>
      </c>
      <c r="B241" s="20" t="s">
        <v>207</v>
      </c>
      <c r="C241" s="20" t="s">
        <v>153</v>
      </c>
      <c r="D241" s="20" t="s">
        <v>197</v>
      </c>
      <c r="E241" s="20" t="s">
        <v>856</v>
      </c>
      <c r="F241" s="20">
        <v>0.4</v>
      </c>
      <c r="G241" s="20">
        <v>0</v>
      </c>
      <c r="H241" s="20">
        <v>3</v>
      </c>
      <c r="I241" s="1" t="s">
        <v>1048</v>
      </c>
      <c r="T241" s="133" t="s">
        <v>365</v>
      </c>
      <c r="U241" s="159" t="s">
        <v>291</v>
      </c>
      <c r="V241" s="39" t="s">
        <v>1117</v>
      </c>
      <c r="W241" s="160" t="s">
        <v>197</v>
      </c>
      <c r="X241" s="161" t="s">
        <v>856</v>
      </c>
      <c r="Y241" s="7"/>
      <c r="Z241" s="159">
        <v>0.4</v>
      </c>
      <c r="AA241" s="159">
        <v>0</v>
      </c>
      <c r="AB241" s="162">
        <v>3</v>
      </c>
    </row>
    <row r="242" spans="1:28" ht="15" customHeight="1" x14ac:dyDescent="0.15">
      <c r="A242" s="20" t="str">
        <f t="shared" si="3"/>
        <v>貨2LGC</v>
      </c>
      <c r="B242" s="20" t="s">
        <v>207</v>
      </c>
      <c r="C242" s="20" t="s">
        <v>153</v>
      </c>
      <c r="D242" s="20" t="s">
        <v>197</v>
      </c>
      <c r="E242" s="20" t="s">
        <v>858</v>
      </c>
      <c r="F242" s="20">
        <v>0.4</v>
      </c>
      <c r="G242" s="20">
        <v>0</v>
      </c>
      <c r="H242" s="20">
        <v>3</v>
      </c>
      <c r="I242" s="1" t="s">
        <v>1048</v>
      </c>
      <c r="T242" s="133" t="s">
        <v>365</v>
      </c>
      <c r="U242" s="159" t="s">
        <v>291</v>
      </c>
      <c r="V242" s="39" t="s">
        <v>1117</v>
      </c>
      <c r="W242" s="160" t="s">
        <v>197</v>
      </c>
      <c r="X242" s="161" t="s">
        <v>858</v>
      </c>
      <c r="Y242" s="7"/>
      <c r="Z242" s="159">
        <v>0.4</v>
      </c>
      <c r="AA242" s="159">
        <v>0</v>
      </c>
      <c r="AB242" s="162">
        <v>3</v>
      </c>
    </row>
    <row r="243" spans="1:28" ht="15" customHeight="1" x14ac:dyDescent="0.15">
      <c r="A243" s="20" t="str">
        <f t="shared" si="3"/>
        <v>貨2LHG</v>
      </c>
      <c r="B243" s="20" t="s">
        <v>207</v>
      </c>
      <c r="C243" s="20" t="s">
        <v>153</v>
      </c>
      <c r="D243" s="20" t="s">
        <v>197</v>
      </c>
      <c r="E243" s="20" t="s">
        <v>866</v>
      </c>
      <c r="F243" s="20">
        <v>0.2</v>
      </c>
      <c r="G243" s="20">
        <v>0</v>
      </c>
      <c r="H243" s="20">
        <v>3</v>
      </c>
      <c r="I243" s="1" t="s">
        <v>1084</v>
      </c>
      <c r="J243" s="20" t="s">
        <v>1088</v>
      </c>
      <c r="T243" s="133" t="s">
        <v>365</v>
      </c>
      <c r="U243" s="159" t="s">
        <v>291</v>
      </c>
      <c r="V243" s="39" t="s">
        <v>1117</v>
      </c>
      <c r="W243" s="160" t="s">
        <v>197</v>
      </c>
      <c r="X243" s="161" t="s">
        <v>866</v>
      </c>
      <c r="Y243" s="7"/>
      <c r="Z243" s="159">
        <v>0.2</v>
      </c>
      <c r="AA243" s="159">
        <v>0</v>
      </c>
      <c r="AB243" s="162">
        <v>3</v>
      </c>
    </row>
    <row r="244" spans="1:28" ht="15" customHeight="1" x14ac:dyDescent="0.15">
      <c r="A244" s="20" t="str">
        <f t="shared" si="3"/>
        <v>貨2LGK</v>
      </c>
      <c r="B244" s="20" t="s">
        <v>207</v>
      </c>
      <c r="C244" s="20" t="s">
        <v>153</v>
      </c>
      <c r="D244" s="20" t="s">
        <v>828</v>
      </c>
      <c r="E244" s="20" t="s">
        <v>864</v>
      </c>
      <c r="F244" s="20">
        <v>0.13</v>
      </c>
      <c r="G244" s="20">
        <v>0</v>
      </c>
      <c r="H244" s="20">
        <v>3</v>
      </c>
      <c r="I244" s="1" t="s">
        <v>1048</v>
      </c>
      <c r="T244" s="133" t="s">
        <v>365</v>
      </c>
      <c r="U244" s="159" t="s">
        <v>291</v>
      </c>
      <c r="V244" s="39" t="s">
        <v>1117</v>
      </c>
      <c r="W244" s="160" t="s">
        <v>828</v>
      </c>
      <c r="X244" s="161" t="s">
        <v>864</v>
      </c>
      <c r="Y244" s="7"/>
      <c r="Z244" s="159">
        <v>0.13</v>
      </c>
      <c r="AA244" s="159">
        <v>0</v>
      </c>
      <c r="AB244" s="162">
        <v>3</v>
      </c>
    </row>
    <row r="245" spans="1:28" ht="15" customHeight="1" x14ac:dyDescent="0.15">
      <c r="A245" s="20" t="str">
        <f t="shared" si="3"/>
        <v>貨2LHQ</v>
      </c>
      <c r="B245" s="20" t="s">
        <v>207</v>
      </c>
      <c r="C245" s="20" t="s">
        <v>153</v>
      </c>
      <c r="D245" s="20" t="s">
        <v>828</v>
      </c>
      <c r="E245" s="20" t="s">
        <v>873</v>
      </c>
      <c r="F245" s="20">
        <v>6.5000000000000002E-2</v>
      </c>
      <c r="G245" s="20">
        <v>0</v>
      </c>
      <c r="H245" s="20">
        <v>3</v>
      </c>
      <c r="I245" s="1" t="s">
        <v>1084</v>
      </c>
      <c r="J245" s="20" t="s">
        <v>1088</v>
      </c>
      <c r="T245" s="133" t="s">
        <v>365</v>
      </c>
      <c r="U245" s="159" t="s">
        <v>291</v>
      </c>
      <c r="V245" s="39" t="s">
        <v>1117</v>
      </c>
      <c r="W245" s="160" t="s">
        <v>828</v>
      </c>
      <c r="X245" s="161" t="s">
        <v>873</v>
      </c>
      <c r="Y245" s="7"/>
      <c r="Z245" s="159">
        <v>6.5000000000000002E-2</v>
      </c>
      <c r="AA245" s="159">
        <v>0</v>
      </c>
      <c r="AB245" s="162">
        <v>3</v>
      </c>
    </row>
    <row r="246" spans="1:28" ht="15" customHeight="1" x14ac:dyDescent="0.15">
      <c r="A246" s="20" t="str">
        <f t="shared" si="3"/>
        <v>貨2LTC</v>
      </c>
      <c r="B246" s="20" t="s">
        <v>207</v>
      </c>
      <c r="C246" s="20" t="s">
        <v>153</v>
      </c>
      <c r="D246" s="20" t="s">
        <v>828</v>
      </c>
      <c r="E246" s="20" t="s">
        <v>886</v>
      </c>
      <c r="F246" s="20">
        <v>9.7500000000000003E-2</v>
      </c>
      <c r="G246" s="20">
        <v>0</v>
      </c>
      <c r="H246" s="20">
        <v>3</v>
      </c>
      <c r="I246" s="1" t="s">
        <v>1048</v>
      </c>
      <c r="J246" s="20" t="s">
        <v>1089</v>
      </c>
      <c r="T246" s="133" t="s">
        <v>365</v>
      </c>
      <c r="U246" s="159" t="s">
        <v>291</v>
      </c>
      <c r="V246" s="39" t="s">
        <v>1117</v>
      </c>
      <c r="W246" s="160" t="s">
        <v>828</v>
      </c>
      <c r="X246" s="161" t="s">
        <v>886</v>
      </c>
      <c r="Y246" s="7"/>
      <c r="Z246" s="159">
        <v>9.7500000000000003E-2</v>
      </c>
      <c r="AA246" s="159">
        <v>0</v>
      </c>
      <c r="AB246" s="162">
        <v>3</v>
      </c>
    </row>
    <row r="247" spans="1:28" ht="15" customHeight="1" x14ac:dyDescent="0.15">
      <c r="A247" s="20" t="str">
        <f t="shared" si="3"/>
        <v>貨2LXC</v>
      </c>
      <c r="B247" s="20" t="s">
        <v>207</v>
      </c>
      <c r="C247" s="20" t="s">
        <v>153</v>
      </c>
      <c r="D247" s="20" t="s">
        <v>828</v>
      </c>
      <c r="E247" s="20" t="s">
        <v>900</v>
      </c>
      <c r="F247" s="20">
        <v>9.7500000000000003E-2</v>
      </c>
      <c r="G247" s="20">
        <v>0</v>
      </c>
      <c r="H247" s="20">
        <v>3</v>
      </c>
      <c r="I247" s="1" t="s">
        <v>1084</v>
      </c>
      <c r="J247" s="20" t="s">
        <v>423</v>
      </c>
      <c r="T247" s="133" t="s">
        <v>365</v>
      </c>
      <c r="U247" s="159" t="s">
        <v>291</v>
      </c>
      <c r="V247" s="39" t="s">
        <v>1117</v>
      </c>
      <c r="W247" s="160" t="s">
        <v>828</v>
      </c>
      <c r="X247" s="161" t="s">
        <v>900</v>
      </c>
      <c r="Y247" s="7"/>
      <c r="Z247" s="159">
        <v>9.7500000000000003E-2</v>
      </c>
      <c r="AA247" s="159">
        <v>0</v>
      </c>
      <c r="AB247" s="162">
        <v>3</v>
      </c>
    </row>
    <row r="248" spans="1:28" ht="15" customHeight="1" x14ac:dyDescent="0.15">
      <c r="A248" s="20" t="str">
        <f t="shared" si="3"/>
        <v>貨2LLC</v>
      </c>
      <c r="B248" s="20" t="s">
        <v>207</v>
      </c>
      <c r="C248" s="20" t="s">
        <v>153</v>
      </c>
      <c r="D248" s="20" t="s">
        <v>828</v>
      </c>
      <c r="E248" s="20" t="s">
        <v>877</v>
      </c>
      <c r="F248" s="20">
        <v>6.5000000000000002E-2</v>
      </c>
      <c r="G248" s="20">
        <v>0</v>
      </c>
      <c r="H248" s="20">
        <v>3</v>
      </c>
      <c r="I248" s="1" t="s">
        <v>1048</v>
      </c>
      <c r="J248" s="20" t="s">
        <v>1090</v>
      </c>
      <c r="T248" s="133" t="s">
        <v>365</v>
      </c>
      <c r="U248" s="159" t="s">
        <v>291</v>
      </c>
      <c r="V248" s="39" t="s">
        <v>1117</v>
      </c>
      <c r="W248" s="160" t="s">
        <v>828</v>
      </c>
      <c r="X248" s="161" t="s">
        <v>877</v>
      </c>
      <c r="Y248" s="7"/>
      <c r="Z248" s="159">
        <v>6.5000000000000002E-2</v>
      </c>
      <c r="AA248" s="159">
        <v>0</v>
      </c>
      <c r="AB248" s="162">
        <v>3</v>
      </c>
    </row>
    <row r="249" spans="1:28" ht="15" customHeight="1" x14ac:dyDescent="0.15">
      <c r="A249" s="20" t="str">
        <f t="shared" si="3"/>
        <v>貨2LYC</v>
      </c>
      <c r="B249" s="20" t="s">
        <v>207</v>
      </c>
      <c r="C249" s="20" t="s">
        <v>153</v>
      </c>
      <c r="D249" s="20" t="s">
        <v>828</v>
      </c>
      <c r="E249" s="20" t="s">
        <v>904</v>
      </c>
      <c r="F249" s="20">
        <v>6.5000000000000002E-2</v>
      </c>
      <c r="G249" s="20">
        <v>0</v>
      </c>
      <c r="H249" s="20">
        <v>3</v>
      </c>
      <c r="I249" s="1" t="s">
        <v>1084</v>
      </c>
      <c r="J249" s="20" t="s">
        <v>424</v>
      </c>
      <c r="T249" s="133" t="s">
        <v>365</v>
      </c>
      <c r="U249" s="159" t="s">
        <v>291</v>
      </c>
      <c r="V249" s="39" t="s">
        <v>1117</v>
      </c>
      <c r="W249" s="160" t="s">
        <v>828</v>
      </c>
      <c r="X249" s="161" t="s">
        <v>904</v>
      </c>
      <c r="Y249" s="7"/>
      <c r="Z249" s="159">
        <v>6.5000000000000002E-2</v>
      </c>
      <c r="AA249" s="159">
        <v>0</v>
      </c>
      <c r="AB249" s="162">
        <v>3</v>
      </c>
    </row>
    <row r="250" spans="1:28" ht="15" customHeight="1" x14ac:dyDescent="0.15">
      <c r="A250" s="20" t="str">
        <f t="shared" si="3"/>
        <v>貨2LUC</v>
      </c>
      <c r="B250" s="20" t="s">
        <v>207</v>
      </c>
      <c r="C250" s="20" t="s">
        <v>153</v>
      </c>
      <c r="D250" s="20" t="s">
        <v>828</v>
      </c>
      <c r="E250" s="20" t="s">
        <v>893</v>
      </c>
      <c r="F250" s="20">
        <v>3.2500000000000001E-2</v>
      </c>
      <c r="G250" s="20">
        <v>0</v>
      </c>
      <c r="H250" s="20">
        <v>3</v>
      </c>
      <c r="I250" s="1" t="s">
        <v>1048</v>
      </c>
      <c r="J250" s="20" t="s">
        <v>1091</v>
      </c>
      <c r="T250" s="133" t="s">
        <v>365</v>
      </c>
      <c r="U250" s="159" t="s">
        <v>291</v>
      </c>
      <c r="V250" s="39" t="s">
        <v>1117</v>
      </c>
      <c r="W250" s="160" t="s">
        <v>828</v>
      </c>
      <c r="X250" s="161" t="s">
        <v>893</v>
      </c>
      <c r="Y250" s="7"/>
      <c r="Z250" s="159">
        <v>3.2500000000000001E-2</v>
      </c>
      <c r="AA250" s="159">
        <v>0</v>
      </c>
      <c r="AB250" s="162">
        <v>3</v>
      </c>
    </row>
    <row r="251" spans="1:28" ht="15" customHeight="1" x14ac:dyDescent="0.15">
      <c r="A251" s="20" t="str">
        <f t="shared" si="3"/>
        <v>貨2LZC</v>
      </c>
      <c r="B251" s="20" t="s">
        <v>207</v>
      </c>
      <c r="C251" s="20" t="s">
        <v>153</v>
      </c>
      <c r="D251" s="20" t="s">
        <v>828</v>
      </c>
      <c r="E251" s="20" t="s">
        <v>908</v>
      </c>
      <c r="F251" s="20">
        <v>3.2500000000000001E-2</v>
      </c>
      <c r="G251" s="20">
        <v>0</v>
      </c>
      <c r="H251" s="20">
        <v>3</v>
      </c>
      <c r="I251" s="1" t="s">
        <v>1084</v>
      </c>
      <c r="J251" s="20" t="s">
        <v>425</v>
      </c>
      <c r="T251" s="133" t="s">
        <v>365</v>
      </c>
      <c r="U251" s="159" t="s">
        <v>291</v>
      </c>
      <c r="V251" s="39" t="s">
        <v>1117</v>
      </c>
      <c r="W251" s="160" t="s">
        <v>828</v>
      </c>
      <c r="X251" s="161" t="s">
        <v>908</v>
      </c>
      <c r="Y251" s="7"/>
      <c r="Z251" s="159">
        <v>3.2500000000000001E-2</v>
      </c>
      <c r="AA251" s="159">
        <v>0</v>
      </c>
      <c r="AB251" s="162">
        <v>3</v>
      </c>
    </row>
    <row r="252" spans="1:28" ht="15" customHeight="1" x14ac:dyDescent="0.15">
      <c r="A252" s="20" t="str">
        <f t="shared" si="3"/>
        <v>貨2LABF</v>
      </c>
      <c r="B252" s="20" t="s">
        <v>207</v>
      </c>
      <c r="C252" s="20" t="s">
        <v>153</v>
      </c>
      <c r="D252" t="s">
        <v>185</v>
      </c>
      <c r="E252" t="s">
        <v>722</v>
      </c>
      <c r="F252" s="20">
        <v>7.0000000000000007E-2</v>
      </c>
      <c r="G252" s="20">
        <v>0</v>
      </c>
      <c r="H252" s="20">
        <v>3</v>
      </c>
      <c r="I252" s="1" t="s">
        <v>1048</v>
      </c>
      <c r="T252" s="133" t="s">
        <v>365</v>
      </c>
      <c r="U252" s="159" t="s">
        <v>291</v>
      </c>
      <c r="V252" s="39" t="s">
        <v>1117</v>
      </c>
      <c r="W252" s="160" t="s">
        <v>185</v>
      </c>
      <c r="X252" s="161" t="s">
        <v>722</v>
      </c>
      <c r="Y252" s="7"/>
      <c r="Z252" s="159">
        <v>7.0000000000000007E-2</v>
      </c>
      <c r="AA252" s="159">
        <v>0</v>
      </c>
      <c r="AB252" s="162">
        <v>3</v>
      </c>
    </row>
    <row r="253" spans="1:28" ht="15" customHeight="1" x14ac:dyDescent="0.15">
      <c r="A253" s="20" t="str">
        <f t="shared" si="3"/>
        <v>貨2LAAF</v>
      </c>
      <c r="B253" s="20" t="s">
        <v>207</v>
      </c>
      <c r="C253" s="20" t="s">
        <v>153</v>
      </c>
      <c r="D253" t="s">
        <v>185</v>
      </c>
      <c r="E253" t="s">
        <v>723</v>
      </c>
      <c r="F253" s="20">
        <v>3.5000000000000003E-2</v>
      </c>
      <c r="G253" s="20">
        <v>0</v>
      </c>
      <c r="H253" s="20">
        <v>3</v>
      </c>
      <c r="I253" s="1" t="s">
        <v>1084</v>
      </c>
      <c r="J253" t="s">
        <v>1088</v>
      </c>
      <c r="T253" s="133" t="s">
        <v>365</v>
      </c>
      <c r="U253" s="159" t="s">
        <v>291</v>
      </c>
      <c r="V253" s="39" t="s">
        <v>1117</v>
      </c>
      <c r="W253" s="160" t="s">
        <v>185</v>
      </c>
      <c r="X253" s="161" t="s">
        <v>723</v>
      </c>
      <c r="Y253" s="7"/>
      <c r="Z253" s="159">
        <v>3.5000000000000003E-2</v>
      </c>
      <c r="AA253" s="159">
        <v>0</v>
      </c>
      <c r="AB253" s="162">
        <v>3</v>
      </c>
    </row>
    <row r="254" spans="1:28" ht="15" customHeight="1" x14ac:dyDescent="0.15">
      <c r="A254" s="20" t="str">
        <f t="shared" si="3"/>
        <v>貨2LALF</v>
      </c>
      <c r="B254" s="20" t="s">
        <v>207</v>
      </c>
      <c r="C254" s="20" t="s">
        <v>153</v>
      </c>
      <c r="D254" t="s">
        <v>185</v>
      </c>
      <c r="E254" t="s">
        <v>1501</v>
      </c>
      <c r="F254" s="20">
        <v>1.7500000000000002E-2</v>
      </c>
      <c r="G254" s="20">
        <v>0</v>
      </c>
      <c r="H254" s="20">
        <v>3</v>
      </c>
      <c r="I254" s="1" t="s">
        <v>1494</v>
      </c>
      <c r="J254"/>
      <c r="T254" s="133" t="s">
        <v>365</v>
      </c>
      <c r="U254" s="159" t="s">
        <v>291</v>
      </c>
      <c r="V254" s="39" t="s">
        <v>1117</v>
      </c>
      <c r="W254" s="160" t="s">
        <v>185</v>
      </c>
      <c r="X254" s="161" t="s">
        <v>1118</v>
      </c>
      <c r="Y254" s="7"/>
      <c r="Z254" s="159">
        <v>1.7500000000000002E-2</v>
      </c>
      <c r="AA254" s="159">
        <v>0</v>
      </c>
      <c r="AB254" s="162">
        <v>3</v>
      </c>
    </row>
    <row r="255" spans="1:28" ht="15" customHeight="1" x14ac:dyDescent="0.15">
      <c r="A255" s="20" t="str">
        <f t="shared" si="3"/>
        <v>貨2LCAF</v>
      </c>
      <c r="B255" s="20" t="s">
        <v>207</v>
      </c>
      <c r="C255" s="20" t="s">
        <v>153</v>
      </c>
      <c r="D255" t="s">
        <v>185</v>
      </c>
      <c r="E255" t="s">
        <v>193</v>
      </c>
      <c r="F255" s="20">
        <v>3.5000000000000003E-2</v>
      </c>
      <c r="G255" s="20">
        <v>0</v>
      </c>
      <c r="H255" s="20">
        <v>3</v>
      </c>
      <c r="I255" s="1" t="s">
        <v>1084</v>
      </c>
      <c r="J255" t="s">
        <v>424</v>
      </c>
      <c r="T255" s="133" t="s">
        <v>365</v>
      </c>
      <c r="U255" s="159" t="s">
        <v>291</v>
      </c>
      <c r="V255" s="39" t="s">
        <v>1117</v>
      </c>
      <c r="W255" s="160" t="s">
        <v>185</v>
      </c>
      <c r="X255" s="161" t="s">
        <v>193</v>
      </c>
      <c r="Y255" s="7"/>
      <c r="Z255" s="159">
        <v>3.5000000000000003E-2</v>
      </c>
      <c r="AA255" s="159">
        <v>0</v>
      </c>
      <c r="AB255" s="162">
        <v>3</v>
      </c>
    </row>
    <row r="256" spans="1:28" ht="15" customHeight="1" x14ac:dyDescent="0.15">
      <c r="A256" s="20" t="str">
        <f t="shared" si="3"/>
        <v>貨2LCBF</v>
      </c>
      <c r="B256" s="20" t="s">
        <v>207</v>
      </c>
      <c r="C256" s="20" t="s">
        <v>153</v>
      </c>
      <c r="D256" t="s">
        <v>185</v>
      </c>
      <c r="E256" t="s">
        <v>194</v>
      </c>
      <c r="F256" s="20">
        <v>3.5000000000000003E-2</v>
      </c>
      <c r="G256" s="20">
        <v>0</v>
      </c>
      <c r="H256" s="20">
        <v>3</v>
      </c>
      <c r="I256" s="1" t="s">
        <v>1073</v>
      </c>
      <c r="J256" t="s">
        <v>1090</v>
      </c>
      <c r="T256" s="133" t="s">
        <v>365</v>
      </c>
      <c r="U256" s="159" t="s">
        <v>291</v>
      </c>
      <c r="V256" s="39" t="s">
        <v>1117</v>
      </c>
      <c r="W256" s="160" t="s">
        <v>185</v>
      </c>
      <c r="X256" s="161" t="s">
        <v>194</v>
      </c>
      <c r="Y256" s="7" t="s">
        <v>463</v>
      </c>
      <c r="Z256" s="159">
        <v>3.5000000000000003E-2</v>
      </c>
      <c r="AA256" s="159">
        <v>0</v>
      </c>
      <c r="AB256" s="162">
        <v>3</v>
      </c>
    </row>
    <row r="257" spans="1:28" ht="15" customHeight="1" x14ac:dyDescent="0.15">
      <c r="A257" s="20" t="str">
        <f t="shared" si="3"/>
        <v>貨2LCLF</v>
      </c>
      <c r="B257" s="20" t="s">
        <v>207</v>
      </c>
      <c r="C257" s="20" t="s">
        <v>153</v>
      </c>
      <c r="D257" t="s">
        <v>185</v>
      </c>
      <c r="E257" t="s">
        <v>1502</v>
      </c>
      <c r="F257" s="20">
        <v>3.5000000000000003E-2</v>
      </c>
      <c r="G257" s="20">
        <v>0</v>
      </c>
      <c r="H257" s="20">
        <v>3</v>
      </c>
      <c r="I257" s="1" t="s">
        <v>1094</v>
      </c>
      <c r="J257"/>
      <c r="T257" s="133" t="s">
        <v>365</v>
      </c>
      <c r="U257" s="159" t="s">
        <v>291</v>
      </c>
      <c r="V257" s="39" t="s">
        <v>1117</v>
      </c>
      <c r="W257" s="160" t="s">
        <v>185</v>
      </c>
      <c r="X257" s="161" t="s">
        <v>1120</v>
      </c>
      <c r="Y257" s="7"/>
      <c r="Z257" s="159">
        <v>3.5000000000000003E-2</v>
      </c>
      <c r="AA257" s="159">
        <v>0</v>
      </c>
      <c r="AB257" s="162">
        <v>3</v>
      </c>
    </row>
    <row r="258" spans="1:28" ht="15" customHeight="1" x14ac:dyDescent="0.15">
      <c r="A258" s="20" t="str">
        <f t="shared" si="3"/>
        <v>貨2LDAF</v>
      </c>
      <c r="B258" s="20" t="s">
        <v>207</v>
      </c>
      <c r="C258" s="20" t="s">
        <v>153</v>
      </c>
      <c r="D258" t="s">
        <v>185</v>
      </c>
      <c r="E258" s="20" t="s">
        <v>195</v>
      </c>
      <c r="F258" s="20">
        <v>1.7500000000000002E-2</v>
      </c>
      <c r="G258" s="20">
        <v>0</v>
      </c>
      <c r="H258" s="20">
        <v>3</v>
      </c>
      <c r="I258" s="1" t="s">
        <v>1084</v>
      </c>
      <c r="J258" s="20" t="s">
        <v>425</v>
      </c>
      <c r="T258" s="133" t="s">
        <v>365</v>
      </c>
      <c r="U258" s="159" t="s">
        <v>291</v>
      </c>
      <c r="V258" s="39" t="s">
        <v>1117</v>
      </c>
      <c r="W258" s="160" t="s">
        <v>185</v>
      </c>
      <c r="X258" s="161" t="s">
        <v>195</v>
      </c>
      <c r="Y258" s="7"/>
      <c r="Z258" s="159">
        <v>1.7500000000000002E-2</v>
      </c>
      <c r="AA258" s="159">
        <v>0</v>
      </c>
      <c r="AB258" s="162">
        <v>3</v>
      </c>
    </row>
    <row r="259" spans="1:28" ht="15" customHeight="1" x14ac:dyDescent="0.15">
      <c r="A259" s="20" t="str">
        <f t="shared" si="3"/>
        <v>貨2LDBF</v>
      </c>
      <c r="B259" s="20" t="s">
        <v>207</v>
      </c>
      <c r="C259" s="20" t="s">
        <v>153</v>
      </c>
      <c r="D259" t="s">
        <v>185</v>
      </c>
      <c r="E259" s="20" t="s">
        <v>196</v>
      </c>
      <c r="F259" s="20">
        <v>1.7500000000000002E-2</v>
      </c>
      <c r="G259" s="20">
        <v>0</v>
      </c>
      <c r="H259" s="20">
        <v>3</v>
      </c>
      <c r="I259" s="1" t="s">
        <v>1078</v>
      </c>
      <c r="J259" s="20" t="s">
        <v>1091</v>
      </c>
      <c r="T259" s="133" t="s">
        <v>365</v>
      </c>
      <c r="U259" s="159" t="s">
        <v>291</v>
      </c>
      <c r="V259" s="39" t="s">
        <v>1117</v>
      </c>
      <c r="W259" s="160" t="s">
        <v>185</v>
      </c>
      <c r="X259" s="161" t="s">
        <v>196</v>
      </c>
      <c r="Y259" s="7" t="s">
        <v>464</v>
      </c>
      <c r="Z259" s="159">
        <v>1.7500000000000002E-2</v>
      </c>
      <c r="AA259" s="159">
        <v>0</v>
      </c>
      <c r="AB259" s="162">
        <v>3</v>
      </c>
    </row>
    <row r="260" spans="1:28" ht="15" customHeight="1" x14ac:dyDescent="0.15">
      <c r="A260" s="20" t="str">
        <f t="shared" si="3"/>
        <v>貨2LDLF</v>
      </c>
      <c r="B260" s="20" t="s">
        <v>207</v>
      </c>
      <c r="C260" s="20" t="s">
        <v>153</v>
      </c>
      <c r="D260" t="s">
        <v>185</v>
      </c>
      <c r="E260" t="s">
        <v>1503</v>
      </c>
      <c r="F260">
        <v>1.7500000000000002E-2</v>
      </c>
      <c r="G260" s="20">
        <v>0</v>
      </c>
      <c r="H260" s="20">
        <v>3</v>
      </c>
      <c r="I260" s="1" t="s">
        <v>1094</v>
      </c>
      <c r="T260" s="133" t="s">
        <v>365</v>
      </c>
      <c r="U260" s="159" t="s">
        <v>291</v>
      </c>
      <c r="V260" s="39" t="s">
        <v>1117</v>
      </c>
      <c r="W260" s="160" t="s">
        <v>185</v>
      </c>
      <c r="X260" s="161" t="s">
        <v>1121</v>
      </c>
      <c r="Y260" s="7"/>
      <c r="Z260" s="159">
        <v>1.7500000000000002E-2</v>
      </c>
      <c r="AA260" s="159">
        <v>0</v>
      </c>
      <c r="AB260" s="162">
        <v>3</v>
      </c>
    </row>
    <row r="261" spans="1:28" ht="15" customHeight="1" x14ac:dyDescent="0.15">
      <c r="A261" s="20" t="str">
        <f t="shared" ref="A261:A324" si="4">CONCATENATE(C261,E261)</f>
        <v>貨2LLBF</v>
      </c>
      <c r="B261" s="20" t="s">
        <v>207</v>
      </c>
      <c r="C261" s="20" t="s">
        <v>153</v>
      </c>
      <c r="D261" s="20" t="s">
        <v>443</v>
      </c>
      <c r="E261" s="20" t="s">
        <v>575</v>
      </c>
      <c r="F261" s="20">
        <v>7.0000000000000007E-2</v>
      </c>
      <c r="G261" s="20">
        <v>0</v>
      </c>
      <c r="H261" s="20">
        <v>3</v>
      </c>
      <c r="I261" s="1" t="s">
        <v>1048</v>
      </c>
      <c r="T261" s="133" t="s">
        <v>365</v>
      </c>
      <c r="U261" s="159" t="s">
        <v>291</v>
      </c>
      <c r="V261" s="39" t="s">
        <v>1117</v>
      </c>
      <c r="W261" s="160" t="s">
        <v>443</v>
      </c>
      <c r="X261" s="161" t="s">
        <v>575</v>
      </c>
      <c r="Y261" s="7"/>
      <c r="Z261" s="159">
        <v>7.0000000000000007E-2</v>
      </c>
      <c r="AA261" s="159">
        <v>0</v>
      </c>
      <c r="AB261" s="162">
        <v>3</v>
      </c>
    </row>
    <row r="262" spans="1:28" ht="15" customHeight="1" x14ac:dyDescent="0.15">
      <c r="A262" s="20" t="str">
        <f t="shared" si="4"/>
        <v>貨2LLAF</v>
      </c>
      <c r="B262" s="20" t="s">
        <v>207</v>
      </c>
      <c r="C262" s="20" t="s">
        <v>153</v>
      </c>
      <c r="D262" s="20" t="s">
        <v>443</v>
      </c>
      <c r="E262" s="20" t="s">
        <v>571</v>
      </c>
      <c r="F262" s="20">
        <v>3.5000000000000003E-2</v>
      </c>
      <c r="G262" s="20">
        <v>0</v>
      </c>
      <c r="H262" s="20">
        <v>3</v>
      </c>
      <c r="I262" s="1" t="s">
        <v>1084</v>
      </c>
      <c r="J262" s="20" t="s">
        <v>1088</v>
      </c>
      <c r="T262" s="133" t="s">
        <v>365</v>
      </c>
      <c r="U262" s="159" t="s">
        <v>291</v>
      </c>
      <c r="V262" s="39" t="s">
        <v>1117</v>
      </c>
      <c r="W262" s="160" t="s">
        <v>443</v>
      </c>
      <c r="X262" s="161" t="s">
        <v>571</v>
      </c>
      <c r="Y262" s="7"/>
      <c r="Z262" s="159">
        <v>3.5000000000000003E-2</v>
      </c>
      <c r="AA262" s="159">
        <v>0</v>
      </c>
      <c r="AB262" s="162">
        <v>3</v>
      </c>
    </row>
    <row r="263" spans="1:28" ht="15" customHeight="1" x14ac:dyDescent="0.15">
      <c r="A263" s="20" t="str">
        <f t="shared" si="4"/>
        <v>貨2LLLF</v>
      </c>
      <c r="B263" s="20" t="s">
        <v>207</v>
      </c>
      <c r="C263" s="20" t="s">
        <v>153</v>
      </c>
      <c r="D263" s="20" t="s">
        <v>443</v>
      </c>
      <c r="E263" s="20" t="s">
        <v>1122</v>
      </c>
      <c r="F263" s="20">
        <v>1.7500000000000002E-2</v>
      </c>
      <c r="G263" s="20">
        <v>0</v>
      </c>
      <c r="H263" s="20">
        <v>3</v>
      </c>
      <c r="I263" s="1" t="s">
        <v>1094</v>
      </c>
      <c r="T263" s="133" t="s">
        <v>365</v>
      </c>
      <c r="U263" s="159" t="s">
        <v>291</v>
      </c>
      <c r="V263" s="39" t="s">
        <v>1117</v>
      </c>
      <c r="W263" s="160" t="s">
        <v>443</v>
      </c>
      <c r="X263" s="161" t="s">
        <v>1122</v>
      </c>
      <c r="Y263" s="7"/>
      <c r="Z263" s="159">
        <v>1.7500000000000002E-2</v>
      </c>
      <c r="AA263" s="159">
        <v>0</v>
      </c>
      <c r="AB263" s="162">
        <v>3</v>
      </c>
    </row>
    <row r="264" spans="1:28" ht="15" customHeight="1" x14ac:dyDescent="0.15">
      <c r="A264" s="20" t="str">
        <f t="shared" si="4"/>
        <v>貨2LMBF</v>
      </c>
      <c r="B264" s="20" t="s">
        <v>207</v>
      </c>
      <c r="C264" s="20" t="s">
        <v>153</v>
      </c>
      <c r="D264" s="20" t="s">
        <v>443</v>
      </c>
      <c r="E264" s="20" t="s">
        <v>611</v>
      </c>
      <c r="F264" s="20">
        <v>3.5000000000000003E-2</v>
      </c>
      <c r="G264" s="20">
        <v>0</v>
      </c>
      <c r="H264" s="20">
        <v>3</v>
      </c>
      <c r="I264" s="1" t="s">
        <v>1073</v>
      </c>
      <c r="J264" s="20" t="s">
        <v>463</v>
      </c>
      <c r="T264" s="133" t="s">
        <v>365</v>
      </c>
      <c r="U264" s="159" t="s">
        <v>291</v>
      </c>
      <c r="V264" s="39" t="s">
        <v>1117</v>
      </c>
      <c r="W264" s="160" t="s">
        <v>443</v>
      </c>
      <c r="X264" s="161" t="s">
        <v>611</v>
      </c>
      <c r="Y264" s="7" t="s">
        <v>463</v>
      </c>
      <c r="Z264" s="159">
        <v>3.5000000000000003E-2</v>
      </c>
      <c r="AA264" s="159">
        <v>0</v>
      </c>
      <c r="AB264" s="162">
        <v>3</v>
      </c>
    </row>
    <row r="265" spans="1:28" ht="15" customHeight="1" x14ac:dyDescent="0.15">
      <c r="A265" s="20" t="str">
        <f t="shared" si="4"/>
        <v>貨2LMAF</v>
      </c>
      <c r="B265" s="20" t="s">
        <v>207</v>
      </c>
      <c r="C265" s="20" t="s">
        <v>153</v>
      </c>
      <c r="D265" s="20" t="s">
        <v>443</v>
      </c>
      <c r="E265" s="20" t="s">
        <v>607</v>
      </c>
      <c r="F265" s="20">
        <v>3.5000000000000003E-2</v>
      </c>
      <c r="G265" s="20">
        <v>0</v>
      </c>
      <c r="H265" s="20">
        <v>3</v>
      </c>
      <c r="I265" s="1" t="s">
        <v>1084</v>
      </c>
      <c r="J265" s="20" t="s">
        <v>446</v>
      </c>
      <c r="T265" s="133" t="s">
        <v>365</v>
      </c>
      <c r="U265" s="159" t="s">
        <v>291</v>
      </c>
      <c r="V265" s="39" t="s">
        <v>1117</v>
      </c>
      <c r="W265" s="160" t="s">
        <v>443</v>
      </c>
      <c r="X265" s="161" t="s">
        <v>607</v>
      </c>
      <c r="Y265" s="7"/>
      <c r="Z265" s="159">
        <v>3.5000000000000003E-2</v>
      </c>
      <c r="AA265" s="159">
        <v>0</v>
      </c>
      <c r="AB265" s="162">
        <v>3</v>
      </c>
    </row>
    <row r="266" spans="1:28" ht="15" customHeight="1" x14ac:dyDescent="0.15">
      <c r="A266" s="20" t="str">
        <f t="shared" si="4"/>
        <v>貨2LMLF</v>
      </c>
      <c r="B266" s="20" t="s">
        <v>207</v>
      </c>
      <c r="C266" s="20" t="s">
        <v>153</v>
      </c>
      <c r="D266" s="20" t="s">
        <v>443</v>
      </c>
      <c r="E266" s="20" t="s">
        <v>1123</v>
      </c>
      <c r="F266" s="20">
        <v>3.5000000000000003E-2</v>
      </c>
      <c r="G266" s="20">
        <v>0</v>
      </c>
      <c r="H266" s="20">
        <v>3</v>
      </c>
      <c r="I266" s="1" t="s">
        <v>1094</v>
      </c>
      <c r="T266" s="133" t="s">
        <v>365</v>
      </c>
      <c r="U266" s="159" t="s">
        <v>291</v>
      </c>
      <c r="V266" s="39" t="s">
        <v>1117</v>
      </c>
      <c r="W266" s="160" t="s">
        <v>443</v>
      </c>
      <c r="X266" s="161" t="s">
        <v>1123</v>
      </c>
      <c r="Y266" s="7"/>
      <c r="Z266" s="159">
        <v>3.5000000000000003E-2</v>
      </c>
      <c r="AA266" s="159">
        <v>0</v>
      </c>
      <c r="AB266" s="162">
        <v>3</v>
      </c>
    </row>
    <row r="267" spans="1:28" ht="15" customHeight="1" x14ac:dyDescent="0.15">
      <c r="A267" s="20" t="str">
        <f t="shared" si="4"/>
        <v>貨2LRBF</v>
      </c>
      <c r="B267" s="20" t="s">
        <v>207</v>
      </c>
      <c r="C267" s="20" t="s">
        <v>153</v>
      </c>
      <c r="D267" s="20" t="s">
        <v>443</v>
      </c>
      <c r="E267" s="20" t="s">
        <v>659</v>
      </c>
      <c r="F267" s="20">
        <v>1.7500000000000002E-2</v>
      </c>
      <c r="G267" s="20">
        <v>0</v>
      </c>
      <c r="H267" s="20">
        <v>3</v>
      </c>
      <c r="I267" s="1" t="s">
        <v>1078</v>
      </c>
      <c r="J267" s="20" t="s">
        <v>464</v>
      </c>
      <c r="T267" s="133" t="s">
        <v>365</v>
      </c>
      <c r="U267" s="159" t="s">
        <v>291</v>
      </c>
      <c r="V267" s="39" t="s">
        <v>1117</v>
      </c>
      <c r="W267" s="160" t="s">
        <v>443</v>
      </c>
      <c r="X267" s="161" t="s">
        <v>659</v>
      </c>
      <c r="Y267" s="7" t="s">
        <v>464</v>
      </c>
      <c r="Z267" s="159">
        <v>1.7500000000000002E-2</v>
      </c>
      <c r="AA267" s="159">
        <v>0</v>
      </c>
      <c r="AB267" s="162">
        <v>3</v>
      </c>
    </row>
    <row r="268" spans="1:28" ht="15" customHeight="1" x14ac:dyDescent="0.15">
      <c r="A268" s="20" t="str">
        <f t="shared" si="4"/>
        <v>貨2LRAF</v>
      </c>
      <c r="B268" s="20" t="s">
        <v>207</v>
      </c>
      <c r="C268" s="20" t="s">
        <v>153</v>
      </c>
      <c r="D268" s="20" t="s">
        <v>443</v>
      </c>
      <c r="E268" s="20" t="s">
        <v>655</v>
      </c>
      <c r="F268" s="20">
        <v>1.7500000000000002E-2</v>
      </c>
      <c r="G268" s="20">
        <v>0</v>
      </c>
      <c r="H268" s="20">
        <v>3</v>
      </c>
      <c r="I268" s="1" t="s">
        <v>1084</v>
      </c>
      <c r="J268" s="20" t="s">
        <v>447</v>
      </c>
      <c r="T268" s="133" t="s">
        <v>365</v>
      </c>
      <c r="U268" s="159" t="s">
        <v>291</v>
      </c>
      <c r="V268" s="39" t="s">
        <v>1117</v>
      </c>
      <c r="W268" s="160" t="s">
        <v>443</v>
      </c>
      <c r="X268" s="161" t="s">
        <v>655</v>
      </c>
      <c r="Y268" s="7"/>
      <c r="Z268" s="159">
        <v>1.7500000000000002E-2</v>
      </c>
      <c r="AA268" s="159">
        <v>0</v>
      </c>
      <c r="AB268" s="162">
        <v>3</v>
      </c>
    </row>
    <row r="269" spans="1:28" ht="15" customHeight="1" x14ac:dyDescent="0.15">
      <c r="A269" s="20" t="str">
        <f t="shared" si="4"/>
        <v>貨2LRLF</v>
      </c>
      <c r="B269" s="20" t="s">
        <v>207</v>
      </c>
      <c r="C269" s="20" t="s">
        <v>153</v>
      </c>
      <c r="D269" s="20" t="s">
        <v>443</v>
      </c>
      <c r="E269" s="20" t="s">
        <v>1124</v>
      </c>
      <c r="F269" s="20">
        <v>1.7500000000000002E-2</v>
      </c>
      <c r="G269" s="20">
        <v>0</v>
      </c>
      <c r="H269" s="20">
        <v>3</v>
      </c>
      <c r="I269" s="1" t="s">
        <v>1094</v>
      </c>
      <c r="T269" s="133" t="s">
        <v>365</v>
      </c>
      <c r="U269" s="159" t="s">
        <v>291</v>
      </c>
      <c r="V269" s="39" t="s">
        <v>1117</v>
      </c>
      <c r="W269" s="160" t="s">
        <v>443</v>
      </c>
      <c r="X269" s="161" t="s">
        <v>1124</v>
      </c>
      <c r="Y269" s="7"/>
      <c r="Z269" s="159">
        <v>1.7500000000000002E-2</v>
      </c>
      <c r="AA269" s="159">
        <v>0</v>
      </c>
      <c r="AB269" s="162">
        <v>3</v>
      </c>
    </row>
    <row r="270" spans="1:28" ht="15" customHeight="1" x14ac:dyDescent="0.15">
      <c r="A270" s="20" t="str">
        <f t="shared" si="4"/>
        <v>貨2LQBF</v>
      </c>
      <c r="B270" s="20" t="s">
        <v>207</v>
      </c>
      <c r="C270" s="20" t="s">
        <v>153</v>
      </c>
      <c r="D270" s="20" t="s">
        <v>443</v>
      </c>
      <c r="E270" s="20" t="s">
        <v>304</v>
      </c>
      <c r="F270" s="20">
        <v>6.3E-2</v>
      </c>
      <c r="G270" s="20">
        <v>0</v>
      </c>
      <c r="H270" s="20">
        <v>3</v>
      </c>
      <c r="I270" s="1" t="s">
        <v>1048</v>
      </c>
      <c r="J270" s="20" t="s">
        <v>1089</v>
      </c>
      <c r="T270" s="133" t="s">
        <v>365</v>
      </c>
      <c r="U270" s="159" t="s">
        <v>291</v>
      </c>
      <c r="V270" s="39" t="s">
        <v>1117</v>
      </c>
      <c r="W270" s="160" t="s">
        <v>443</v>
      </c>
      <c r="X270" s="161" t="s">
        <v>304</v>
      </c>
      <c r="Y270" s="7"/>
      <c r="Z270" s="159">
        <v>6.3E-2</v>
      </c>
      <c r="AA270" s="159">
        <v>0</v>
      </c>
      <c r="AB270" s="162">
        <v>3</v>
      </c>
    </row>
    <row r="271" spans="1:28" ht="15" customHeight="1" x14ac:dyDescent="0.15">
      <c r="A271" s="20" t="str">
        <f t="shared" si="4"/>
        <v>貨2LQAF</v>
      </c>
      <c r="B271" s="20" t="s">
        <v>207</v>
      </c>
      <c r="C271" s="20" t="s">
        <v>153</v>
      </c>
      <c r="D271" s="20" t="s">
        <v>443</v>
      </c>
      <c r="E271" s="20" t="s">
        <v>300</v>
      </c>
      <c r="F271" s="20">
        <v>6.3E-2</v>
      </c>
      <c r="G271" s="20">
        <v>0</v>
      </c>
      <c r="H271" s="20">
        <v>3</v>
      </c>
      <c r="I271" s="1" t="s">
        <v>1084</v>
      </c>
      <c r="J271" s="20" t="s">
        <v>423</v>
      </c>
      <c r="T271" s="133" t="s">
        <v>365</v>
      </c>
      <c r="U271" s="159" t="s">
        <v>291</v>
      </c>
      <c r="V271" s="39" t="s">
        <v>1117</v>
      </c>
      <c r="W271" s="160" t="s">
        <v>443</v>
      </c>
      <c r="X271" s="161" t="s">
        <v>300</v>
      </c>
      <c r="Y271" s="7"/>
      <c r="Z271" s="159">
        <v>6.3E-2</v>
      </c>
      <c r="AA271" s="159">
        <v>0</v>
      </c>
      <c r="AB271" s="162">
        <v>3</v>
      </c>
    </row>
    <row r="272" spans="1:28" ht="15" customHeight="1" x14ac:dyDescent="0.15">
      <c r="A272" s="20" t="str">
        <f t="shared" si="4"/>
        <v>貨2LQLF</v>
      </c>
      <c r="B272" s="20" t="s">
        <v>207</v>
      </c>
      <c r="C272" s="20" t="s">
        <v>153</v>
      </c>
      <c r="D272" s="20" t="s">
        <v>443</v>
      </c>
      <c r="E272" s="20" t="s">
        <v>1125</v>
      </c>
      <c r="F272" s="20">
        <v>6.3E-2</v>
      </c>
      <c r="G272" s="20">
        <v>0</v>
      </c>
      <c r="H272" s="20">
        <v>3</v>
      </c>
      <c r="I272" s="1" t="s">
        <v>1094</v>
      </c>
      <c r="T272" s="133" t="s">
        <v>365</v>
      </c>
      <c r="U272" s="159" t="s">
        <v>291</v>
      </c>
      <c r="V272" s="39" t="s">
        <v>1117</v>
      </c>
      <c r="W272" s="160" t="s">
        <v>443</v>
      </c>
      <c r="X272" s="161" t="s">
        <v>1125</v>
      </c>
      <c r="Y272" s="7"/>
      <c r="Z272" s="159">
        <v>6.3E-2</v>
      </c>
      <c r="AA272" s="159">
        <v>0</v>
      </c>
      <c r="AB272" s="162">
        <v>3</v>
      </c>
    </row>
    <row r="273" spans="1:28" ht="15" customHeight="1" x14ac:dyDescent="0.15">
      <c r="A273" s="20" t="str">
        <f t="shared" si="4"/>
        <v>貨2L3BF</v>
      </c>
      <c r="B273" s="20" t="s">
        <v>207</v>
      </c>
      <c r="C273" s="20" t="s">
        <v>153</v>
      </c>
      <c r="D273" s="20" t="s">
        <v>1102</v>
      </c>
      <c r="E273" s="20" t="s">
        <v>1126</v>
      </c>
      <c r="F273" s="20">
        <v>7.0000000000000007E-2</v>
      </c>
      <c r="G273" s="20">
        <v>0</v>
      </c>
      <c r="H273" s="20">
        <v>3</v>
      </c>
      <c r="I273" s="1" t="s">
        <v>1048</v>
      </c>
      <c r="T273" s="133" t="s">
        <v>365</v>
      </c>
      <c r="U273" s="159" t="s">
        <v>291</v>
      </c>
      <c r="V273" s="39" t="s">
        <v>1117</v>
      </c>
      <c r="W273" s="160" t="s">
        <v>1102</v>
      </c>
      <c r="X273" s="161" t="s">
        <v>1126</v>
      </c>
      <c r="Y273" s="7"/>
      <c r="Z273" s="159">
        <v>7.0000000000000007E-2</v>
      </c>
      <c r="AA273" s="159">
        <v>0</v>
      </c>
      <c r="AB273" s="162">
        <v>3</v>
      </c>
    </row>
    <row r="274" spans="1:28" ht="15" customHeight="1" x14ac:dyDescent="0.15">
      <c r="A274" s="20" t="str">
        <f t="shared" si="4"/>
        <v>貨2L3AF</v>
      </c>
      <c r="B274" s="20" t="s">
        <v>207</v>
      </c>
      <c r="C274" s="20" t="s">
        <v>153</v>
      </c>
      <c r="D274" s="20" t="s">
        <v>1102</v>
      </c>
      <c r="E274" s="20" t="s">
        <v>1127</v>
      </c>
      <c r="F274" s="20">
        <v>3.5000000000000003E-2</v>
      </c>
      <c r="G274" s="20">
        <v>0</v>
      </c>
      <c r="H274" s="20">
        <v>3</v>
      </c>
      <c r="I274" s="1" t="s">
        <v>1084</v>
      </c>
      <c r="T274" s="133" t="s">
        <v>365</v>
      </c>
      <c r="U274" s="159" t="s">
        <v>291</v>
      </c>
      <c r="V274" s="39" t="s">
        <v>1117</v>
      </c>
      <c r="W274" s="160" t="s">
        <v>1102</v>
      </c>
      <c r="X274" s="161" t="s">
        <v>1127</v>
      </c>
      <c r="Y274" s="7"/>
      <c r="Z274" s="159">
        <v>3.5000000000000003E-2</v>
      </c>
      <c r="AA274" s="159">
        <v>0</v>
      </c>
      <c r="AB274" s="162">
        <v>3</v>
      </c>
    </row>
    <row r="275" spans="1:28" ht="15" customHeight="1" x14ac:dyDescent="0.15">
      <c r="A275" s="20" t="str">
        <f t="shared" si="4"/>
        <v>貨2L3LF</v>
      </c>
      <c r="B275" s="20" t="s">
        <v>207</v>
      </c>
      <c r="C275" s="20" t="s">
        <v>153</v>
      </c>
      <c r="D275" s="20" t="s">
        <v>1102</v>
      </c>
      <c r="E275" s="20" t="s">
        <v>1128</v>
      </c>
      <c r="F275" s="20">
        <v>1.7500000000000002E-2</v>
      </c>
      <c r="G275" s="20">
        <v>0</v>
      </c>
      <c r="H275" s="20">
        <v>3</v>
      </c>
      <c r="I275" s="1" t="s">
        <v>1094</v>
      </c>
      <c r="T275" s="133" t="s">
        <v>365</v>
      </c>
      <c r="U275" s="159" t="s">
        <v>291</v>
      </c>
      <c r="V275" s="39" t="s">
        <v>1117</v>
      </c>
      <c r="W275" s="160" t="s">
        <v>1102</v>
      </c>
      <c r="X275" s="161" t="s">
        <v>1128</v>
      </c>
      <c r="Y275" s="7"/>
      <c r="Z275" s="159">
        <v>1.7500000000000002E-2</v>
      </c>
      <c r="AA275" s="159">
        <v>0</v>
      </c>
      <c r="AB275" s="162">
        <v>3</v>
      </c>
    </row>
    <row r="276" spans="1:28" ht="15" customHeight="1" x14ac:dyDescent="0.15">
      <c r="A276" s="20" t="str">
        <f t="shared" si="4"/>
        <v>貨2L4BF</v>
      </c>
      <c r="B276" s="20" t="s">
        <v>207</v>
      </c>
      <c r="C276" s="20" t="s">
        <v>153</v>
      </c>
      <c r="D276" s="20" t="s">
        <v>1102</v>
      </c>
      <c r="E276" s="20" t="s">
        <v>1129</v>
      </c>
      <c r="F276" s="20">
        <v>5.2500000000000005E-2</v>
      </c>
      <c r="G276" s="20">
        <v>0</v>
      </c>
      <c r="H276" s="20">
        <v>3</v>
      </c>
      <c r="I276" s="1" t="s">
        <v>1073</v>
      </c>
      <c r="T276" s="133" t="s">
        <v>365</v>
      </c>
      <c r="U276" s="159" t="s">
        <v>291</v>
      </c>
      <c r="V276" s="39" t="s">
        <v>1117</v>
      </c>
      <c r="W276" s="160" t="s">
        <v>1102</v>
      </c>
      <c r="X276" s="161" t="s">
        <v>1129</v>
      </c>
      <c r="Y276" s="7" t="s">
        <v>463</v>
      </c>
      <c r="Z276" s="159">
        <v>5.2500000000000005E-2</v>
      </c>
      <c r="AA276" s="159">
        <v>0</v>
      </c>
      <c r="AB276" s="162">
        <v>3</v>
      </c>
    </row>
    <row r="277" spans="1:28" ht="15" customHeight="1" x14ac:dyDescent="0.15">
      <c r="A277" s="20" t="str">
        <f t="shared" si="4"/>
        <v>貨2L4AF</v>
      </c>
      <c r="B277" s="20" t="s">
        <v>207</v>
      </c>
      <c r="C277" s="20" t="s">
        <v>153</v>
      </c>
      <c r="D277" s="20" t="s">
        <v>1102</v>
      </c>
      <c r="E277" s="20" t="s">
        <v>1131</v>
      </c>
      <c r="F277" s="20">
        <v>5.2499999999999998E-2</v>
      </c>
      <c r="G277" s="20">
        <v>0</v>
      </c>
      <c r="H277" s="20">
        <v>3</v>
      </c>
      <c r="I277" s="1" t="s">
        <v>1084</v>
      </c>
      <c r="T277" s="133" t="s">
        <v>365</v>
      </c>
      <c r="U277" s="159" t="s">
        <v>291</v>
      </c>
      <c r="V277" s="39" t="s">
        <v>1117</v>
      </c>
      <c r="W277" s="160" t="s">
        <v>1102</v>
      </c>
      <c r="X277" s="161" t="s">
        <v>1131</v>
      </c>
      <c r="Y277" s="7"/>
      <c r="Z277" s="159">
        <v>5.2499999999999998E-2</v>
      </c>
      <c r="AA277" s="159">
        <v>0</v>
      </c>
      <c r="AB277" s="162">
        <v>3</v>
      </c>
    </row>
    <row r="278" spans="1:28" ht="15" customHeight="1" x14ac:dyDescent="0.15">
      <c r="A278" s="20" t="str">
        <f t="shared" si="4"/>
        <v>貨2L4LF</v>
      </c>
      <c r="B278" s="20" t="s">
        <v>207</v>
      </c>
      <c r="C278" s="20" t="s">
        <v>153</v>
      </c>
      <c r="D278" s="20" t="s">
        <v>1102</v>
      </c>
      <c r="E278" s="20" t="s">
        <v>1133</v>
      </c>
      <c r="F278" s="20">
        <v>5.2499999999999998E-2</v>
      </c>
      <c r="G278" s="20">
        <v>0</v>
      </c>
      <c r="H278" s="20">
        <v>3</v>
      </c>
      <c r="I278" s="1" t="s">
        <v>1094</v>
      </c>
      <c r="T278" s="133" t="s">
        <v>365</v>
      </c>
      <c r="U278" s="159" t="s">
        <v>291</v>
      </c>
      <c r="V278" s="39" t="s">
        <v>1117</v>
      </c>
      <c r="W278" s="160" t="s">
        <v>1102</v>
      </c>
      <c r="X278" s="161" t="s">
        <v>1133</v>
      </c>
      <c r="Y278" s="7"/>
      <c r="Z278" s="159">
        <v>5.2499999999999998E-2</v>
      </c>
      <c r="AA278" s="159">
        <v>0</v>
      </c>
      <c r="AB278" s="162">
        <v>3</v>
      </c>
    </row>
    <row r="279" spans="1:28" ht="15" customHeight="1" x14ac:dyDescent="0.15">
      <c r="A279" s="20" t="str">
        <f t="shared" si="4"/>
        <v>貨2L5BF</v>
      </c>
      <c r="B279" s="20" t="s">
        <v>207</v>
      </c>
      <c r="C279" s="20" t="s">
        <v>153</v>
      </c>
      <c r="D279" s="20" t="s">
        <v>1102</v>
      </c>
      <c r="E279" s="20" t="s">
        <v>1135</v>
      </c>
      <c r="F279" s="20">
        <v>3.5000000000000003E-2</v>
      </c>
      <c r="G279" s="20">
        <v>0</v>
      </c>
      <c r="H279" s="20">
        <v>3</v>
      </c>
      <c r="I279" s="1" t="s">
        <v>1078</v>
      </c>
      <c r="T279" s="133" t="s">
        <v>365</v>
      </c>
      <c r="U279" s="159" t="s">
        <v>291</v>
      </c>
      <c r="V279" s="39" t="s">
        <v>1117</v>
      </c>
      <c r="W279" s="160" t="s">
        <v>1102</v>
      </c>
      <c r="X279" s="161" t="s">
        <v>1135</v>
      </c>
      <c r="Y279" s="7" t="s">
        <v>464</v>
      </c>
      <c r="Z279" s="159">
        <v>3.5000000000000003E-2</v>
      </c>
      <c r="AA279" s="159">
        <v>0</v>
      </c>
      <c r="AB279" s="162">
        <v>3</v>
      </c>
    </row>
    <row r="280" spans="1:28" ht="15" customHeight="1" x14ac:dyDescent="0.15">
      <c r="A280" s="20" t="str">
        <f t="shared" si="4"/>
        <v>貨2L5AF</v>
      </c>
      <c r="B280" s="20" t="s">
        <v>207</v>
      </c>
      <c r="C280" s="20" t="s">
        <v>153</v>
      </c>
      <c r="D280" s="20" t="s">
        <v>1102</v>
      </c>
      <c r="E280" s="20" t="s">
        <v>1136</v>
      </c>
      <c r="F280" s="20">
        <v>3.5000000000000003E-2</v>
      </c>
      <c r="G280" s="20">
        <v>0</v>
      </c>
      <c r="H280" s="20">
        <v>3</v>
      </c>
      <c r="I280" s="1" t="s">
        <v>1084</v>
      </c>
      <c r="T280" s="133" t="s">
        <v>365</v>
      </c>
      <c r="U280" s="159" t="s">
        <v>291</v>
      </c>
      <c r="V280" s="39" t="s">
        <v>1117</v>
      </c>
      <c r="W280" s="160" t="s">
        <v>1102</v>
      </c>
      <c r="X280" s="161" t="s">
        <v>1136</v>
      </c>
      <c r="Y280" s="7"/>
      <c r="Z280" s="159">
        <v>3.5000000000000003E-2</v>
      </c>
      <c r="AA280" s="159">
        <v>0</v>
      </c>
      <c r="AB280" s="162">
        <v>3</v>
      </c>
    </row>
    <row r="281" spans="1:28" ht="15" customHeight="1" x14ac:dyDescent="0.15">
      <c r="A281" s="20" t="str">
        <f t="shared" si="4"/>
        <v>貨2L5LF</v>
      </c>
      <c r="B281" s="20" t="s">
        <v>207</v>
      </c>
      <c r="C281" s="20" t="s">
        <v>153</v>
      </c>
      <c r="D281" s="20" t="s">
        <v>1102</v>
      </c>
      <c r="E281" s="20" t="s">
        <v>1138</v>
      </c>
      <c r="F281" s="20">
        <v>3.5000000000000003E-2</v>
      </c>
      <c r="G281" s="20">
        <v>0</v>
      </c>
      <c r="H281" s="20">
        <v>3</v>
      </c>
      <c r="I281" s="1" t="s">
        <v>1094</v>
      </c>
      <c r="T281" s="133" t="s">
        <v>365</v>
      </c>
      <c r="U281" s="159" t="s">
        <v>291</v>
      </c>
      <c r="V281" s="39" t="s">
        <v>1117</v>
      </c>
      <c r="W281" s="160" t="s">
        <v>1102</v>
      </c>
      <c r="X281" s="161" t="s">
        <v>1138</v>
      </c>
      <c r="Y281" s="7"/>
      <c r="Z281" s="159">
        <v>3.5000000000000003E-2</v>
      </c>
      <c r="AA281" s="159">
        <v>0</v>
      </c>
      <c r="AB281" s="162">
        <v>3</v>
      </c>
    </row>
    <row r="282" spans="1:28" ht="15" customHeight="1" x14ac:dyDescent="0.15">
      <c r="A282" s="20" t="str">
        <f t="shared" si="4"/>
        <v>貨2L6BF</v>
      </c>
      <c r="B282" s="20" t="s">
        <v>207</v>
      </c>
      <c r="C282" s="20" t="s">
        <v>153</v>
      </c>
      <c r="D282" s="20" t="s">
        <v>1102</v>
      </c>
      <c r="E282" s="20" t="s">
        <v>1140</v>
      </c>
      <c r="F282" s="20">
        <v>1.7500000000000002E-2</v>
      </c>
      <c r="G282" s="20">
        <v>0</v>
      </c>
      <c r="H282" s="20">
        <v>3</v>
      </c>
      <c r="I282" s="1" t="s">
        <v>1139</v>
      </c>
      <c r="T282" s="133" t="s">
        <v>365</v>
      </c>
      <c r="U282" s="159" t="s">
        <v>291</v>
      </c>
      <c r="V282" s="39" t="s">
        <v>1117</v>
      </c>
      <c r="W282" s="160" t="s">
        <v>1102</v>
      </c>
      <c r="X282" s="161" t="s">
        <v>1140</v>
      </c>
      <c r="Y282" s="7" t="s">
        <v>1114</v>
      </c>
      <c r="Z282" s="159">
        <v>1.7500000000000002E-2</v>
      </c>
      <c r="AA282" s="159">
        <v>0</v>
      </c>
      <c r="AB282" s="162">
        <v>3</v>
      </c>
    </row>
    <row r="283" spans="1:28" ht="15" customHeight="1" x14ac:dyDescent="0.15">
      <c r="A283" s="20" t="str">
        <f t="shared" si="4"/>
        <v>貨2L6AF</v>
      </c>
      <c r="B283" s="20" t="s">
        <v>207</v>
      </c>
      <c r="C283" s="20" t="s">
        <v>153</v>
      </c>
      <c r="D283" s="20" t="s">
        <v>1102</v>
      </c>
      <c r="E283" s="20" t="s">
        <v>1141</v>
      </c>
      <c r="F283" s="20">
        <v>1.7500000000000002E-2</v>
      </c>
      <c r="G283" s="20">
        <v>0</v>
      </c>
      <c r="H283" s="20">
        <v>3</v>
      </c>
      <c r="I283" s="1" t="s">
        <v>1084</v>
      </c>
      <c r="T283" s="133" t="s">
        <v>365</v>
      </c>
      <c r="U283" s="159" t="s">
        <v>291</v>
      </c>
      <c r="V283" s="39" t="s">
        <v>1117</v>
      </c>
      <c r="W283" s="160" t="s">
        <v>1102</v>
      </c>
      <c r="X283" s="161" t="s">
        <v>1141</v>
      </c>
      <c r="Y283" s="7"/>
      <c r="Z283" s="159">
        <v>1.7500000000000002E-2</v>
      </c>
      <c r="AA283" s="159">
        <v>0</v>
      </c>
      <c r="AB283" s="162">
        <v>3</v>
      </c>
    </row>
    <row r="284" spans="1:28" ht="15" customHeight="1" x14ac:dyDescent="0.15">
      <c r="A284" s="20" t="str">
        <f t="shared" si="4"/>
        <v>貨2L6LF</v>
      </c>
      <c r="B284" s="20" t="s">
        <v>207</v>
      </c>
      <c r="C284" s="20" t="s">
        <v>153</v>
      </c>
      <c r="D284" s="20" t="s">
        <v>1102</v>
      </c>
      <c r="E284" s="20" t="s">
        <v>1142</v>
      </c>
      <c r="F284" s="20">
        <v>1.7500000000000002E-2</v>
      </c>
      <c r="G284" s="20">
        <v>0</v>
      </c>
      <c r="H284" s="20">
        <v>3</v>
      </c>
      <c r="I284" s="1" t="s">
        <v>1094</v>
      </c>
      <c r="T284" s="133" t="s">
        <v>365</v>
      </c>
      <c r="U284" s="159" t="s">
        <v>291</v>
      </c>
      <c r="V284" s="39" t="s">
        <v>1117</v>
      </c>
      <c r="W284" s="160" t="s">
        <v>1102</v>
      </c>
      <c r="X284" s="161" t="s">
        <v>1142</v>
      </c>
      <c r="Y284" s="7"/>
      <c r="Z284" s="159">
        <v>1.7500000000000002E-2</v>
      </c>
      <c r="AA284" s="159">
        <v>0</v>
      </c>
      <c r="AB284" s="162">
        <v>3</v>
      </c>
    </row>
    <row r="285" spans="1:28" ht="15" customHeight="1" x14ac:dyDescent="0.15">
      <c r="A285" s="20" t="str">
        <f t="shared" si="4"/>
        <v>貨3L-</v>
      </c>
      <c r="B285" s="20" t="s">
        <v>222</v>
      </c>
      <c r="C285" s="20" t="s">
        <v>154</v>
      </c>
      <c r="D285" s="20" t="s">
        <v>712</v>
      </c>
      <c r="E285" s="20" t="s">
        <v>711</v>
      </c>
      <c r="F285" s="20">
        <v>1.8</v>
      </c>
      <c r="G285" s="20">
        <v>0</v>
      </c>
      <c r="H285" s="20">
        <v>3</v>
      </c>
      <c r="I285" s="1" t="s">
        <v>1048</v>
      </c>
      <c r="T285" s="133" t="s">
        <v>365</v>
      </c>
      <c r="U285" s="159" t="s">
        <v>291</v>
      </c>
      <c r="V285" s="39" t="s">
        <v>1143</v>
      </c>
      <c r="W285" s="160" t="s">
        <v>712</v>
      </c>
      <c r="X285" s="161" t="s">
        <v>711</v>
      </c>
      <c r="Y285" s="7"/>
      <c r="Z285" s="159">
        <v>1.8</v>
      </c>
      <c r="AA285" s="159">
        <v>0</v>
      </c>
      <c r="AB285" s="162">
        <v>3</v>
      </c>
    </row>
    <row r="286" spans="1:28" ht="15" customHeight="1" x14ac:dyDescent="0.15">
      <c r="A286" s="20" t="str">
        <f t="shared" si="4"/>
        <v>貨3LJ</v>
      </c>
      <c r="B286" s="20" t="s">
        <v>222</v>
      </c>
      <c r="C286" s="20" t="s">
        <v>154</v>
      </c>
      <c r="D286" s="20" t="s">
        <v>715</v>
      </c>
      <c r="E286" s="20" t="s">
        <v>814</v>
      </c>
      <c r="F286" s="20">
        <v>1.2</v>
      </c>
      <c r="G286" s="20">
        <v>0</v>
      </c>
      <c r="H286" s="20">
        <v>3</v>
      </c>
      <c r="I286" s="1" t="s">
        <v>1048</v>
      </c>
      <c r="T286" s="133" t="s">
        <v>365</v>
      </c>
      <c r="U286" s="159" t="s">
        <v>291</v>
      </c>
      <c r="V286" s="39" t="s">
        <v>1143</v>
      </c>
      <c r="W286" s="160" t="s">
        <v>715</v>
      </c>
      <c r="X286" s="161" t="s">
        <v>814</v>
      </c>
      <c r="Y286" s="7"/>
      <c r="Z286" s="159">
        <v>1.2</v>
      </c>
      <c r="AA286" s="159">
        <v>0</v>
      </c>
      <c r="AB286" s="162">
        <v>3</v>
      </c>
    </row>
    <row r="287" spans="1:28" ht="15" customHeight="1" x14ac:dyDescent="0.15">
      <c r="A287" s="20" t="str">
        <f t="shared" si="4"/>
        <v>貨3LM</v>
      </c>
      <c r="B287" s="20" t="s">
        <v>222</v>
      </c>
      <c r="C287" s="20" t="s">
        <v>154</v>
      </c>
      <c r="D287" s="20" t="s">
        <v>831</v>
      </c>
      <c r="E287" s="20" t="s">
        <v>832</v>
      </c>
      <c r="F287" s="20">
        <v>0.9</v>
      </c>
      <c r="G287" s="20">
        <v>0</v>
      </c>
      <c r="H287" s="20">
        <v>3</v>
      </c>
      <c r="I287" s="1" t="s">
        <v>1048</v>
      </c>
      <c r="T287" s="133" t="s">
        <v>365</v>
      </c>
      <c r="U287" s="159" t="s">
        <v>291</v>
      </c>
      <c r="V287" s="39" t="s">
        <v>1143</v>
      </c>
      <c r="W287" s="160" t="s">
        <v>831</v>
      </c>
      <c r="X287" s="161" t="s">
        <v>832</v>
      </c>
      <c r="Y287" s="7"/>
      <c r="Z287" s="159">
        <v>0.9</v>
      </c>
      <c r="AA287" s="159">
        <v>0</v>
      </c>
      <c r="AB287" s="162">
        <v>3</v>
      </c>
    </row>
    <row r="288" spans="1:28" ht="15" customHeight="1" x14ac:dyDescent="0.15">
      <c r="A288" s="20" t="str">
        <f t="shared" si="4"/>
        <v>貨3LT</v>
      </c>
      <c r="B288" s="20" t="s">
        <v>222</v>
      </c>
      <c r="C288" s="20" t="s">
        <v>154</v>
      </c>
      <c r="D288" s="20" t="s">
        <v>825</v>
      </c>
      <c r="E288" s="20" t="s">
        <v>826</v>
      </c>
      <c r="F288" s="20">
        <v>0.7</v>
      </c>
      <c r="G288" s="20">
        <v>0</v>
      </c>
      <c r="H288" s="20">
        <v>3</v>
      </c>
      <c r="I288" s="1" t="s">
        <v>1048</v>
      </c>
      <c r="T288" s="133" t="s">
        <v>365</v>
      </c>
      <c r="U288" s="159" t="s">
        <v>291</v>
      </c>
      <c r="V288" s="39" t="s">
        <v>1143</v>
      </c>
      <c r="W288" s="160" t="s">
        <v>825</v>
      </c>
      <c r="X288" s="161" t="s">
        <v>826</v>
      </c>
      <c r="Y288" s="7"/>
      <c r="Z288" s="159">
        <v>0.7</v>
      </c>
      <c r="AA288" s="159">
        <v>0</v>
      </c>
      <c r="AB288" s="162">
        <v>3</v>
      </c>
    </row>
    <row r="289" spans="1:28" ht="15" customHeight="1" x14ac:dyDescent="0.15">
      <c r="A289" s="20" t="str">
        <f t="shared" si="4"/>
        <v>貨3LZ</v>
      </c>
      <c r="B289" s="20" t="s">
        <v>222</v>
      </c>
      <c r="C289" s="20" t="s">
        <v>154</v>
      </c>
      <c r="D289" s="20" t="s">
        <v>200</v>
      </c>
      <c r="E289" s="20" t="s">
        <v>833</v>
      </c>
      <c r="F289" s="20">
        <v>0.49</v>
      </c>
      <c r="G289" s="20">
        <v>0</v>
      </c>
      <c r="H289" s="20">
        <v>3</v>
      </c>
      <c r="I289" s="1" t="s">
        <v>1048</v>
      </c>
      <c r="T289" s="133" t="s">
        <v>365</v>
      </c>
      <c r="U289" s="159" t="s">
        <v>291</v>
      </c>
      <c r="V289" s="39" t="s">
        <v>1143</v>
      </c>
      <c r="W289" s="160" t="s">
        <v>200</v>
      </c>
      <c r="X289" s="161" t="s">
        <v>833</v>
      </c>
      <c r="Y289" s="7"/>
      <c r="Z289" s="159">
        <v>0.49</v>
      </c>
      <c r="AA289" s="159">
        <v>0</v>
      </c>
      <c r="AB289" s="162">
        <v>3</v>
      </c>
    </row>
    <row r="290" spans="1:28" ht="15" customHeight="1" x14ac:dyDescent="0.15">
      <c r="A290" s="20" t="str">
        <f t="shared" si="4"/>
        <v>貨3LGB</v>
      </c>
      <c r="B290" s="20" t="s">
        <v>222</v>
      </c>
      <c r="C290" s="20" t="s">
        <v>154</v>
      </c>
      <c r="D290" s="20" t="s">
        <v>201</v>
      </c>
      <c r="E290" s="20" t="s">
        <v>857</v>
      </c>
      <c r="F290" s="20">
        <v>0.4</v>
      </c>
      <c r="G290" s="20">
        <v>0</v>
      </c>
      <c r="H290" s="20">
        <v>3</v>
      </c>
      <c r="I290" s="1" t="s">
        <v>1048</v>
      </c>
      <c r="T290" s="133" t="s">
        <v>365</v>
      </c>
      <c r="U290" s="159" t="s">
        <v>291</v>
      </c>
      <c r="V290" s="39" t="s">
        <v>1143</v>
      </c>
      <c r="W290" s="160" t="s">
        <v>201</v>
      </c>
      <c r="X290" s="161" t="s">
        <v>857</v>
      </c>
      <c r="Y290" s="7"/>
      <c r="Z290" s="159">
        <v>0.4</v>
      </c>
      <c r="AA290" s="159">
        <v>0</v>
      </c>
      <c r="AB290" s="162">
        <v>3</v>
      </c>
    </row>
    <row r="291" spans="1:28" ht="15" customHeight="1" x14ac:dyDescent="0.15">
      <c r="A291" s="20" t="str">
        <f t="shared" si="4"/>
        <v>貨3LGE</v>
      </c>
      <c r="B291" s="20" t="s">
        <v>222</v>
      </c>
      <c r="C291" s="20" t="s">
        <v>154</v>
      </c>
      <c r="D291" s="20" t="s">
        <v>201</v>
      </c>
      <c r="E291" s="20" t="s">
        <v>859</v>
      </c>
      <c r="F291" s="20">
        <v>0.4</v>
      </c>
      <c r="G291" s="20">
        <v>0</v>
      </c>
      <c r="H291" s="20">
        <v>3</v>
      </c>
      <c r="I291" s="1" t="s">
        <v>1048</v>
      </c>
      <c r="T291" s="133" t="s">
        <v>365</v>
      </c>
      <c r="U291" s="159" t="s">
        <v>291</v>
      </c>
      <c r="V291" s="39" t="s">
        <v>1143</v>
      </c>
      <c r="W291" s="160" t="s">
        <v>201</v>
      </c>
      <c r="X291" s="161" t="s">
        <v>859</v>
      </c>
      <c r="Y291" s="7"/>
      <c r="Z291" s="159">
        <v>0.4</v>
      </c>
      <c r="AA291" s="159">
        <v>0</v>
      </c>
      <c r="AB291" s="162">
        <v>3</v>
      </c>
    </row>
    <row r="292" spans="1:28" ht="15" customHeight="1" x14ac:dyDescent="0.15">
      <c r="A292" s="20" t="str">
        <f t="shared" si="4"/>
        <v>貨3LHJ</v>
      </c>
      <c r="B292" s="20" t="s">
        <v>222</v>
      </c>
      <c r="C292" s="20" t="s">
        <v>154</v>
      </c>
      <c r="D292" s="20" t="s">
        <v>201</v>
      </c>
      <c r="E292" s="20" t="s">
        <v>867</v>
      </c>
      <c r="F292" s="20">
        <v>0.2</v>
      </c>
      <c r="G292" s="20">
        <v>0</v>
      </c>
      <c r="H292" s="20">
        <v>3</v>
      </c>
      <c r="I292" s="1" t="s">
        <v>1084</v>
      </c>
      <c r="J292" s="20" t="s">
        <v>1088</v>
      </c>
      <c r="T292" s="133" t="s">
        <v>365</v>
      </c>
      <c r="U292" s="159" t="s">
        <v>291</v>
      </c>
      <c r="V292" s="39" t="s">
        <v>1143</v>
      </c>
      <c r="W292" s="160" t="s">
        <v>201</v>
      </c>
      <c r="X292" s="161" t="s">
        <v>867</v>
      </c>
      <c r="Y292" s="7"/>
      <c r="Z292" s="159">
        <v>0.2</v>
      </c>
      <c r="AA292" s="159">
        <v>0</v>
      </c>
      <c r="AB292" s="162">
        <v>3</v>
      </c>
    </row>
    <row r="293" spans="1:28" ht="15" customHeight="1" x14ac:dyDescent="0.15">
      <c r="A293" s="20" t="str">
        <f t="shared" si="4"/>
        <v>貨3LGK</v>
      </c>
      <c r="B293" s="20" t="s">
        <v>222</v>
      </c>
      <c r="C293" s="20" t="s">
        <v>154</v>
      </c>
      <c r="D293" s="20" t="s">
        <v>828</v>
      </c>
      <c r="E293" s="20" t="s">
        <v>864</v>
      </c>
      <c r="F293" s="20">
        <v>0.13</v>
      </c>
      <c r="G293" s="20">
        <v>0</v>
      </c>
      <c r="H293" s="20">
        <v>3</v>
      </c>
      <c r="I293" s="1" t="s">
        <v>1048</v>
      </c>
      <c r="T293" s="133" t="s">
        <v>365</v>
      </c>
      <c r="U293" s="159" t="s">
        <v>291</v>
      </c>
      <c r="V293" s="39" t="s">
        <v>1143</v>
      </c>
      <c r="W293" s="160" t="s">
        <v>828</v>
      </c>
      <c r="X293" s="161" t="s">
        <v>864</v>
      </c>
      <c r="Y293" s="7"/>
      <c r="Z293" s="159">
        <v>0.13</v>
      </c>
      <c r="AA293" s="159">
        <v>0</v>
      </c>
      <c r="AB293" s="162">
        <v>3</v>
      </c>
    </row>
    <row r="294" spans="1:28" ht="15" customHeight="1" x14ac:dyDescent="0.15">
      <c r="A294" s="20" t="str">
        <f t="shared" si="4"/>
        <v>貨3LHQ</v>
      </c>
      <c r="B294" s="20" t="s">
        <v>222</v>
      </c>
      <c r="C294" s="20" t="s">
        <v>154</v>
      </c>
      <c r="D294" s="20" t="s">
        <v>828</v>
      </c>
      <c r="E294" s="20" t="s">
        <v>873</v>
      </c>
      <c r="F294" s="20">
        <v>6.5000000000000002E-2</v>
      </c>
      <c r="G294" s="20">
        <v>0</v>
      </c>
      <c r="H294" s="20">
        <v>3</v>
      </c>
      <c r="I294" s="1" t="s">
        <v>1084</v>
      </c>
      <c r="J294" s="20" t="s">
        <v>1088</v>
      </c>
      <c r="T294" s="133" t="s">
        <v>365</v>
      </c>
      <c r="U294" s="159" t="s">
        <v>291</v>
      </c>
      <c r="V294" s="39" t="s">
        <v>1143</v>
      </c>
      <c r="W294" s="160" t="s">
        <v>828</v>
      </c>
      <c r="X294" s="161" t="s">
        <v>873</v>
      </c>
      <c r="Y294" s="7"/>
      <c r="Z294" s="159">
        <v>6.5000000000000002E-2</v>
      </c>
      <c r="AA294" s="159">
        <v>0</v>
      </c>
      <c r="AB294" s="162">
        <v>3</v>
      </c>
    </row>
    <row r="295" spans="1:28" ht="15" customHeight="1" x14ac:dyDescent="0.15">
      <c r="A295" s="20" t="str">
        <f t="shared" si="4"/>
        <v>貨3LTC</v>
      </c>
      <c r="B295" s="20" t="s">
        <v>222</v>
      </c>
      <c r="C295" s="20" t="s">
        <v>154</v>
      </c>
      <c r="D295" s="20" t="s">
        <v>828</v>
      </c>
      <c r="E295" s="20" t="s">
        <v>886</v>
      </c>
      <c r="F295" s="20">
        <v>9.7500000000000003E-2</v>
      </c>
      <c r="G295" s="20">
        <v>0</v>
      </c>
      <c r="H295" s="20">
        <v>3</v>
      </c>
      <c r="I295" s="1" t="s">
        <v>1048</v>
      </c>
      <c r="J295" s="20" t="s">
        <v>1089</v>
      </c>
      <c r="T295" s="133" t="s">
        <v>365</v>
      </c>
      <c r="U295" s="159" t="s">
        <v>291</v>
      </c>
      <c r="V295" s="39" t="s">
        <v>1143</v>
      </c>
      <c r="W295" s="160" t="s">
        <v>828</v>
      </c>
      <c r="X295" s="161" t="s">
        <v>886</v>
      </c>
      <c r="Y295" s="7"/>
      <c r="Z295" s="159">
        <v>9.7500000000000003E-2</v>
      </c>
      <c r="AA295" s="159">
        <v>0</v>
      </c>
      <c r="AB295" s="162">
        <v>3</v>
      </c>
    </row>
    <row r="296" spans="1:28" ht="15" customHeight="1" x14ac:dyDescent="0.15">
      <c r="A296" s="20" t="str">
        <f t="shared" si="4"/>
        <v>貨3LXC</v>
      </c>
      <c r="B296" s="20" t="s">
        <v>222</v>
      </c>
      <c r="C296" s="20" t="s">
        <v>154</v>
      </c>
      <c r="D296" s="20" t="s">
        <v>828</v>
      </c>
      <c r="E296" s="20" t="s">
        <v>900</v>
      </c>
      <c r="F296" s="20">
        <v>9.7500000000000003E-2</v>
      </c>
      <c r="G296" s="20">
        <v>0</v>
      </c>
      <c r="H296" s="20">
        <v>3</v>
      </c>
      <c r="I296" s="1" t="s">
        <v>1084</v>
      </c>
      <c r="J296" s="20" t="s">
        <v>423</v>
      </c>
      <c r="T296" s="133" t="s">
        <v>365</v>
      </c>
      <c r="U296" s="159" t="s">
        <v>291</v>
      </c>
      <c r="V296" s="39" t="s">
        <v>1143</v>
      </c>
      <c r="W296" s="160" t="s">
        <v>828</v>
      </c>
      <c r="X296" s="161" t="s">
        <v>900</v>
      </c>
      <c r="Y296" s="7"/>
      <c r="Z296" s="159">
        <v>9.7500000000000003E-2</v>
      </c>
      <c r="AA296" s="159">
        <v>0</v>
      </c>
      <c r="AB296" s="162">
        <v>3</v>
      </c>
    </row>
    <row r="297" spans="1:28" ht="15" customHeight="1" x14ac:dyDescent="0.15">
      <c r="A297" s="20" t="str">
        <f t="shared" si="4"/>
        <v>貨3LLC</v>
      </c>
      <c r="B297" s="20" t="s">
        <v>222</v>
      </c>
      <c r="C297" s="20" t="s">
        <v>154</v>
      </c>
      <c r="D297" s="20" t="s">
        <v>828</v>
      </c>
      <c r="E297" s="20" t="s">
        <v>877</v>
      </c>
      <c r="F297" s="20">
        <v>6.5000000000000002E-2</v>
      </c>
      <c r="G297" s="20">
        <v>0</v>
      </c>
      <c r="H297" s="20">
        <v>3</v>
      </c>
      <c r="I297" s="1" t="s">
        <v>1048</v>
      </c>
      <c r="J297" s="20" t="s">
        <v>1090</v>
      </c>
      <c r="T297" s="133" t="s">
        <v>365</v>
      </c>
      <c r="U297" s="159" t="s">
        <v>291</v>
      </c>
      <c r="V297" s="39" t="s">
        <v>1143</v>
      </c>
      <c r="W297" s="160" t="s">
        <v>828</v>
      </c>
      <c r="X297" s="161" t="s">
        <v>877</v>
      </c>
      <c r="Y297" s="7"/>
      <c r="Z297" s="159">
        <v>6.5000000000000002E-2</v>
      </c>
      <c r="AA297" s="159">
        <v>0</v>
      </c>
      <c r="AB297" s="162">
        <v>3</v>
      </c>
    </row>
    <row r="298" spans="1:28" ht="15" customHeight="1" x14ac:dyDescent="0.15">
      <c r="A298" s="20" t="str">
        <f t="shared" si="4"/>
        <v>貨3LYC</v>
      </c>
      <c r="B298" s="20" t="s">
        <v>222</v>
      </c>
      <c r="C298" s="20" t="s">
        <v>154</v>
      </c>
      <c r="D298" s="20" t="s">
        <v>828</v>
      </c>
      <c r="E298" s="20" t="s">
        <v>904</v>
      </c>
      <c r="F298" s="20">
        <v>6.5000000000000002E-2</v>
      </c>
      <c r="G298" s="20">
        <v>0</v>
      </c>
      <c r="H298" s="20">
        <v>3</v>
      </c>
      <c r="I298" s="1" t="s">
        <v>1084</v>
      </c>
      <c r="J298" s="20" t="s">
        <v>424</v>
      </c>
      <c r="T298" s="133" t="s">
        <v>365</v>
      </c>
      <c r="U298" s="159" t="s">
        <v>291</v>
      </c>
      <c r="V298" s="39" t="s">
        <v>1143</v>
      </c>
      <c r="W298" s="160" t="s">
        <v>828</v>
      </c>
      <c r="X298" s="161" t="s">
        <v>904</v>
      </c>
      <c r="Y298" s="7"/>
      <c r="Z298" s="159">
        <v>6.5000000000000002E-2</v>
      </c>
      <c r="AA298" s="159">
        <v>0</v>
      </c>
      <c r="AB298" s="162">
        <v>3</v>
      </c>
    </row>
    <row r="299" spans="1:28" ht="15" customHeight="1" x14ac:dyDescent="0.15">
      <c r="A299" s="20" t="str">
        <f t="shared" si="4"/>
        <v>貨3LUC</v>
      </c>
      <c r="B299" s="20" t="s">
        <v>222</v>
      </c>
      <c r="C299" s="20" t="s">
        <v>154</v>
      </c>
      <c r="D299" t="s">
        <v>828</v>
      </c>
      <c r="E299" t="s">
        <v>893</v>
      </c>
      <c r="F299" s="20">
        <v>3.2500000000000001E-2</v>
      </c>
      <c r="G299" s="20">
        <v>0</v>
      </c>
      <c r="H299" s="20">
        <v>3</v>
      </c>
      <c r="I299" s="1" t="s">
        <v>1048</v>
      </c>
      <c r="J299" s="20" t="s">
        <v>1091</v>
      </c>
      <c r="T299" s="133" t="s">
        <v>365</v>
      </c>
      <c r="U299" s="159" t="s">
        <v>291</v>
      </c>
      <c r="V299" s="39" t="s">
        <v>1143</v>
      </c>
      <c r="W299" s="160" t="s">
        <v>828</v>
      </c>
      <c r="X299" s="161" t="s">
        <v>893</v>
      </c>
      <c r="Y299" s="7"/>
      <c r="Z299" s="159">
        <v>3.2500000000000001E-2</v>
      </c>
      <c r="AA299" s="159">
        <v>0</v>
      </c>
      <c r="AB299" s="162">
        <v>3</v>
      </c>
    </row>
    <row r="300" spans="1:28" ht="15" customHeight="1" x14ac:dyDescent="0.15">
      <c r="A300" s="20" t="str">
        <f t="shared" si="4"/>
        <v>貨3LZC</v>
      </c>
      <c r="B300" s="20" t="s">
        <v>222</v>
      </c>
      <c r="C300" s="20" t="s">
        <v>154</v>
      </c>
      <c r="D300" t="s">
        <v>828</v>
      </c>
      <c r="E300" t="s">
        <v>908</v>
      </c>
      <c r="F300" s="20">
        <v>3.2500000000000001E-2</v>
      </c>
      <c r="G300" s="20">
        <v>0</v>
      </c>
      <c r="H300" s="20">
        <v>3</v>
      </c>
      <c r="I300" s="1" t="s">
        <v>1084</v>
      </c>
      <c r="J300" t="s">
        <v>425</v>
      </c>
      <c r="T300" s="133" t="s">
        <v>365</v>
      </c>
      <c r="U300" s="159" t="s">
        <v>291</v>
      </c>
      <c r="V300" s="39" t="s">
        <v>1143</v>
      </c>
      <c r="W300" s="160" t="s">
        <v>828</v>
      </c>
      <c r="X300" s="161" t="s">
        <v>908</v>
      </c>
      <c r="Y300" s="7"/>
      <c r="Z300" s="159">
        <v>3.2500000000000001E-2</v>
      </c>
      <c r="AA300" s="159">
        <v>0</v>
      </c>
      <c r="AB300" s="162">
        <v>3</v>
      </c>
    </row>
    <row r="301" spans="1:28" ht="15" customHeight="1" x14ac:dyDescent="0.15">
      <c r="A301" s="20" t="str">
        <f t="shared" si="4"/>
        <v>貨3LABF</v>
      </c>
      <c r="B301" s="20" t="s">
        <v>222</v>
      </c>
      <c r="C301" s="20" t="s">
        <v>154</v>
      </c>
      <c r="D301" t="s">
        <v>185</v>
      </c>
      <c r="E301" t="s">
        <v>722</v>
      </c>
      <c r="F301" s="20">
        <v>7.0000000000000007E-2</v>
      </c>
      <c r="G301" s="20">
        <v>0</v>
      </c>
      <c r="H301" s="20">
        <v>3</v>
      </c>
      <c r="I301" s="1" t="s">
        <v>1048</v>
      </c>
      <c r="J301"/>
      <c r="T301" s="133" t="s">
        <v>365</v>
      </c>
      <c r="U301" s="159" t="s">
        <v>291</v>
      </c>
      <c r="V301" s="39" t="s">
        <v>1143</v>
      </c>
      <c r="W301" s="160" t="s">
        <v>185</v>
      </c>
      <c r="X301" s="161" t="s">
        <v>722</v>
      </c>
      <c r="Y301" s="7"/>
      <c r="Z301" s="159">
        <v>7.0000000000000007E-2</v>
      </c>
      <c r="AA301" s="159">
        <v>0</v>
      </c>
      <c r="AB301" s="162">
        <v>3</v>
      </c>
    </row>
    <row r="302" spans="1:28" ht="15" customHeight="1" x14ac:dyDescent="0.15">
      <c r="A302" s="20" t="str">
        <f t="shared" si="4"/>
        <v>貨3LAAF</v>
      </c>
      <c r="B302" s="20" t="s">
        <v>222</v>
      </c>
      <c r="C302" s="20" t="s">
        <v>154</v>
      </c>
      <c r="D302" t="s">
        <v>185</v>
      </c>
      <c r="E302" t="s">
        <v>723</v>
      </c>
      <c r="F302" s="20">
        <v>3.5000000000000003E-2</v>
      </c>
      <c r="G302" s="20">
        <v>0</v>
      </c>
      <c r="H302" s="20">
        <v>3</v>
      </c>
      <c r="I302" s="1" t="s">
        <v>1084</v>
      </c>
      <c r="J302" t="s">
        <v>1088</v>
      </c>
      <c r="T302" s="133" t="s">
        <v>365</v>
      </c>
      <c r="U302" s="159" t="s">
        <v>291</v>
      </c>
      <c r="V302" s="39" t="s">
        <v>1143</v>
      </c>
      <c r="W302" s="160" t="s">
        <v>185</v>
      </c>
      <c r="X302" s="161" t="s">
        <v>723</v>
      </c>
      <c r="Y302" s="7"/>
      <c r="Z302" s="159">
        <v>3.5000000000000003E-2</v>
      </c>
      <c r="AA302" s="159">
        <v>0</v>
      </c>
      <c r="AB302" s="162">
        <v>3</v>
      </c>
    </row>
    <row r="303" spans="1:28" ht="15" customHeight="1" x14ac:dyDescent="0.15">
      <c r="A303" s="20" t="str">
        <f t="shared" si="4"/>
        <v>貨3LALF</v>
      </c>
      <c r="B303" s="20" t="s">
        <v>222</v>
      </c>
      <c r="C303" s="20" t="s">
        <v>154</v>
      </c>
      <c r="D303" s="20" t="s">
        <v>185</v>
      </c>
      <c r="E303" s="20" t="s">
        <v>1118</v>
      </c>
      <c r="F303" s="20">
        <v>1.7500000000000002E-2</v>
      </c>
      <c r="G303" s="20">
        <v>0</v>
      </c>
      <c r="H303" s="20">
        <v>3</v>
      </c>
      <c r="I303" s="1" t="s">
        <v>1094</v>
      </c>
      <c r="T303" s="133" t="s">
        <v>365</v>
      </c>
      <c r="U303" s="159" t="s">
        <v>291</v>
      </c>
      <c r="V303" s="39" t="s">
        <v>1143</v>
      </c>
      <c r="W303" s="160" t="s">
        <v>185</v>
      </c>
      <c r="X303" s="161" t="s">
        <v>1118</v>
      </c>
      <c r="Y303" s="7"/>
      <c r="Z303" s="159">
        <v>1.7500000000000002E-2</v>
      </c>
      <c r="AA303" s="159">
        <v>0</v>
      </c>
      <c r="AB303" s="162">
        <v>3</v>
      </c>
    </row>
    <row r="304" spans="1:28" ht="15" customHeight="1" x14ac:dyDescent="0.15">
      <c r="A304" s="20" t="str">
        <f t="shared" si="4"/>
        <v>貨3LCAF</v>
      </c>
      <c r="B304" s="20" t="s">
        <v>222</v>
      </c>
      <c r="C304" s="20" t="s">
        <v>154</v>
      </c>
      <c r="D304" s="20" t="s">
        <v>185</v>
      </c>
      <c r="E304" s="20" t="s">
        <v>193</v>
      </c>
      <c r="F304" s="20">
        <v>3.5000000000000003E-2</v>
      </c>
      <c r="G304" s="20">
        <v>0</v>
      </c>
      <c r="H304" s="20">
        <v>3</v>
      </c>
      <c r="I304" s="1" t="s">
        <v>1084</v>
      </c>
      <c r="J304" s="20" t="s">
        <v>424</v>
      </c>
      <c r="T304" s="133" t="s">
        <v>365</v>
      </c>
      <c r="U304" s="159" t="s">
        <v>291</v>
      </c>
      <c r="V304" s="39" t="s">
        <v>1143</v>
      </c>
      <c r="W304" s="160" t="s">
        <v>185</v>
      </c>
      <c r="X304" s="161" t="s">
        <v>193</v>
      </c>
      <c r="Y304" s="7"/>
      <c r="Z304" s="159">
        <v>3.5000000000000003E-2</v>
      </c>
      <c r="AA304" s="159">
        <v>0</v>
      </c>
      <c r="AB304" s="162">
        <v>3</v>
      </c>
    </row>
    <row r="305" spans="1:28" ht="15" customHeight="1" x14ac:dyDescent="0.15">
      <c r="A305" s="20" t="str">
        <f t="shared" si="4"/>
        <v>貨3LCBF</v>
      </c>
      <c r="B305" s="20" t="s">
        <v>222</v>
      </c>
      <c r="C305" s="20" t="s">
        <v>154</v>
      </c>
      <c r="D305" s="20" t="s">
        <v>185</v>
      </c>
      <c r="E305" s="20" t="s">
        <v>194</v>
      </c>
      <c r="F305" s="20">
        <v>3.5000000000000003E-2</v>
      </c>
      <c r="G305" s="20">
        <v>0</v>
      </c>
      <c r="H305" s="20">
        <v>3</v>
      </c>
      <c r="I305" s="1" t="s">
        <v>1073</v>
      </c>
      <c r="J305" s="20" t="s">
        <v>1090</v>
      </c>
      <c r="T305" s="133" t="s">
        <v>365</v>
      </c>
      <c r="U305" s="159" t="s">
        <v>291</v>
      </c>
      <c r="V305" s="39" t="s">
        <v>1143</v>
      </c>
      <c r="W305" s="160" t="s">
        <v>185</v>
      </c>
      <c r="X305" s="161" t="s">
        <v>194</v>
      </c>
      <c r="Y305" s="7" t="s">
        <v>463</v>
      </c>
      <c r="Z305" s="159">
        <v>3.5000000000000003E-2</v>
      </c>
      <c r="AA305" s="159">
        <v>0</v>
      </c>
      <c r="AB305" s="162">
        <v>3</v>
      </c>
    </row>
    <row r="306" spans="1:28" ht="15" customHeight="1" x14ac:dyDescent="0.15">
      <c r="A306" s="20" t="str">
        <f t="shared" si="4"/>
        <v>貨3LCLF</v>
      </c>
      <c r="B306" s="20" t="s">
        <v>222</v>
      </c>
      <c r="C306" s="20" t="s">
        <v>154</v>
      </c>
      <c r="D306" s="20" t="s">
        <v>185</v>
      </c>
      <c r="E306" s="20" t="s">
        <v>1120</v>
      </c>
      <c r="F306" s="20">
        <v>3.5000000000000003E-2</v>
      </c>
      <c r="G306" s="20">
        <v>0</v>
      </c>
      <c r="H306" s="20">
        <v>3</v>
      </c>
      <c r="I306" s="1" t="s">
        <v>1094</v>
      </c>
      <c r="T306" s="133" t="s">
        <v>365</v>
      </c>
      <c r="U306" s="159" t="s">
        <v>291</v>
      </c>
      <c r="V306" s="39" t="s">
        <v>1143</v>
      </c>
      <c r="W306" s="160" t="s">
        <v>185</v>
      </c>
      <c r="X306" s="161" t="s">
        <v>1120</v>
      </c>
      <c r="Y306" s="7"/>
      <c r="Z306" s="159">
        <v>3.5000000000000003E-2</v>
      </c>
      <c r="AA306" s="159">
        <v>0</v>
      </c>
      <c r="AB306" s="162">
        <v>3</v>
      </c>
    </row>
    <row r="307" spans="1:28" ht="15" customHeight="1" x14ac:dyDescent="0.15">
      <c r="A307" s="20" t="str">
        <f t="shared" si="4"/>
        <v>貨3LDAF</v>
      </c>
      <c r="B307" s="20" t="s">
        <v>222</v>
      </c>
      <c r="C307" s="20" t="s">
        <v>154</v>
      </c>
      <c r="D307" s="20" t="s">
        <v>185</v>
      </c>
      <c r="E307" s="20" t="s">
        <v>195</v>
      </c>
      <c r="F307" s="20">
        <v>1.7500000000000002E-2</v>
      </c>
      <c r="G307" s="20">
        <v>0</v>
      </c>
      <c r="H307" s="20">
        <v>3</v>
      </c>
      <c r="I307" s="1" t="s">
        <v>1084</v>
      </c>
      <c r="J307" s="20" t="s">
        <v>425</v>
      </c>
      <c r="T307" s="133" t="s">
        <v>365</v>
      </c>
      <c r="U307" s="159" t="s">
        <v>291</v>
      </c>
      <c r="V307" s="39" t="s">
        <v>1143</v>
      </c>
      <c r="W307" s="160" t="s">
        <v>185</v>
      </c>
      <c r="X307" s="161" t="s">
        <v>195</v>
      </c>
      <c r="Y307" s="7"/>
      <c r="Z307" s="159">
        <v>1.7500000000000002E-2</v>
      </c>
      <c r="AA307" s="159">
        <v>0</v>
      </c>
      <c r="AB307" s="162">
        <v>3</v>
      </c>
    </row>
    <row r="308" spans="1:28" ht="15" customHeight="1" x14ac:dyDescent="0.15">
      <c r="A308" s="20" t="str">
        <f t="shared" si="4"/>
        <v>貨3LDBF</v>
      </c>
      <c r="B308" s="20" t="s">
        <v>222</v>
      </c>
      <c r="C308" s="20" t="s">
        <v>154</v>
      </c>
      <c r="D308" s="20" t="s">
        <v>185</v>
      </c>
      <c r="E308" s="20" t="s">
        <v>196</v>
      </c>
      <c r="F308" s="20">
        <v>1.7500000000000002E-2</v>
      </c>
      <c r="G308" s="20">
        <v>0</v>
      </c>
      <c r="H308" s="20">
        <v>3</v>
      </c>
      <c r="I308" s="1" t="s">
        <v>1078</v>
      </c>
      <c r="J308" s="20" t="s">
        <v>1091</v>
      </c>
      <c r="T308" s="133" t="s">
        <v>365</v>
      </c>
      <c r="U308" s="159" t="s">
        <v>291</v>
      </c>
      <c r="V308" s="39" t="s">
        <v>1143</v>
      </c>
      <c r="W308" s="160" t="s">
        <v>185</v>
      </c>
      <c r="X308" s="161" t="s">
        <v>196</v>
      </c>
      <c r="Y308" s="7" t="s">
        <v>464</v>
      </c>
      <c r="Z308" s="159">
        <v>1.7500000000000002E-2</v>
      </c>
      <c r="AA308" s="159">
        <v>0</v>
      </c>
      <c r="AB308" s="162">
        <v>3</v>
      </c>
    </row>
    <row r="309" spans="1:28" ht="15" customHeight="1" x14ac:dyDescent="0.15">
      <c r="A309" s="20" t="str">
        <f t="shared" si="4"/>
        <v>貨3LDLF</v>
      </c>
      <c r="B309" s="20" t="s">
        <v>222</v>
      </c>
      <c r="C309" s="20" t="s">
        <v>154</v>
      </c>
      <c r="D309" s="20" t="s">
        <v>185</v>
      </c>
      <c r="E309" s="20" t="s">
        <v>1121</v>
      </c>
      <c r="F309" s="20">
        <v>1.7500000000000002E-2</v>
      </c>
      <c r="G309" s="20">
        <v>0</v>
      </c>
      <c r="H309" s="20">
        <v>3</v>
      </c>
      <c r="I309" s="1" t="s">
        <v>1094</v>
      </c>
      <c r="T309" s="133" t="s">
        <v>365</v>
      </c>
      <c r="U309" s="159" t="s">
        <v>291</v>
      </c>
      <c r="V309" s="39" t="s">
        <v>1143</v>
      </c>
      <c r="W309" s="160" t="s">
        <v>185</v>
      </c>
      <c r="X309" s="161" t="s">
        <v>1121</v>
      </c>
      <c r="Y309" s="7"/>
      <c r="Z309" s="159">
        <v>1.7500000000000002E-2</v>
      </c>
      <c r="AA309" s="159">
        <v>0</v>
      </c>
      <c r="AB309" s="162">
        <v>3</v>
      </c>
    </row>
    <row r="310" spans="1:28" ht="15" customHeight="1" x14ac:dyDescent="0.15">
      <c r="A310" s="20" t="str">
        <f t="shared" si="4"/>
        <v>貨3LLBF</v>
      </c>
      <c r="B310" s="20" t="s">
        <v>222</v>
      </c>
      <c r="C310" s="20" t="s">
        <v>154</v>
      </c>
      <c r="D310" s="20" t="s">
        <v>443</v>
      </c>
      <c r="E310" s="20" t="s">
        <v>575</v>
      </c>
      <c r="F310" s="20">
        <v>7.0000000000000007E-2</v>
      </c>
      <c r="G310" s="20">
        <v>0</v>
      </c>
      <c r="H310" s="20">
        <v>3</v>
      </c>
      <c r="I310" s="1" t="s">
        <v>1048</v>
      </c>
      <c r="T310" s="133" t="s">
        <v>365</v>
      </c>
      <c r="U310" s="159" t="s">
        <v>291</v>
      </c>
      <c r="V310" s="39" t="s">
        <v>1143</v>
      </c>
      <c r="W310" s="160" t="s">
        <v>443</v>
      </c>
      <c r="X310" s="161" t="s">
        <v>575</v>
      </c>
      <c r="Y310" s="7"/>
      <c r="Z310" s="159">
        <v>7.0000000000000007E-2</v>
      </c>
      <c r="AA310" s="159">
        <v>0</v>
      </c>
      <c r="AB310" s="162">
        <v>3</v>
      </c>
    </row>
    <row r="311" spans="1:28" ht="15" customHeight="1" x14ac:dyDescent="0.15">
      <c r="A311" s="20" t="str">
        <f t="shared" si="4"/>
        <v>貨3LLAF</v>
      </c>
      <c r="B311" s="20" t="s">
        <v>222</v>
      </c>
      <c r="C311" s="20" t="s">
        <v>154</v>
      </c>
      <c r="D311" s="20" t="s">
        <v>443</v>
      </c>
      <c r="E311" s="20" t="s">
        <v>571</v>
      </c>
      <c r="F311" s="20">
        <v>3.5000000000000003E-2</v>
      </c>
      <c r="G311" s="20">
        <v>0</v>
      </c>
      <c r="H311" s="20">
        <v>3</v>
      </c>
      <c r="I311" s="1" t="s">
        <v>1084</v>
      </c>
      <c r="J311" s="20" t="s">
        <v>1088</v>
      </c>
      <c r="T311" s="133" t="s">
        <v>365</v>
      </c>
      <c r="U311" s="159" t="s">
        <v>291</v>
      </c>
      <c r="V311" s="39" t="s">
        <v>1143</v>
      </c>
      <c r="W311" s="160" t="s">
        <v>443</v>
      </c>
      <c r="X311" s="161" t="s">
        <v>571</v>
      </c>
      <c r="Y311" s="7"/>
      <c r="Z311" s="159">
        <v>3.5000000000000003E-2</v>
      </c>
      <c r="AA311" s="159">
        <v>0</v>
      </c>
      <c r="AB311" s="162">
        <v>3</v>
      </c>
    </row>
    <row r="312" spans="1:28" ht="15" customHeight="1" x14ac:dyDescent="0.15">
      <c r="A312" s="20" t="str">
        <f t="shared" si="4"/>
        <v>貨3LLLF</v>
      </c>
      <c r="B312" s="20" t="s">
        <v>222</v>
      </c>
      <c r="C312" s="20" t="s">
        <v>154</v>
      </c>
      <c r="D312" s="20" t="s">
        <v>443</v>
      </c>
      <c r="E312" s="20" t="s">
        <v>1122</v>
      </c>
      <c r="F312" s="20">
        <v>1.7500000000000002E-2</v>
      </c>
      <c r="G312" s="20">
        <v>0</v>
      </c>
      <c r="H312" s="20">
        <v>3</v>
      </c>
      <c r="I312" s="1" t="s">
        <v>1094</v>
      </c>
      <c r="T312" s="133" t="s">
        <v>365</v>
      </c>
      <c r="U312" s="159" t="s">
        <v>291</v>
      </c>
      <c r="V312" s="39" t="s">
        <v>1143</v>
      </c>
      <c r="W312" s="160" t="s">
        <v>443</v>
      </c>
      <c r="X312" s="161" t="s">
        <v>1122</v>
      </c>
      <c r="Y312" s="7"/>
      <c r="Z312" s="159">
        <v>1.7500000000000002E-2</v>
      </c>
      <c r="AA312" s="159">
        <v>0</v>
      </c>
      <c r="AB312" s="162">
        <v>3</v>
      </c>
    </row>
    <row r="313" spans="1:28" ht="15" customHeight="1" x14ac:dyDescent="0.15">
      <c r="A313" s="20" t="str">
        <f t="shared" si="4"/>
        <v>貨3LMBF</v>
      </c>
      <c r="B313" s="20" t="s">
        <v>222</v>
      </c>
      <c r="C313" s="20" t="s">
        <v>154</v>
      </c>
      <c r="D313" s="20" t="s">
        <v>443</v>
      </c>
      <c r="E313" s="20" t="s">
        <v>611</v>
      </c>
      <c r="F313" s="20">
        <v>3.5000000000000003E-2</v>
      </c>
      <c r="G313" s="20">
        <v>0</v>
      </c>
      <c r="H313" s="20">
        <v>3</v>
      </c>
      <c r="I313" s="1" t="s">
        <v>1073</v>
      </c>
      <c r="J313" s="20" t="s">
        <v>463</v>
      </c>
      <c r="T313" s="133" t="s">
        <v>365</v>
      </c>
      <c r="U313" s="159" t="s">
        <v>291</v>
      </c>
      <c r="V313" s="39" t="s">
        <v>1143</v>
      </c>
      <c r="W313" s="160" t="s">
        <v>443</v>
      </c>
      <c r="X313" s="161" t="s">
        <v>611</v>
      </c>
      <c r="Y313" s="7" t="s">
        <v>463</v>
      </c>
      <c r="Z313" s="159">
        <v>3.5000000000000003E-2</v>
      </c>
      <c r="AA313" s="159">
        <v>0</v>
      </c>
      <c r="AB313" s="162">
        <v>3</v>
      </c>
    </row>
    <row r="314" spans="1:28" ht="15" customHeight="1" x14ac:dyDescent="0.15">
      <c r="A314" s="20" t="str">
        <f t="shared" si="4"/>
        <v>貨3LMAF</v>
      </c>
      <c r="B314" s="20" t="s">
        <v>222</v>
      </c>
      <c r="C314" s="20" t="s">
        <v>154</v>
      </c>
      <c r="D314" s="20" t="s">
        <v>443</v>
      </c>
      <c r="E314" s="20" t="s">
        <v>607</v>
      </c>
      <c r="F314" s="20">
        <v>3.5000000000000003E-2</v>
      </c>
      <c r="G314" s="20">
        <v>0</v>
      </c>
      <c r="H314" s="20">
        <v>3</v>
      </c>
      <c r="I314" s="1" t="s">
        <v>1084</v>
      </c>
      <c r="J314" s="20" t="s">
        <v>446</v>
      </c>
      <c r="T314" s="133" t="s">
        <v>365</v>
      </c>
      <c r="U314" s="159" t="s">
        <v>291</v>
      </c>
      <c r="V314" s="39" t="s">
        <v>1143</v>
      </c>
      <c r="W314" s="160" t="s">
        <v>443</v>
      </c>
      <c r="X314" s="161" t="s">
        <v>607</v>
      </c>
      <c r="Y314" s="7"/>
      <c r="Z314" s="159">
        <v>3.5000000000000003E-2</v>
      </c>
      <c r="AA314" s="159">
        <v>0</v>
      </c>
      <c r="AB314" s="162">
        <v>3</v>
      </c>
    </row>
    <row r="315" spans="1:28" ht="15" customHeight="1" x14ac:dyDescent="0.15">
      <c r="A315" s="20" t="str">
        <f t="shared" si="4"/>
        <v>貨3LMLF</v>
      </c>
      <c r="B315" s="20" t="s">
        <v>222</v>
      </c>
      <c r="C315" s="20" t="s">
        <v>154</v>
      </c>
      <c r="D315" s="20" t="s">
        <v>443</v>
      </c>
      <c r="E315" s="20" t="s">
        <v>1123</v>
      </c>
      <c r="F315" s="20">
        <v>3.5000000000000003E-2</v>
      </c>
      <c r="G315" s="20">
        <v>0</v>
      </c>
      <c r="H315" s="20">
        <v>3</v>
      </c>
      <c r="I315" s="1" t="s">
        <v>1094</v>
      </c>
      <c r="T315" s="133" t="s">
        <v>365</v>
      </c>
      <c r="U315" s="159" t="s">
        <v>291</v>
      </c>
      <c r="V315" s="39" t="s">
        <v>1143</v>
      </c>
      <c r="W315" s="160" t="s">
        <v>443</v>
      </c>
      <c r="X315" s="161" t="s">
        <v>1123</v>
      </c>
      <c r="Y315" s="7"/>
      <c r="Z315" s="159">
        <v>3.5000000000000003E-2</v>
      </c>
      <c r="AA315" s="159">
        <v>0</v>
      </c>
      <c r="AB315" s="162">
        <v>3</v>
      </c>
    </row>
    <row r="316" spans="1:28" ht="15" customHeight="1" x14ac:dyDescent="0.15">
      <c r="A316" s="20" t="str">
        <f t="shared" si="4"/>
        <v>貨3LRBF</v>
      </c>
      <c r="B316" s="20" t="s">
        <v>222</v>
      </c>
      <c r="C316" s="20" t="s">
        <v>154</v>
      </c>
      <c r="D316" s="20" t="s">
        <v>443</v>
      </c>
      <c r="E316" s="20" t="s">
        <v>659</v>
      </c>
      <c r="F316" s="20">
        <v>1.7500000000000002E-2</v>
      </c>
      <c r="G316" s="20">
        <v>0</v>
      </c>
      <c r="H316" s="20">
        <v>3</v>
      </c>
      <c r="I316" s="1" t="s">
        <v>1078</v>
      </c>
      <c r="J316" s="20" t="s">
        <v>464</v>
      </c>
      <c r="T316" s="133" t="s">
        <v>365</v>
      </c>
      <c r="U316" s="159" t="s">
        <v>291</v>
      </c>
      <c r="V316" s="39" t="s">
        <v>1143</v>
      </c>
      <c r="W316" s="160" t="s">
        <v>443</v>
      </c>
      <c r="X316" s="161" t="s">
        <v>659</v>
      </c>
      <c r="Y316" s="7" t="s">
        <v>464</v>
      </c>
      <c r="Z316" s="159">
        <v>1.7500000000000002E-2</v>
      </c>
      <c r="AA316" s="159">
        <v>0</v>
      </c>
      <c r="AB316" s="162">
        <v>3</v>
      </c>
    </row>
    <row r="317" spans="1:28" ht="15" customHeight="1" x14ac:dyDescent="0.15">
      <c r="A317" s="20" t="str">
        <f t="shared" si="4"/>
        <v>貨3LRAF</v>
      </c>
      <c r="B317" s="20" t="s">
        <v>222</v>
      </c>
      <c r="C317" s="20" t="s">
        <v>154</v>
      </c>
      <c r="D317" s="20" t="s">
        <v>443</v>
      </c>
      <c r="E317" s="20" t="s">
        <v>655</v>
      </c>
      <c r="F317" s="20">
        <v>1.7500000000000002E-2</v>
      </c>
      <c r="G317" s="20">
        <v>0</v>
      </c>
      <c r="H317" s="20">
        <v>3</v>
      </c>
      <c r="I317" s="1" t="s">
        <v>1084</v>
      </c>
      <c r="J317" s="20" t="s">
        <v>447</v>
      </c>
      <c r="T317" s="133" t="s">
        <v>365</v>
      </c>
      <c r="U317" s="159" t="s">
        <v>291</v>
      </c>
      <c r="V317" s="39" t="s">
        <v>1143</v>
      </c>
      <c r="W317" s="160" t="s">
        <v>443</v>
      </c>
      <c r="X317" s="161" t="s">
        <v>655</v>
      </c>
      <c r="Y317" s="7"/>
      <c r="Z317" s="159">
        <v>1.7500000000000002E-2</v>
      </c>
      <c r="AA317" s="159">
        <v>0</v>
      </c>
      <c r="AB317" s="162">
        <v>3</v>
      </c>
    </row>
    <row r="318" spans="1:28" ht="15" customHeight="1" x14ac:dyDescent="0.15">
      <c r="A318" s="20" t="str">
        <f t="shared" si="4"/>
        <v>貨3LRLF</v>
      </c>
      <c r="B318" s="20" t="s">
        <v>222</v>
      </c>
      <c r="C318" s="20" t="s">
        <v>154</v>
      </c>
      <c r="D318" s="20" t="s">
        <v>443</v>
      </c>
      <c r="E318" s="20" t="s">
        <v>1124</v>
      </c>
      <c r="F318" s="20">
        <v>1.7500000000000002E-2</v>
      </c>
      <c r="G318" s="20">
        <v>0</v>
      </c>
      <c r="H318" s="20">
        <v>3</v>
      </c>
      <c r="I318" s="1" t="s">
        <v>1094</v>
      </c>
      <c r="T318" s="133" t="s">
        <v>365</v>
      </c>
      <c r="U318" s="159" t="s">
        <v>291</v>
      </c>
      <c r="V318" s="39" t="s">
        <v>1143</v>
      </c>
      <c r="W318" s="160" t="s">
        <v>443</v>
      </c>
      <c r="X318" s="161" t="s">
        <v>1124</v>
      </c>
      <c r="Y318" s="7"/>
      <c r="Z318" s="159">
        <v>1.7500000000000002E-2</v>
      </c>
      <c r="AA318" s="159">
        <v>0</v>
      </c>
      <c r="AB318" s="162">
        <v>3</v>
      </c>
    </row>
    <row r="319" spans="1:28" ht="15" customHeight="1" x14ac:dyDescent="0.15">
      <c r="A319" s="20" t="str">
        <f t="shared" si="4"/>
        <v>貨3LQBF</v>
      </c>
      <c r="B319" s="20" t="s">
        <v>222</v>
      </c>
      <c r="C319" s="20" t="s">
        <v>154</v>
      </c>
      <c r="D319" s="20" t="s">
        <v>443</v>
      </c>
      <c r="E319" s="20" t="s">
        <v>304</v>
      </c>
      <c r="F319" s="20">
        <v>6.3E-2</v>
      </c>
      <c r="G319" s="20">
        <v>0</v>
      </c>
      <c r="H319" s="20">
        <v>3</v>
      </c>
      <c r="I319" s="1" t="s">
        <v>1048</v>
      </c>
      <c r="J319" s="20" t="s">
        <v>1089</v>
      </c>
      <c r="T319" s="133" t="s">
        <v>365</v>
      </c>
      <c r="U319" s="159" t="s">
        <v>291</v>
      </c>
      <c r="V319" s="39" t="s">
        <v>1143</v>
      </c>
      <c r="W319" s="160" t="s">
        <v>443</v>
      </c>
      <c r="X319" s="161" t="s">
        <v>304</v>
      </c>
      <c r="Y319" s="7"/>
      <c r="Z319" s="159">
        <v>6.3E-2</v>
      </c>
      <c r="AA319" s="159">
        <v>0</v>
      </c>
      <c r="AB319" s="162">
        <v>3</v>
      </c>
    </row>
    <row r="320" spans="1:28" ht="15" customHeight="1" x14ac:dyDescent="0.15">
      <c r="A320" s="20" t="str">
        <f t="shared" si="4"/>
        <v>貨3LQAF</v>
      </c>
      <c r="B320" s="20" t="s">
        <v>222</v>
      </c>
      <c r="C320" s="20" t="s">
        <v>154</v>
      </c>
      <c r="D320" s="20" t="s">
        <v>443</v>
      </c>
      <c r="E320" s="20" t="s">
        <v>300</v>
      </c>
      <c r="F320" s="20">
        <v>6.3E-2</v>
      </c>
      <c r="G320" s="20">
        <v>0</v>
      </c>
      <c r="H320" s="20">
        <v>3</v>
      </c>
      <c r="I320" s="1" t="s">
        <v>1084</v>
      </c>
      <c r="J320" s="20" t="s">
        <v>423</v>
      </c>
      <c r="T320" s="133" t="s">
        <v>365</v>
      </c>
      <c r="U320" s="159" t="s">
        <v>291</v>
      </c>
      <c r="V320" s="39" t="s">
        <v>1143</v>
      </c>
      <c r="W320" s="160" t="s">
        <v>443</v>
      </c>
      <c r="X320" s="161" t="s">
        <v>300</v>
      </c>
      <c r="Y320" s="7"/>
      <c r="Z320" s="159">
        <v>6.3E-2</v>
      </c>
      <c r="AA320" s="159">
        <v>0</v>
      </c>
      <c r="AB320" s="162">
        <v>3</v>
      </c>
    </row>
    <row r="321" spans="1:28" ht="15" customHeight="1" x14ac:dyDescent="0.15">
      <c r="A321" s="20" t="str">
        <f t="shared" si="4"/>
        <v>貨3LQLF</v>
      </c>
      <c r="B321" s="20" t="s">
        <v>222</v>
      </c>
      <c r="C321" s="20" t="s">
        <v>154</v>
      </c>
      <c r="D321" s="20" t="s">
        <v>443</v>
      </c>
      <c r="E321" s="20" t="s">
        <v>1125</v>
      </c>
      <c r="F321" s="20">
        <v>6.3E-2</v>
      </c>
      <c r="G321" s="20">
        <v>0</v>
      </c>
      <c r="H321" s="20">
        <v>3</v>
      </c>
      <c r="I321" s="1" t="s">
        <v>1094</v>
      </c>
      <c r="T321" s="133" t="s">
        <v>365</v>
      </c>
      <c r="U321" s="159" t="s">
        <v>291</v>
      </c>
      <c r="V321" s="39" t="s">
        <v>1143</v>
      </c>
      <c r="W321" s="160" t="s">
        <v>443</v>
      </c>
      <c r="X321" s="161" t="s">
        <v>1125</v>
      </c>
      <c r="Y321" s="7"/>
      <c r="Z321" s="159">
        <v>6.3E-2</v>
      </c>
      <c r="AA321" s="159">
        <v>0</v>
      </c>
      <c r="AB321" s="162">
        <v>3</v>
      </c>
    </row>
    <row r="322" spans="1:28" ht="15" customHeight="1" x14ac:dyDescent="0.15">
      <c r="A322" s="20" t="str">
        <f t="shared" si="4"/>
        <v>貨3L3BF</v>
      </c>
      <c r="B322" s="20" t="s">
        <v>222</v>
      </c>
      <c r="C322" s="20" t="s">
        <v>154</v>
      </c>
      <c r="D322" s="20" t="s">
        <v>1102</v>
      </c>
      <c r="E322" s="20" t="s">
        <v>1126</v>
      </c>
      <c r="F322" s="20">
        <v>7.0000000000000007E-2</v>
      </c>
      <c r="G322" s="20">
        <v>0</v>
      </c>
      <c r="H322" s="20">
        <v>3</v>
      </c>
      <c r="I322" s="1" t="s">
        <v>1048</v>
      </c>
      <c r="T322" s="133" t="s">
        <v>365</v>
      </c>
      <c r="U322" s="159" t="s">
        <v>291</v>
      </c>
      <c r="V322" s="39" t="s">
        <v>1143</v>
      </c>
      <c r="W322" s="160" t="s">
        <v>1102</v>
      </c>
      <c r="X322" s="161" t="s">
        <v>1126</v>
      </c>
      <c r="Y322" s="7"/>
      <c r="Z322" s="159">
        <v>7.0000000000000007E-2</v>
      </c>
      <c r="AA322" s="159">
        <v>0</v>
      </c>
      <c r="AB322" s="162">
        <v>3</v>
      </c>
    </row>
    <row r="323" spans="1:28" ht="15" customHeight="1" x14ac:dyDescent="0.15">
      <c r="A323" s="20" t="str">
        <f t="shared" si="4"/>
        <v>貨3L3AF</v>
      </c>
      <c r="B323" s="20" t="s">
        <v>222</v>
      </c>
      <c r="C323" s="20" t="s">
        <v>154</v>
      </c>
      <c r="D323" s="20" t="s">
        <v>1102</v>
      </c>
      <c r="E323" s="20" t="s">
        <v>1127</v>
      </c>
      <c r="F323" s="20">
        <v>3.5000000000000003E-2</v>
      </c>
      <c r="G323" s="20">
        <v>0</v>
      </c>
      <c r="H323" s="20">
        <v>3</v>
      </c>
      <c r="I323" s="1" t="s">
        <v>1084</v>
      </c>
      <c r="T323" s="133" t="s">
        <v>365</v>
      </c>
      <c r="U323" s="159" t="s">
        <v>291</v>
      </c>
      <c r="V323" s="39" t="s">
        <v>1143</v>
      </c>
      <c r="W323" s="160" t="s">
        <v>1102</v>
      </c>
      <c r="X323" s="161" t="s">
        <v>1127</v>
      </c>
      <c r="Y323" s="7"/>
      <c r="Z323" s="159">
        <v>3.5000000000000003E-2</v>
      </c>
      <c r="AA323" s="159">
        <v>0</v>
      </c>
      <c r="AB323" s="162">
        <v>3</v>
      </c>
    </row>
    <row r="324" spans="1:28" ht="15" customHeight="1" x14ac:dyDescent="0.15">
      <c r="A324" s="20" t="str">
        <f t="shared" si="4"/>
        <v>貨3L3LF</v>
      </c>
      <c r="B324" s="20" t="s">
        <v>222</v>
      </c>
      <c r="C324" s="20" t="s">
        <v>154</v>
      </c>
      <c r="D324" s="20" t="s">
        <v>1102</v>
      </c>
      <c r="E324" s="20" t="s">
        <v>1128</v>
      </c>
      <c r="F324" s="20">
        <v>1.7500000000000002E-2</v>
      </c>
      <c r="G324" s="20">
        <v>0</v>
      </c>
      <c r="H324" s="20">
        <v>3</v>
      </c>
      <c r="I324" s="1" t="s">
        <v>1094</v>
      </c>
      <c r="T324" s="133" t="s">
        <v>365</v>
      </c>
      <c r="U324" s="159" t="s">
        <v>291</v>
      </c>
      <c r="V324" s="39" t="s">
        <v>1143</v>
      </c>
      <c r="W324" s="160" t="s">
        <v>1102</v>
      </c>
      <c r="X324" s="161" t="s">
        <v>1128</v>
      </c>
      <c r="Y324" s="7"/>
      <c r="Z324" s="159">
        <v>1.7500000000000002E-2</v>
      </c>
      <c r="AA324" s="159">
        <v>0</v>
      </c>
      <c r="AB324" s="162">
        <v>3</v>
      </c>
    </row>
    <row r="325" spans="1:28" ht="15" customHeight="1" x14ac:dyDescent="0.15">
      <c r="A325" s="20" t="str">
        <f t="shared" ref="A325:A388" si="5">CONCATENATE(C325,E325)</f>
        <v>貨3L4BF</v>
      </c>
      <c r="B325" s="20" t="s">
        <v>222</v>
      </c>
      <c r="C325" s="20" t="s">
        <v>154</v>
      </c>
      <c r="D325" s="20" t="s">
        <v>1102</v>
      </c>
      <c r="E325" s="20" t="s">
        <v>1129</v>
      </c>
      <c r="F325" s="20">
        <v>5.2500000000000005E-2</v>
      </c>
      <c r="G325" s="20">
        <v>0</v>
      </c>
      <c r="H325" s="20">
        <v>3</v>
      </c>
      <c r="I325" s="1" t="s">
        <v>1073</v>
      </c>
      <c r="T325" s="133" t="s">
        <v>365</v>
      </c>
      <c r="U325" s="159" t="s">
        <v>291</v>
      </c>
      <c r="V325" s="39" t="s">
        <v>1143</v>
      </c>
      <c r="W325" s="160" t="s">
        <v>1102</v>
      </c>
      <c r="X325" s="161" t="s">
        <v>1129</v>
      </c>
      <c r="Y325" s="7" t="s">
        <v>463</v>
      </c>
      <c r="Z325" s="159">
        <v>5.2500000000000005E-2</v>
      </c>
      <c r="AA325" s="159">
        <v>0</v>
      </c>
      <c r="AB325" s="162">
        <v>3</v>
      </c>
    </row>
    <row r="326" spans="1:28" ht="15" customHeight="1" x14ac:dyDescent="0.15">
      <c r="A326" s="20" t="str">
        <f t="shared" si="5"/>
        <v>貨3L4AF</v>
      </c>
      <c r="B326" s="20" t="s">
        <v>222</v>
      </c>
      <c r="C326" s="20" t="s">
        <v>154</v>
      </c>
      <c r="D326" s="20" t="s">
        <v>1102</v>
      </c>
      <c r="E326" s="20" t="s">
        <v>1131</v>
      </c>
      <c r="F326" s="20">
        <v>5.2499999999999998E-2</v>
      </c>
      <c r="G326" s="20">
        <v>0</v>
      </c>
      <c r="H326" s="20">
        <v>3</v>
      </c>
      <c r="I326" s="1" t="s">
        <v>1084</v>
      </c>
      <c r="T326" s="133" t="s">
        <v>365</v>
      </c>
      <c r="U326" s="159" t="s">
        <v>291</v>
      </c>
      <c r="V326" s="39" t="s">
        <v>1143</v>
      </c>
      <c r="W326" s="160" t="s">
        <v>1102</v>
      </c>
      <c r="X326" s="161" t="s">
        <v>1131</v>
      </c>
      <c r="Y326" s="7"/>
      <c r="Z326" s="159">
        <v>5.2499999999999998E-2</v>
      </c>
      <c r="AA326" s="159">
        <v>0</v>
      </c>
      <c r="AB326" s="162">
        <v>3</v>
      </c>
    </row>
    <row r="327" spans="1:28" ht="15" customHeight="1" x14ac:dyDescent="0.15">
      <c r="A327" s="20" t="str">
        <f t="shared" si="5"/>
        <v>貨3L4LF</v>
      </c>
      <c r="B327" s="20" t="s">
        <v>222</v>
      </c>
      <c r="C327" s="20" t="s">
        <v>154</v>
      </c>
      <c r="D327" s="20" t="s">
        <v>1102</v>
      </c>
      <c r="E327" s="20" t="s">
        <v>1133</v>
      </c>
      <c r="F327" s="20">
        <v>5.2499999999999998E-2</v>
      </c>
      <c r="G327" s="20">
        <v>0</v>
      </c>
      <c r="H327" s="20">
        <v>3</v>
      </c>
      <c r="I327" s="1" t="s">
        <v>1094</v>
      </c>
      <c r="T327" s="133" t="s">
        <v>365</v>
      </c>
      <c r="U327" s="159" t="s">
        <v>291</v>
      </c>
      <c r="V327" s="39" t="s">
        <v>1143</v>
      </c>
      <c r="W327" s="160" t="s">
        <v>1102</v>
      </c>
      <c r="X327" s="161" t="s">
        <v>1133</v>
      </c>
      <c r="Y327" s="7"/>
      <c r="Z327" s="159">
        <v>5.2499999999999998E-2</v>
      </c>
      <c r="AA327" s="159">
        <v>0</v>
      </c>
      <c r="AB327" s="162">
        <v>3</v>
      </c>
    </row>
    <row r="328" spans="1:28" ht="15" customHeight="1" x14ac:dyDescent="0.15">
      <c r="A328" s="20" t="str">
        <f t="shared" si="5"/>
        <v>貨3L5BF</v>
      </c>
      <c r="B328" s="20" t="s">
        <v>222</v>
      </c>
      <c r="C328" s="20" t="s">
        <v>154</v>
      </c>
      <c r="D328" s="20" t="s">
        <v>1102</v>
      </c>
      <c r="E328" s="20" t="s">
        <v>1135</v>
      </c>
      <c r="F328" s="20">
        <v>3.5000000000000003E-2</v>
      </c>
      <c r="G328" s="20">
        <v>0</v>
      </c>
      <c r="H328" s="20">
        <v>3</v>
      </c>
      <c r="I328" s="1" t="s">
        <v>1078</v>
      </c>
      <c r="T328" s="133" t="s">
        <v>365</v>
      </c>
      <c r="U328" s="159" t="s">
        <v>291</v>
      </c>
      <c r="V328" s="39" t="s">
        <v>1143</v>
      </c>
      <c r="W328" s="160" t="s">
        <v>1102</v>
      </c>
      <c r="X328" s="161" t="s">
        <v>1135</v>
      </c>
      <c r="Y328" s="7" t="s">
        <v>464</v>
      </c>
      <c r="Z328" s="159">
        <v>3.5000000000000003E-2</v>
      </c>
      <c r="AA328" s="159">
        <v>0</v>
      </c>
      <c r="AB328" s="162">
        <v>3</v>
      </c>
    </row>
    <row r="329" spans="1:28" ht="15" customHeight="1" x14ac:dyDescent="0.15">
      <c r="A329" s="20" t="str">
        <f t="shared" si="5"/>
        <v>貨3L5AF</v>
      </c>
      <c r="B329" s="20" t="s">
        <v>222</v>
      </c>
      <c r="C329" s="20" t="s">
        <v>154</v>
      </c>
      <c r="D329" s="20" t="s">
        <v>1102</v>
      </c>
      <c r="E329" s="20" t="s">
        <v>1136</v>
      </c>
      <c r="F329" s="20">
        <v>3.5000000000000003E-2</v>
      </c>
      <c r="G329" s="20">
        <v>0</v>
      </c>
      <c r="H329" s="20">
        <v>3</v>
      </c>
      <c r="I329" s="1" t="s">
        <v>1084</v>
      </c>
      <c r="T329" s="133" t="s">
        <v>365</v>
      </c>
      <c r="U329" s="159" t="s">
        <v>291</v>
      </c>
      <c r="V329" s="39" t="s">
        <v>1143</v>
      </c>
      <c r="W329" s="160" t="s">
        <v>1102</v>
      </c>
      <c r="X329" s="161" t="s">
        <v>1136</v>
      </c>
      <c r="Y329" s="7"/>
      <c r="Z329" s="159">
        <v>3.5000000000000003E-2</v>
      </c>
      <c r="AA329" s="159">
        <v>0</v>
      </c>
      <c r="AB329" s="162">
        <v>3</v>
      </c>
    </row>
    <row r="330" spans="1:28" ht="15" customHeight="1" x14ac:dyDescent="0.15">
      <c r="A330" s="20" t="str">
        <f t="shared" si="5"/>
        <v>貨3L5LF</v>
      </c>
      <c r="B330" s="20" t="s">
        <v>222</v>
      </c>
      <c r="C330" s="20" t="s">
        <v>154</v>
      </c>
      <c r="D330" s="20" t="s">
        <v>1102</v>
      </c>
      <c r="E330" s="20" t="s">
        <v>1138</v>
      </c>
      <c r="F330" s="20">
        <v>3.5000000000000003E-2</v>
      </c>
      <c r="G330" s="20">
        <v>0</v>
      </c>
      <c r="H330" s="20">
        <v>3</v>
      </c>
      <c r="I330" s="1" t="s">
        <v>1094</v>
      </c>
      <c r="T330" s="133" t="s">
        <v>365</v>
      </c>
      <c r="U330" s="159" t="s">
        <v>291</v>
      </c>
      <c r="V330" s="39" t="s">
        <v>1143</v>
      </c>
      <c r="W330" s="160" t="s">
        <v>1102</v>
      </c>
      <c r="X330" s="161" t="s">
        <v>1138</v>
      </c>
      <c r="Y330" s="7"/>
      <c r="Z330" s="159">
        <v>3.5000000000000003E-2</v>
      </c>
      <c r="AA330" s="159">
        <v>0</v>
      </c>
      <c r="AB330" s="162">
        <v>3</v>
      </c>
    </row>
    <row r="331" spans="1:28" ht="15" customHeight="1" x14ac:dyDescent="0.15">
      <c r="A331" s="20" t="str">
        <f t="shared" si="5"/>
        <v>貨3L6BF</v>
      </c>
      <c r="B331" s="20" t="s">
        <v>222</v>
      </c>
      <c r="C331" s="20" t="s">
        <v>154</v>
      </c>
      <c r="D331" s="20" t="s">
        <v>1102</v>
      </c>
      <c r="E331" s="20" t="s">
        <v>1140</v>
      </c>
      <c r="F331" s="20">
        <v>1.7500000000000002E-2</v>
      </c>
      <c r="G331" s="20">
        <v>0</v>
      </c>
      <c r="H331" s="20">
        <v>3</v>
      </c>
      <c r="I331" s="1" t="s">
        <v>1139</v>
      </c>
      <c r="T331" s="133" t="s">
        <v>365</v>
      </c>
      <c r="U331" s="159" t="s">
        <v>291</v>
      </c>
      <c r="V331" s="39" t="s">
        <v>1143</v>
      </c>
      <c r="W331" s="160" t="s">
        <v>1102</v>
      </c>
      <c r="X331" s="161" t="s">
        <v>1140</v>
      </c>
      <c r="Y331" s="7" t="s">
        <v>1114</v>
      </c>
      <c r="Z331" s="159">
        <v>1.7500000000000002E-2</v>
      </c>
      <c r="AA331" s="159">
        <v>0</v>
      </c>
      <c r="AB331" s="162">
        <v>3</v>
      </c>
    </row>
    <row r="332" spans="1:28" ht="15" customHeight="1" x14ac:dyDescent="0.15">
      <c r="A332" s="20" t="str">
        <f t="shared" si="5"/>
        <v>貨3L6AF</v>
      </c>
      <c r="B332" s="20" t="s">
        <v>222</v>
      </c>
      <c r="C332" s="20" t="s">
        <v>154</v>
      </c>
      <c r="D332" s="20" t="s">
        <v>1102</v>
      </c>
      <c r="E332" s="20" t="s">
        <v>1141</v>
      </c>
      <c r="F332" s="20">
        <v>1.7500000000000002E-2</v>
      </c>
      <c r="G332" s="20">
        <v>0</v>
      </c>
      <c r="H332" s="20">
        <v>3</v>
      </c>
      <c r="I332" s="1" t="s">
        <v>1084</v>
      </c>
      <c r="T332" s="133" t="s">
        <v>365</v>
      </c>
      <c r="U332" s="159" t="s">
        <v>291</v>
      </c>
      <c r="V332" s="39" t="s">
        <v>1143</v>
      </c>
      <c r="W332" s="160" t="s">
        <v>1102</v>
      </c>
      <c r="X332" s="161" t="s">
        <v>1141</v>
      </c>
      <c r="Y332" s="7"/>
      <c r="Z332" s="159">
        <v>1.7500000000000002E-2</v>
      </c>
      <c r="AA332" s="159">
        <v>0</v>
      </c>
      <c r="AB332" s="162">
        <v>3</v>
      </c>
    </row>
    <row r="333" spans="1:28" ht="15" customHeight="1" x14ac:dyDescent="0.15">
      <c r="A333" s="20" t="str">
        <f t="shared" si="5"/>
        <v>貨3L6LF</v>
      </c>
      <c r="B333" s="20" t="s">
        <v>222</v>
      </c>
      <c r="C333" s="20" t="s">
        <v>154</v>
      </c>
      <c r="D333" s="20" t="s">
        <v>1102</v>
      </c>
      <c r="E333" s="20" t="s">
        <v>1142</v>
      </c>
      <c r="F333" s="20">
        <v>1.7500000000000002E-2</v>
      </c>
      <c r="G333" s="20">
        <v>0</v>
      </c>
      <c r="H333" s="20">
        <v>3</v>
      </c>
      <c r="I333" s="1" t="s">
        <v>1094</v>
      </c>
      <c r="T333" s="133" t="s">
        <v>365</v>
      </c>
      <c r="U333" s="159" t="s">
        <v>291</v>
      </c>
      <c r="V333" s="39" t="s">
        <v>1143</v>
      </c>
      <c r="W333" s="160" t="s">
        <v>1102</v>
      </c>
      <c r="X333" s="161" t="s">
        <v>1142</v>
      </c>
      <c r="Y333" s="7"/>
      <c r="Z333" s="159">
        <v>1.7500000000000002E-2</v>
      </c>
      <c r="AA333" s="159">
        <v>0</v>
      </c>
      <c r="AB333" s="162">
        <v>3</v>
      </c>
    </row>
    <row r="334" spans="1:28" ht="15" customHeight="1" x14ac:dyDescent="0.15">
      <c r="A334" s="20" t="str">
        <f t="shared" si="5"/>
        <v>貨4L-</v>
      </c>
      <c r="B334" s="20" t="s">
        <v>223</v>
      </c>
      <c r="C334" s="20" t="s">
        <v>155</v>
      </c>
      <c r="D334" s="20" t="s">
        <v>712</v>
      </c>
      <c r="E334" s="20" t="s">
        <v>711</v>
      </c>
      <c r="F334" s="20">
        <v>1.17</v>
      </c>
      <c r="G334" s="20">
        <v>0</v>
      </c>
      <c r="H334" s="20">
        <v>3</v>
      </c>
      <c r="I334" s="1" t="s">
        <v>1048</v>
      </c>
      <c r="T334" s="133" t="s">
        <v>365</v>
      </c>
      <c r="U334" s="159" t="s">
        <v>291</v>
      </c>
      <c r="V334" s="39" t="s">
        <v>1144</v>
      </c>
      <c r="W334" s="160" t="s">
        <v>712</v>
      </c>
      <c r="X334" s="161" t="s">
        <v>711</v>
      </c>
      <c r="Y334" s="7"/>
      <c r="Z334" s="159">
        <v>1.17</v>
      </c>
      <c r="AA334" s="159">
        <v>0</v>
      </c>
      <c r="AB334" s="162">
        <v>3</v>
      </c>
    </row>
    <row r="335" spans="1:28" ht="15" customHeight="1" x14ac:dyDescent="0.15">
      <c r="A335" s="20" t="str">
        <f t="shared" si="5"/>
        <v>貨4LJ</v>
      </c>
      <c r="B335" s="20" t="s">
        <v>223</v>
      </c>
      <c r="C335" s="20" t="s">
        <v>155</v>
      </c>
      <c r="D335" s="20" t="s">
        <v>715</v>
      </c>
      <c r="E335" s="20" t="s">
        <v>814</v>
      </c>
      <c r="F335" s="20">
        <v>0.83</v>
      </c>
      <c r="G335" s="20">
        <v>0</v>
      </c>
      <c r="H335" s="20">
        <v>3</v>
      </c>
      <c r="I335" s="1" t="s">
        <v>1048</v>
      </c>
      <c r="T335" s="133" t="s">
        <v>365</v>
      </c>
      <c r="U335" s="159" t="s">
        <v>291</v>
      </c>
      <c r="V335" s="39" t="s">
        <v>1144</v>
      </c>
      <c r="W335" s="160" t="s">
        <v>715</v>
      </c>
      <c r="X335" s="161" t="s">
        <v>814</v>
      </c>
      <c r="Y335" s="7"/>
      <c r="Z335" s="159">
        <v>0.83</v>
      </c>
      <c r="AA335" s="159">
        <v>0</v>
      </c>
      <c r="AB335" s="162">
        <v>3</v>
      </c>
    </row>
    <row r="336" spans="1:28" ht="15" customHeight="1" x14ac:dyDescent="0.15">
      <c r="A336" s="20" t="str">
        <f t="shared" si="5"/>
        <v>貨4LM</v>
      </c>
      <c r="B336" s="20" t="s">
        <v>223</v>
      </c>
      <c r="C336" s="20" t="s">
        <v>155</v>
      </c>
      <c r="D336" s="20" t="s">
        <v>831</v>
      </c>
      <c r="E336" s="20" t="s">
        <v>832</v>
      </c>
      <c r="F336" s="20">
        <v>0.56999999999999995</v>
      </c>
      <c r="G336" s="20">
        <v>0</v>
      </c>
      <c r="H336" s="20">
        <v>3</v>
      </c>
      <c r="I336" s="1" t="s">
        <v>1048</v>
      </c>
      <c r="T336" s="133" t="s">
        <v>365</v>
      </c>
      <c r="U336" s="159" t="s">
        <v>291</v>
      </c>
      <c r="V336" s="39" t="s">
        <v>1144</v>
      </c>
      <c r="W336" s="160" t="s">
        <v>831</v>
      </c>
      <c r="X336" s="161" t="s">
        <v>832</v>
      </c>
      <c r="Y336" s="7"/>
      <c r="Z336" s="159">
        <v>0.56999999999999995</v>
      </c>
      <c r="AA336" s="159">
        <v>0</v>
      </c>
      <c r="AB336" s="162">
        <v>3</v>
      </c>
    </row>
    <row r="337" spans="1:28" ht="15" customHeight="1" x14ac:dyDescent="0.15">
      <c r="A337" s="20" t="str">
        <f t="shared" si="5"/>
        <v>貨4LT</v>
      </c>
      <c r="B337" s="20" t="s">
        <v>223</v>
      </c>
      <c r="C337" s="20" t="s">
        <v>155</v>
      </c>
      <c r="D337" s="20" t="s">
        <v>825</v>
      </c>
      <c r="E337" s="20" t="s">
        <v>826</v>
      </c>
      <c r="F337" s="20">
        <v>0.49</v>
      </c>
      <c r="G337" s="20">
        <v>0</v>
      </c>
      <c r="H337" s="20">
        <v>3</v>
      </c>
      <c r="I337" s="1" t="s">
        <v>1048</v>
      </c>
      <c r="T337" s="133" t="s">
        <v>365</v>
      </c>
      <c r="U337" s="159" t="s">
        <v>291</v>
      </c>
      <c r="V337" s="39" t="s">
        <v>1144</v>
      </c>
      <c r="W337" s="160" t="s">
        <v>825</v>
      </c>
      <c r="X337" s="161" t="s">
        <v>826</v>
      </c>
      <c r="Y337" s="7"/>
      <c r="Z337" s="159">
        <v>0.49</v>
      </c>
      <c r="AA337" s="159">
        <v>0</v>
      </c>
      <c r="AB337" s="162">
        <v>3</v>
      </c>
    </row>
    <row r="338" spans="1:28" ht="15" customHeight="1" x14ac:dyDescent="0.15">
      <c r="A338" s="20" t="str">
        <f t="shared" si="5"/>
        <v>貨4LZ</v>
      </c>
      <c r="B338" s="20" t="s">
        <v>223</v>
      </c>
      <c r="C338" s="20" t="s">
        <v>155</v>
      </c>
      <c r="D338" s="20" t="s">
        <v>200</v>
      </c>
      <c r="E338" s="20" t="s">
        <v>833</v>
      </c>
      <c r="F338" s="20">
        <v>0.4</v>
      </c>
      <c r="G338" s="20">
        <v>0</v>
      </c>
      <c r="H338" s="20">
        <v>3</v>
      </c>
      <c r="I338" s="1" t="s">
        <v>1048</v>
      </c>
      <c r="T338" s="133" t="s">
        <v>365</v>
      </c>
      <c r="U338" s="159" t="s">
        <v>291</v>
      </c>
      <c r="V338" s="39" t="s">
        <v>1144</v>
      </c>
      <c r="W338" s="160" t="s">
        <v>200</v>
      </c>
      <c r="X338" s="161" t="s">
        <v>833</v>
      </c>
      <c r="Y338" s="7"/>
      <c r="Z338" s="159">
        <v>0.4</v>
      </c>
      <c r="AA338" s="159">
        <v>0</v>
      </c>
      <c r="AB338" s="162">
        <v>3</v>
      </c>
    </row>
    <row r="339" spans="1:28" ht="15" customHeight="1" x14ac:dyDescent="0.15">
      <c r="A339" s="20" t="str">
        <f t="shared" si="5"/>
        <v>貨4LGB</v>
      </c>
      <c r="B339" s="20" t="s">
        <v>223</v>
      </c>
      <c r="C339" s="20" t="s">
        <v>155</v>
      </c>
      <c r="D339" s="20" t="s">
        <v>201</v>
      </c>
      <c r="E339" s="20" t="s">
        <v>857</v>
      </c>
      <c r="F339" s="20">
        <v>0.33</v>
      </c>
      <c r="G339" s="20">
        <v>0</v>
      </c>
      <c r="H339" s="20">
        <v>3</v>
      </c>
      <c r="I339" s="1" t="s">
        <v>1048</v>
      </c>
      <c r="T339" s="133" t="s">
        <v>365</v>
      </c>
      <c r="U339" s="159" t="s">
        <v>291</v>
      </c>
      <c r="V339" s="39" t="s">
        <v>1144</v>
      </c>
      <c r="W339" s="160" t="s">
        <v>201</v>
      </c>
      <c r="X339" s="161" t="s">
        <v>857</v>
      </c>
      <c r="Y339" s="7"/>
      <c r="Z339" s="159">
        <v>0.33</v>
      </c>
      <c r="AA339" s="159">
        <v>0</v>
      </c>
      <c r="AB339" s="162">
        <v>3</v>
      </c>
    </row>
    <row r="340" spans="1:28" ht="15" customHeight="1" x14ac:dyDescent="0.15">
      <c r="A340" s="20" t="str">
        <f t="shared" si="5"/>
        <v>貨4LGE</v>
      </c>
      <c r="B340" s="20" t="s">
        <v>223</v>
      </c>
      <c r="C340" s="20" t="s">
        <v>155</v>
      </c>
      <c r="D340" s="20" t="s">
        <v>201</v>
      </c>
      <c r="E340" s="20" t="s">
        <v>859</v>
      </c>
      <c r="F340" s="20">
        <v>0.33</v>
      </c>
      <c r="G340" s="20">
        <v>0</v>
      </c>
      <c r="H340" s="20">
        <v>3</v>
      </c>
      <c r="I340" s="1" t="s">
        <v>1048</v>
      </c>
      <c r="T340" s="133" t="s">
        <v>365</v>
      </c>
      <c r="U340" s="159" t="s">
        <v>291</v>
      </c>
      <c r="V340" s="39" t="s">
        <v>1144</v>
      </c>
      <c r="W340" s="160" t="s">
        <v>201</v>
      </c>
      <c r="X340" s="161" t="s">
        <v>859</v>
      </c>
      <c r="Y340" s="7"/>
      <c r="Z340" s="159">
        <v>0.33</v>
      </c>
      <c r="AA340" s="159">
        <v>0</v>
      </c>
      <c r="AB340" s="162">
        <v>3</v>
      </c>
    </row>
    <row r="341" spans="1:28" ht="15" customHeight="1" x14ac:dyDescent="0.15">
      <c r="A341" s="20" t="str">
        <f t="shared" si="5"/>
        <v>貨4LHJ</v>
      </c>
      <c r="B341" s="20" t="s">
        <v>223</v>
      </c>
      <c r="C341" s="20" t="s">
        <v>155</v>
      </c>
      <c r="D341" s="20" t="s">
        <v>201</v>
      </c>
      <c r="E341" s="20" t="s">
        <v>867</v>
      </c>
      <c r="F341" s="20">
        <v>0.16500000000000001</v>
      </c>
      <c r="G341" s="20">
        <v>0</v>
      </c>
      <c r="H341" s="20">
        <v>3</v>
      </c>
      <c r="I341" s="1" t="s">
        <v>1084</v>
      </c>
      <c r="J341" s="20" t="s">
        <v>1088</v>
      </c>
      <c r="T341" s="133" t="s">
        <v>365</v>
      </c>
      <c r="U341" s="159" t="s">
        <v>291</v>
      </c>
      <c r="V341" s="39" t="s">
        <v>1144</v>
      </c>
      <c r="W341" s="160" t="s">
        <v>201</v>
      </c>
      <c r="X341" s="161" t="s">
        <v>867</v>
      </c>
      <c r="Y341" s="7"/>
      <c r="Z341" s="159">
        <v>0.16500000000000001</v>
      </c>
      <c r="AA341" s="159">
        <v>0</v>
      </c>
      <c r="AB341" s="162">
        <v>3</v>
      </c>
    </row>
    <row r="342" spans="1:28" ht="15" customHeight="1" x14ac:dyDescent="0.15">
      <c r="A342" s="20" t="str">
        <f t="shared" si="5"/>
        <v>貨4LGL</v>
      </c>
      <c r="B342" s="20" t="s">
        <v>223</v>
      </c>
      <c r="C342" s="20" t="s">
        <v>155</v>
      </c>
      <c r="D342" s="20" t="s">
        <v>828</v>
      </c>
      <c r="E342" s="20" t="s">
        <v>865</v>
      </c>
      <c r="F342" s="20">
        <v>0.1</v>
      </c>
      <c r="G342" s="20">
        <v>0</v>
      </c>
      <c r="H342" s="20">
        <v>3</v>
      </c>
      <c r="I342" s="1" t="s">
        <v>1048</v>
      </c>
      <c r="T342" s="133" t="s">
        <v>365</v>
      </c>
      <c r="U342" s="159" t="s">
        <v>291</v>
      </c>
      <c r="V342" s="39" t="s">
        <v>1144</v>
      </c>
      <c r="W342" s="160" t="s">
        <v>828</v>
      </c>
      <c r="X342" s="161" t="s">
        <v>865</v>
      </c>
      <c r="Y342" s="7"/>
      <c r="Z342" s="159">
        <v>0.1</v>
      </c>
      <c r="AA342" s="159">
        <v>0</v>
      </c>
      <c r="AB342" s="162">
        <v>3</v>
      </c>
    </row>
    <row r="343" spans="1:28" ht="15" customHeight="1" x14ac:dyDescent="0.15">
      <c r="A343" s="20" t="str">
        <f t="shared" si="5"/>
        <v>貨4LHR</v>
      </c>
      <c r="B343" s="20" t="s">
        <v>223</v>
      </c>
      <c r="C343" s="20" t="s">
        <v>155</v>
      </c>
      <c r="D343" s="20" t="s">
        <v>828</v>
      </c>
      <c r="E343" s="20" t="s">
        <v>874</v>
      </c>
      <c r="F343" s="20">
        <v>0.05</v>
      </c>
      <c r="G343" s="20">
        <v>0</v>
      </c>
      <c r="H343" s="20">
        <v>3</v>
      </c>
      <c r="I343" s="1" t="s">
        <v>1084</v>
      </c>
      <c r="J343" s="20" t="s">
        <v>1088</v>
      </c>
      <c r="T343" s="133" t="s">
        <v>365</v>
      </c>
      <c r="U343" s="159" t="s">
        <v>291</v>
      </c>
      <c r="V343" s="39" t="s">
        <v>1144</v>
      </c>
      <c r="W343" s="160" t="s">
        <v>828</v>
      </c>
      <c r="X343" s="161" t="s">
        <v>874</v>
      </c>
      <c r="Y343" s="7"/>
      <c r="Z343" s="159">
        <v>0.05</v>
      </c>
      <c r="AA343" s="159">
        <v>0</v>
      </c>
      <c r="AB343" s="162">
        <v>3</v>
      </c>
    </row>
    <row r="344" spans="1:28" ht="15" customHeight="1" x14ac:dyDescent="0.15">
      <c r="A344" s="20" t="str">
        <f t="shared" si="5"/>
        <v>貨4LTD</v>
      </c>
      <c r="B344" s="20" t="s">
        <v>223</v>
      </c>
      <c r="C344" s="20" t="s">
        <v>155</v>
      </c>
      <c r="D344" s="20" t="s">
        <v>828</v>
      </c>
      <c r="E344" t="s">
        <v>887</v>
      </c>
      <c r="F344" s="20">
        <v>7.4999999999999997E-2</v>
      </c>
      <c r="G344" s="20">
        <v>0</v>
      </c>
      <c r="H344" s="20">
        <v>3</v>
      </c>
      <c r="I344" s="1" t="s">
        <v>1048</v>
      </c>
      <c r="J344" t="s">
        <v>1089</v>
      </c>
      <c r="T344" s="133" t="s">
        <v>365</v>
      </c>
      <c r="U344" s="159" t="s">
        <v>291</v>
      </c>
      <c r="V344" s="39" t="s">
        <v>1144</v>
      </c>
      <c r="W344" s="160" t="s">
        <v>828</v>
      </c>
      <c r="X344" s="161" t="s">
        <v>887</v>
      </c>
      <c r="Y344" s="7"/>
      <c r="Z344" s="159">
        <v>7.4999999999999997E-2</v>
      </c>
      <c r="AA344" s="159">
        <v>0</v>
      </c>
      <c r="AB344" s="162">
        <v>3</v>
      </c>
    </row>
    <row r="345" spans="1:28" ht="15" customHeight="1" x14ac:dyDescent="0.15">
      <c r="A345" s="20" t="str">
        <f t="shared" si="5"/>
        <v>貨4LXD</v>
      </c>
      <c r="B345" s="20" t="s">
        <v>223</v>
      </c>
      <c r="C345" s="20" t="s">
        <v>155</v>
      </c>
      <c r="D345" s="20" t="s">
        <v>828</v>
      </c>
      <c r="E345" t="s">
        <v>901</v>
      </c>
      <c r="F345" s="20">
        <v>7.4999999999999997E-2</v>
      </c>
      <c r="G345" s="20">
        <v>0</v>
      </c>
      <c r="H345" s="20">
        <v>3</v>
      </c>
      <c r="I345" s="1" t="s">
        <v>1084</v>
      </c>
      <c r="J345" t="s">
        <v>423</v>
      </c>
      <c r="T345" s="133" t="s">
        <v>365</v>
      </c>
      <c r="U345" s="159" t="s">
        <v>291</v>
      </c>
      <c r="V345" s="39" t="s">
        <v>1144</v>
      </c>
      <c r="W345" s="160" t="s">
        <v>828</v>
      </c>
      <c r="X345" s="161" t="s">
        <v>901</v>
      </c>
      <c r="Y345" s="7"/>
      <c r="Z345" s="159">
        <v>7.4999999999999997E-2</v>
      </c>
      <c r="AA345" s="159">
        <v>0</v>
      </c>
      <c r="AB345" s="162">
        <v>3</v>
      </c>
    </row>
    <row r="346" spans="1:28" ht="15" customHeight="1" x14ac:dyDescent="0.15">
      <c r="A346" s="20" t="str">
        <f t="shared" si="5"/>
        <v>貨4LLD</v>
      </c>
      <c r="B346" s="20" t="s">
        <v>223</v>
      </c>
      <c r="C346" s="20" t="s">
        <v>155</v>
      </c>
      <c r="D346" t="s">
        <v>828</v>
      </c>
      <c r="E346" t="s">
        <v>878</v>
      </c>
      <c r="F346" s="20">
        <v>0.05</v>
      </c>
      <c r="G346" s="20">
        <v>0</v>
      </c>
      <c r="H346" s="20">
        <v>3</v>
      </c>
      <c r="I346" s="1" t="s">
        <v>1048</v>
      </c>
      <c r="J346" s="20" t="s">
        <v>1090</v>
      </c>
      <c r="T346" s="133" t="s">
        <v>365</v>
      </c>
      <c r="U346" s="159" t="s">
        <v>291</v>
      </c>
      <c r="V346" s="39" t="s">
        <v>1144</v>
      </c>
      <c r="W346" s="160" t="s">
        <v>828</v>
      </c>
      <c r="X346" s="161" t="s">
        <v>878</v>
      </c>
      <c r="Y346" s="7"/>
      <c r="Z346" s="159">
        <v>0.05</v>
      </c>
      <c r="AA346" s="159">
        <v>0</v>
      </c>
      <c r="AB346" s="162">
        <v>3</v>
      </c>
    </row>
    <row r="347" spans="1:28" ht="15" customHeight="1" x14ac:dyDescent="0.15">
      <c r="A347" s="20" t="str">
        <f t="shared" si="5"/>
        <v>貨4LYD</v>
      </c>
      <c r="B347" s="20" t="s">
        <v>223</v>
      </c>
      <c r="C347" s="20" t="s">
        <v>155</v>
      </c>
      <c r="D347" t="s">
        <v>828</v>
      </c>
      <c r="E347" t="s">
        <v>905</v>
      </c>
      <c r="F347" s="20">
        <v>0.05</v>
      </c>
      <c r="G347" s="20">
        <v>0</v>
      </c>
      <c r="H347" s="20">
        <v>3</v>
      </c>
      <c r="I347" s="1" t="s">
        <v>1084</v>
      </c>
      <c r="J347" t="s">
        <v>424</v>
      </c>
      <c r="T347" s="133" t="s">
        <v>365</v>
      </c>
      <c r="U347" s="159" t="s">
        <v>291</v>
      </c>
      <c r="V347" s="39" t="s">
        <v>1144</v>
      </c>
      <c r="W347" s="160" t="s">
        <v>828</v>
      </c>
      <c r="X347" s="161" t="s">
        <v>905</v>
      </c>
      <c r="Y347" s="7"/>
      <c r="Z347" s="159">
        <v>0.05</v>
      </c>
      <c r="AA347" s="159">
        <v>0</v>
      </c>
      <c r="AB347" s="162">
        <v>3</v>
      </c>
    </row>
    <row r="348" spans="1:28" ht="15" customHeight="1" x14ac:dyDescent="0.15">
      <c r="A348" s="20" t="str">
        <f t="shared" si="5"/>
        <v>貨4LUD</v>
      </c>
      <c r="B348" s="20" t="s">
        <v>223</v>
      </c>
      <c r="C348" s="20" t="s">
        <v>155</v>
      </c>
      <c r="D348" t="s">
        <v>828</v>
      </c>
      <c r="E348" t="s">
        <v>894</v>
      </c>
      <c r="F348" s="20">
        <v>2.5000000000000001E-2</v>
      </c>
      <c r="G348" s="20">
        <v>0</v>
      </c>
      <c r="H348" s="20">
        <v>3</v>
      </c>
      <c r="I348" s="1" t="s">
        <v>1048</v>
      </c>
      <c r="J348" t="s">
        <v>1091</v>
      </c>
      <c r="T348" s="133" t="s">
        <v>365</v>
      </c>
      <c r="U348" s="159" t="s">
        <v>291</v>
      </c>
      <c r="V348" s="39" t="s">
        <v>1144</v>
      </c>
      <c r="W348" s="160" t="s">
        <v>828</v>
      </c>
      <c r="X348" s="161" t="s">
        <v>894</v>
      </c>
      <c r="Y348" s="7"/>
      <c r="Z348" s="159">
        <v>2.5000000000000001E-2</v>
      </c>
      <c r="AA348" s="159">
        <v>0</v>
      </c>
      <c r="AB348" s="162">
        <v>3</v>
      </c>
    </row>
    <row r="349" spans="1:28" ht="15" customHeight="1" x14ac:dyDescent="0.15">
      <c r="A349" s="20" t="str">
        <f t="shared" si="5"/>
        <v>貨4LZD</v>
      </c>
      <c r="B349" s="20" t="s">
        <v>223</v>
      </c>
      <c r="C349" s="20" t="s">
        <v>155</v>
      </c>
      <c r="D349" t="s">
        <v>828</v>
      </c>
      <c r="E349" t="s">
        <v>909</v>
      </c>
      <c r="F349" s="20">
        <v>2.5000000000000001E-2</v>
      </c>
      <c r="G349" s="20">
        <v>0</v>
      </c>
      <c r="H349" s="20">
        <v>3</v>
      </c>
      <c r="I349" s="1" t="s">
        <v>1084</v>
      </c>
      <c r="J349" t="s">
        <v>425</v>
      </c>
      <c r="T349" s="133" t="s">
        <v>365</v>
      </c>
      <c r="U349" s="159" t="s">
        <v>291</v>
      </c>
      <c r="V349" s="39" t="s">
        <v>1144</v>
      </c>
      <c r="W349" s="160" t="s">
        <v>828</v>
      </c>
      <c r="X349" s="161" t="s">
        <v>909</v>
      </c>
      <c r="Y349" s="7"/>
      <c r="Z349" s="159">
        <v>2.5000000000000001E-2</v>
      </c>
      <c r="AA349" s="159">
        <v>0</v>
      </c>
      <c r="AB349" s="162">
        <v>3</v>
      </c>
    </row>
    <row r="350" spans="1:28" ht="15" customHeight="1" x14ac:dyDescent="0.15">
      <c r="A350" s="20" t="str">
        <f t="shared" si="5"/>
        <v>貨4LABG</v>
      </c>
      <c r="B350" s="20" t="s">
        <v>223</v>
      </c>
      <c r="C350" s="20" t="s">
        <v>155</v>
      </c>
      <c r="D350" t="s">
        <v>185</v>
      </c>
      <c r="E350" t="s">
        <v>724</v>
      </c>
      <c r="F350" s="20">
        <v>0.05</v>
      </c>
      <c r="G350" s="20">
        <v>0</v>
      </c>
      <c r="H350" s="20">
        <v>3</v>
      </c>
      <c r="I350" s="1" t="s">
        <v>1048</v>
      </c>
      <c r="J350"/>
      <c r="T350" s="133" t="s">
        <v>365</v>
      </c>
      <c r="U350" s="159" t="s">
        <v>291</v>
      </c>
      <c r="V350" s="39" t="s">
        <v>1144</v>
      </c>
      <c r="W350" s="160" t="s">
        <v>185</v>
      </c>
      <c r="X350" s="161" t="s">
        <v>724</v>
      </c>
      <c r="Y350" s="7"/>
      <c r="Z350" s="159">
        <v>0.05</v>
      </c>
      <c r="AA350" s="159">
        <v>0</v>
      </c>
      <c r="AB350" s="162">
        <v>3</v>
      </c>
    </row>
    <row r="351" spans="1:28" ht="15" customHeight="1" x14ac:dyDescent="0.15">
      <c r="A351" s="20" t="str">
        <f t="shared" si="5"/>
        <v>貨4LAAG</v>
      </c>
      <c r="B351" s="20" t="s">
        <v>223</v>
      </c>
      <c r="C351" s="20" t="s">
        <v>155</v>
      </c>
      <c r="D351" t="s">
        <v>185</v>
      </c>
      <c r="E351" t="s">
        <v>725</v>
      </c>
      <c r="F351" s="20">
        <v>2.5000000000000001E-2</v>
      </c>
      <c r="G351" s="20">
        <v>0</v>
      </c>
      <c r="H351" s="20">
        <v>3</v>
      </c>
      <c r="I351" s="1" t="s">
        <v>1084</v>
      </c>
      <c r="J351" t="s">
        <v>1088</v>
      </c>
      <c r="T351" s="133" t="s">
        <v>365</v>
      </c>
      <c r="U351" s="159" t="s">
        <v>291</v>
      </c>
      <c r="V351" s="39" t="s">
        <v>1144</v>
      </c>
      <c r="W351" s="160" t="s">
        <v>185</v>
      </c>
      <c r="X351" s="161" t="s">
        <v>725</v>
      </c>
      <c r="Y351" s="7"/>
      <c r="Z351" s="159">
        <v>2.5000000000000001E-2</v>
      </c>
      <c r="AA351" s="159">
        <v>0</v>
      </c>
      <c r="AB351" s="162">
        <v>3</v>
      </c>
    </row>
    <row r="352" spans="1:28" ht="15" customHeight="1" x14ac:dyDescent="0.15">
      <c r="A352" s="20" t="str">
        <f t="shared" si="5"/>
        <v>貨4LALG</v>
      </c>
      <c r="B352" s="20" t="s">
        <v>223</v>
      </c>
      <c r="C352" s="20" t="s">
        <v>155</v>
      </c>
      <c r="D352" t="s">
        <v>185</v>
      </c>
      <c r="E352" t="s">
        <v>1504</v>
      </c>
      <c r="F352" s="20">
        <v>1.2500000000000001E-2</v>
      </c>
      <c r="G352" s="20">
        <v>0</v>
      </c>
      <c r="H352" s="20">
        <v>3</v>
      </c>
      <c r="I352" s="1" t="s">
        <v>1505</v>
      </c>
      <c r="J352"/>
      <c r="T352" s="133" t="s">
        <v>365</v>
      </c>
      <c r="U352" s="159" t="s">
        <v>291</v>
      </c>
      <c r="V352" s="39" t="s">
        <v>1144</v>
      </c>
      <c r="W352" s="160" t="s">
        <v>185</v>
      </c>
      <c r="X352" s="161" t="s">
        <v>1145</v>
      </c>
      <c r="Y352" s="7"/>
      <c r="Z352" s="159">
        <v>1.2500000000000001E-2</v>
      </c>
      <c r="AA352" s="159">
        <v>0</v>
      </c>
      <c r="AB352" s="162">
        <v>3</v>
      </c>
    </row>
    <row r="353" spans="1:28" ht="15" customHeight="1" x14ac:dyDescent="0.15">
      <c r="A353" s="20" t="str">
        <f t="shared" si="5"/>
        <v>貨4LBAG</v>
      </c>
      <c r="B353" s="20" t="s">
        <v>223</v>
      </c>
      <c r="C353" s="20" t="s">
        <v>155</v>
      </c>
      <c r="D353" t="s">
        <v>185</v>
      </c>
      <c r="E353" s="20" t="s">
        <v>203</v>
      </c>
      <c r="F353" s="20">
        <v>4.4999999999999998E-2</v>
      </c>
      <c r="G353" s="20">
        <v>0</v>
      </c>
      <c r="H353" s="20">
        <v>3</v>
      </c>
      <c r="I353" s="1" t="s">
        <v>1084</v>
      </c>
      <c r="J353" s="20" t="s">
        <v>423</v>
      </c>
      <c r="T353" s="133" t="s">
        <v>365</v>
      </c>
      <c r="U353" s="159" t="s">
        <v>291</v>
      </c>
      <c r="V353" s="39" t="s">
        <v>1144</v>
      </c>
      <c r="W353" s="160" t="s">
        <v>185</v>
      </c>
      <c r="X353" s="161" t="s">
        <v>203</v>
      </c>
      <c r="Y353" s="7"/>
      <c r="Z353" s="159">
        <v>4.4999999999999998E-2</v>
      </c>
      <c r="AA353" s="159">
        <v>0</v>
      </c>
      <c r="AB353" s="162">
        <v>3</v>
      </c>
    </row>
    <row r="354" spans="1:28" ht="15" customHeight="1" x14ac:dyDescent="0.15">
      <c r="A354" s="20" t="str">
        <f t="shared" si="5"/>
        <v>貨4LBBG</v>
      </c>
      <c r="B354" s="20" t="s">
        <v>223</v>
      </c>
      <c r="C354" s="20" t="s">
        <v>155</v>
      </c>
      <c r="D354" t="s">
        <v>185</v>
      </c>
      <c r="E354" s="20" t="s">
        <v>204</v>
      </c>
      <c r="F354" s="20">
        <v>4.4999999999999998E-2</v>
      </c>
      <c r="G354" s="20">
        <v>0</v>
      </c>
      <c r="H354" s="20">
        <v>3</v>
      </c>
      <c r="I354" s="1" t="s">
        <v>1048</v>
      </c>
      <c r="J354" s="20" t="s">
        <v>1089</v>
      </c>
      <c r="T354" s="133" t="s">
        <v>365</v>
      </c>
      <c r="U354" s="159" t="s">
        <v>291</v>
      </c>
      <c r="V354" s="39" t="s">
        <v>1144</v>
      </c>
      <c r="W354" s="160" t="s">
        <v>185</v>
      </c>
      <c r="X354" s="161" t="s">
        <v>204</v>
      </c>
      <c r="Y354" s="7"/>
      <c r="Z354" s="159">
        <v>4.4999999999999998E-2</v>
      </c>
      <c r="AA354" s="159">
        <v>0</v>
      </c>
      <c r="AB354" s="162">
        <v>3</v>
      </c>
    </row>
    <row r="355" spans="1:28" ht="15" customHeight="1" x14ac:dyDescent="0.15">
      <c r="A355" s="20" t="str">
        <f t="shared" si="5"/>
        <v>貨4LBLG</v>
      </c>
      <c r="B355" s="20" t="s">
        <v>223</v>
      </c>
      <c r="C355" s="20" t="s">
        <v>155</v>
      </c>
      <c r="D355" t="s">
        <v>185</v>
      </c>
      <c r="E355" t="s">
        <v>1506</v>
      </c>
      <c r="F355">
        <v>4.4999999999999998E-2</v>
      </c>
      <c r="G355" s="20">
        <v>0</v>
      </c>
      <c r="H355" s="20">
        <v>3</v>
      </c>
      <c r="I355" s="1" t="s">
        <v>1094</v>
      </c>
      <c r="T355" s="133" t="s">
        <v>365</v>
      </c>
      <c r="U355" s="159" t="s">
        <v>291</v>
      </c>
      <c r="V355" s="39" t="s">
        <v>1144</v>
      </c>
      <c r="W355" s="160" t="s">
        <v>185</v>
      </c>
      <c r="X355" s="161" t="s">
        <v>1146</v>
      </c>
      <c r="Y355" s="7"/>
      <c r="Z355" s="159">
        <v>4.4999999999999998E-2</v>
      </c>
      <c r="AA355" s="159">
        <v>0</v>
      </c>
      <c r="AB355" s="162">
        <v>3</v>
      </c>
    </row>
    <row r="356" spans="1:28" ht="15" customHeight="1" x14ac:dyDescent="0.15">
      <c r="A356" s="20" t="str">
        <f t="shared" si="5"/>
        <v>貨4LNAG</v>
      </c>
      <c r="B356" s="20" t="s">
        <v>223</v>
      </c>
      <c r="C356" s="20" t="s">
        <v>155</v>
      </c>
      <c r="D356" t="s">
        <v>185</v>
      </c>
      <c r="E356" s="20" t="s">
        <v>641</v>
      </c>
      <c r="F356" s="20">
        <v>4.4999999999999998E-2</v>
      </c>
      <c r="G356" s="20">
        <v>0</v>
      </c>
      <c r="H356" s="20">
        <v>3</v>
      </c>
      <c r="I356" s="1" t="s">
        <v>1084</v>
      </c>
      <c r="J356" s="20" t="s">
        <v>371</v>
      </c>
      <c r="T356" s="133" t="s">
        <v>365</v>
      </c>
      <c r="U356" s="159" t="s">
        <v>291</v>
      </c>
      <c r="V356" s="39" t="s">
        <v>1144</v>
      </c>
      <c r="W356" s="160" t="s">
        <v>185</v>
      </c>
      <c r="X356" s="161" t="s">
        <v>641</v>
      </c>
      <c r="Y356" s="7"/>
      <c r="Z356" s="159">
        <v>4.4999999999999998E-2</v>
      </c>
      <c r="AA356" s="159">
        <v>0</v>
      </c>
      <c r="AB356" s="162">
        <v>3</v>
      </c>
    </row>
    <row r="357" spans="1:28" ht="15" customHeight="1" x14ac:dyDescent="0.15">
      <c r="A357" s="20" t="str">
        <f t="shared" si="5"/>
        <v>貨4LNBG</v>
      </c>
      <c r="B357" s="20" t="s">
        <v>223</v>
      </c>
      <c r="C357" s="20" t="s">
        <v>155</v>
      </c>
      <c r="D357" t="s">
        <v>185</v>
      </c>
      <c r="E357" s="20" t="s">
        <v>642</v>
      </c>
      <c r="F357" s="20">
        <v>4.4999999999999998E-2</v>
      </c>
      <c r="G357" s="20">
        <v>0</v>
      </c>
      <c r="H357" s="20">
        <v>3</v>
      </c>
      <c r="I357" s="1" t="s">
        <v>1048</v>
      </c>
      <c r="J357" s="20" t="s">
        <v>1089</v>
      </c>
      <c r="T357" s="133" t="s">
        <v>365</v>
      </c>
      <c r="U357" s="159" t="s">
        <v>291</v>
      </c>
      <c r="V357" s="39" t="s">
        <v>1144</v>
      </c>
      <c r="W357" s="160" t="s">
        <v>185</v>
      </c>
      <c r="X357" s="161" t="s">
        <v>642</v>
      </c>
      <c r="Y357" s="7"/>
      <c r="Z357" s="159">
        <v>4.4999999999999998E-2</v>
      </c>
      <c r="AA357" s="159">
        <v>0</v>
      </c>
      <c r="AB357" s="162">
        <v>3</v>
      </c>
    </row>
    <row r="358" spans="1:28" ht="15" customHeight="1" x14ac:dyDescent="0.15">
      <c r="A358" s="20" t="str">
        <f t="shared" si="5"/>
        <v>貨4LNLG</v>
      </c>
      <c r="B358" s="20" t="s">
        <v>223</v>
      </c>
      <c r="C358" s="20" t="s">
        <v>155</v>
      </c>
      <c r="D358" t="s">
        <v>185</v>
      </c>
      <c r="E358" t="s">
        <v>1507</v>
      </c>
      <c r="F358">
        <v>4.4999999999999998E-2</v>
      </c>
      <c r="G358" s="20">
        <v>0</v>
      </c>
      <c r="H358" s="20">
        <v>3</v>
      </c>
      <c r="I358" s="1" t="s">
        <v>1094</v>
      </c>
      <c r="T358" s="133" t="s">
        <v>365</v>
      </c>
      <c r="U358" s="159" t="s">
        <v>291</v>
      </c>
      <c r="V358" s="39" t="s">
        <v>1144</v>
      </c>
      <c r="W358" s="160" t="s">
        <v>185</v>
      </c>
      <c r="X358" s="161" t="s">
        <v>1147</v>
      </c>
      <c r="Y358" s="7"/>
      <c r="Z358" s="159">
        <v>4.4999999999999998E-2</v>
      </c>
      <c r="AA358" s="159">
        <v>0</v>
      </c>
      <c r="AB358" s="162">
        <v>3</v>
      </c>
    </row>
    <row r="359" spans="1:28" ht="15" customHeight="1" x14ac:dyDescent="0.15">
      <c r="A359" s="20" t="str">
        <f t="shared" si="5"/>
        <v>貨4LPLG</v>
      </c>
      <c r="B359" s="20" t="s">
        <v>223</v>
      </c>
      <c r="C359" s="20" t="s">
        <v>155</v>
      </c>
      <c r="D359" t="s">
        <v>185</v>
      </c>
      <c r="E359" t="s">
        <v>1508</v>
      </c>
      <c r="F359">
        <v>0.05</v>
      </c>
      <c r="G359" s="20">
        <v>0</v>
      </c>
      <c r="H359" s="20">
        <v>3</v>
      </c>
      <c r="I359" s="1" t="s">
        <v>1094</v>
      </c>
      <c r="T359" s="133" t="s">
        <v>365</v>
      </c>
      <c r="U359" s="159" t="s">
        <v>291</v>
      </c>
      <c r="V359" s="39" t="s">
        <v>1144</v>
      </c>
      <c r="W359" s="160" t="s">
        <v>185</v>
      </c>
      <c r="X359" s="161" t="s">
        <v>1148</v>
      </c>
      <c r="Y359" s="7"/>
      <c r="Z359" s="159">
        <v>0.05</v>
      </c>
      <c r="AA359" s="159">
        <v>0</v>
      </c>
      <c r="AB359" s="162">
        <v>3</v>
      </c>
    </row>
    <row r="360" spans="1:28" ht="15" customHeight="1" x14ac:dyDescent="0.15">
      <c r="A360" s="20" t="str">
        <f t="shared" si="5"/>
        <v>貨4LLBG</v>
      </c>
      <c r="B360" s="20" t="s">
        <v>223</v>
      </c>
      <c r="C360" s="20" t="s">
        <v>155</v>
      </c>
      <c r="D360" s="20" t="s">
        <v>443</v>
      </c>
      <c r="E360" s="20" t="s">
        <v>576</v>
      </c>
      <c r="F360" s="20">
        <v>0.05</v>
      </c>
      <c r="G360" s="20">
        <v>0</v>
      </c>
      <c r="H360" s="20">
        <v>3</v>
      </c>
      <c r="I360" s="1" t="s">
        <v>1048</v>
      </c>
      <c r="T360" s="133" t="s">
        <v>365</v>
      </c>
      <c r="U360" s="159" t="s">
        <v>291</v>
      </c>
      <c r="V360" s="39" t="s">
        <v>1144</v>
      </c>
      <c r="W360" s="160" t="s">
        <v>443</v>
      </c>
      <c r="X360" s="161" t="s">
        <v>576</v>
      </c>
      <c r="Y360" s="7"/>
      <c r="Z360" s="159">
        <v>0.05</v>
      </c>
      <c r="AA360" s="159">
        <v>0</v>
      </c>
      <c r="AB360" s="162">
        <v>3</v>
      </c>
    </row>
    <row r="361" spans="1:28" ht="15" customHeight="1" x14ac:dyDescent="0.15">
      <c r="A361" s="20" t="str">
        <f t="shared" si="5"/>
        <v>貨4LLAG</v>
      </c>
      <c r="B361" s="20" t="s">
        <v>223</v>
      </c>
      <c r="C361" s="20" t="s">
        <v>155</v>
      </c>
      <c r="D361" s="20" t="s">
        <v>443</v>
      </c>
      <c r="E361" s="20" t="s">
        <v>572</v>
      </c>
      <c r="F361" s="20">
        <v>2.5000000000000001E-2</v>
      </c>
      <c r="G361" s="20">
        <v>0</v>
      </c>
      <c r="H361" s="20">
        <v>3</v>
      </c>
      <c r="I361" s="1" t="s">
        <v>1084</v>
      </c>
      <c r="J361" s="20" t="s">
        <v>1088</v>
      </c>
      <c r="T361" s="133" t="s">
        <v>365</v>
      </c>
      <c r="U361" s="159" t="s">
        <v>291</v>
      </c>
      <c r="V361" s="39" t="s">
        <v>1144</v>
      </c>
      <c r="W361" s="160" t="s">
        <v>443</v>
      </c>
      <c r="X361" s="161" t="s">
        <v>572</v>
      </c>
      <c r="Y361" s="7"/>
      <c r="Z361" s="159">
        <v>2.5000000000000001E-2</v>
      </c>
      <c r="AA361" s="159">
        <v>0</v>
      </c>
      <c r="AB361" s="162">
        <v>3</v>
      </c>
    </row>
    <row r="362" spans="1:28" ht="15" customHeight="1" x14ac:dyDescent="0.15">
      <c r="A362" s="20" t="str">
        <f t="shared" si="5"/>
        <v>貨4LLLG</v>
      </c>
      <c r="B362" s="20" t="s">
        <v>223</v>
      </c>
      <c r="C362" s="20" t="s">
        <v>155</v>
      </c>
      <c r="D362" s="20" t="s">
        <v>443</v>
      </c>
      <c r="E362" s="20" t="s">
        <v>1149</v>
      </c>
      <c r="F362" s="20">
        <v>1.2500000000000001E-2</v>
      </c>
      <c r="G362" s="20">
        <v>0</v>
      </c>
      <c r="H362" s="20">
        <v>3</v>
      </c>
      <c r="I362" s="1" t="s">
        <v>1094</v>
      </c>
      <c r="T362" s="133" t="s">
        <v>365</v>
      </c>
      <c r="U362" s="159" t="s">
        <v>291</v>
      </c>
      <c r="V362" s="39" t="s">
        <v>1144</v>
      </c>
      <c r="W362" s="160" t="s">
        <v>443</v>
      </c>
      <c r="X362" s="161" t="s">
        <v>1149</v>
      </c>
      <c r="Y362" s="7"/>
      <c r="Z362" s="159">
        <v>1.2500000000000001E-2</v>
      </c>
      <c r="AA362" s="159">
        <v>0</v>
      </c>
      <c r="AB362" s="162">
        <v>3</v>
      </c>
    </row>
    <row r="363" spans="1:28" ht="15" customHeight="1" x14ac:dyDescent="0.15">
      <c r="A363" s="20" t="str">
        <f t="shared" si="5"/>
        <v>貨4LMBG</v>
      </c>
      <c r="B363" s="20" t="s">
        <v>223</v>
      </c>
      <c r="C363" s="20" t="s">
        <v>155</v>
      </c>
      <c r="D363" s="20" t="s">
        <v>443</v>
      </c>
      <c r="E363" s="20" t="s">
        <v>612</v>
      </c>
      <c r="F363" s="20">
        <v>2.5000000000000001E-2</v>
      </c>
      <c r="G363" s="20">
        <v>0</v>
      </c>
      <c r="H363" s="20">
        <v>3</v>
      </c>
      <c r="I363" s="1" t="s">
        <v>1073</v>
      </c>
      <c r="J363" s="20" t="s">
        <v>463</v>
      </c>
      <c r="T363" s="133" t="s">
        <v>365</v>
      </c>
      <c r="U363" s="159" t="s">
        <v>291</v>
      </c>
      <c r="V363" s="39" t="s">
        <v>1144</v>
      </c>
      <c r="W363" s="160" t="s">
        <v>443</v>
      </c>
      <c r="X363" s="161" t="s">
        <v>612</v>
      </c>
      <c r="Y363" s="7" t="s">
        <v>463</v>
      </c>
      <c r="Z363" s="159">
        <v>2.5000000000000001E-2</v>
      </c>
      <c r="AA363" s="159">
        <v>0</v>
      </c>
      <c r="AB363" s="162">
        <v>3</v>
      </c>
    </row>
    <row r="364" spans="1:28" ht="15" customHeight="1" x14ac:dyDescent="0.15">
      <c r="A364" s="20" t="str">
        <f t="shared" si="5"/>
        <v>貨4LMAG</v>
      </c>
      <c r="B364" s="20" t="s">
        <v>223</v>
      </c>
      <c r="C364" s="20" t="s">
        <v>155</v>
      </c>
      <c r="D364" s="20" t="s">
        <v>443</v>
      </c>
      <c r="E364" s="20" t="s">
        <v>608</v>
      </c>
      <c r="F364" s="20">
        <v>2.5000000000000001E-2</v>
      </c>
      <c r="G364" s="20">
        <v>0</v>
      </c>
      <c r="H364" s="20">
        <v>3</v>
      </c>
      <c r="I364" s="1" t="s">
        <v>1084</v>
      </c>
      <c r="J364" s="20" t="s">
        <v>446</v>
      </c>
      <c r="T364" s="133" t="s">
        <v>365</v>
      </c>
      <c r="U364" s="159" t="s">
        <v>291</v>
      </c>
      <c r="V364" s="39" t="s">
        <v>1144</v>
      </c>
      <c r="W364" s="160" t="s">
        <v>443</v>
      </c>
      <c r="X364" s="161" t="s">
        <v>608</v>
      </c>
      <c r="Y364" s="7"/>
      <c r="Z364" s="159">
        <v>2.5000000000000001E-2</v>
      </c>
      <c r="AA364" s="159">
        <v>0</v>
      </c>
      <c r="AB364" s="162">
        <v>3</v>
      </c>
    </row>
    <row r="365" spans="1:28" ht="15" customHeight="1" x14ac:dyDescent="0.15">
      <c r="A365" s="20" t="str">
        <f t="shared" si="5"/>
        <v>貨4LMLG</v>
      </c>
      <c r="B365" s="20" t="s">
        <v>223</v>
      </c>
      <c r="C365" s="20" t="s">
        <v>155</v>
      </c>
      <c r="D365" s="20" t="s">
        <v>443</v>
      </c>
      <c r="E365" s="20" t="s">
        <v>1150</v>
      </c>
      <c r="F365" s="20">
        <v>2.5000000000000001E-2</v>
      </c>
      <c r="G365" s="20">
        <v>0</v>
      </c>
      <c r="H365" s="20">
        <v>3</v>
      </c>
      <c r="I365" s="1" t="s">
        <v>1094</v>
      </c>
      <c r="T365" s="133" t="s">
        <v>365</v>
      </c>
      <c r="U365" s="159" t="s">
        <v>291</v>
      </c>
      <c r="V365" s="39" t="s">
        <v>1144</v>
      </c>
      <c r="W365" s="160" t="s">
        <v>443</v>
      </c>
      <c r="X365" s="161" t="s">
        <v>1150</v>
      </c>
      <c r="Y365" s="7"/>
      <c r="Z365" s="159">
        <v>2.5000000000000001E-2</v>
      </c>
      <c r="AA365" s="159">
        <v>0</v>
      </c>
      <c r="AB365" s="162">
        <v>3</v>
      </c>
    </row>
    <row r="366" spans="1:28" ht="15" customHeight="1" x14ac:dyDescent="0.15">
      <c r="A366" s="20" t="str">
        <f t="shared" si="5"/>
        <v>貨4LRBG</v>
      </c>
      <c r="B366" s="20" t="s">
        <v>223</v>
      </c>
      <c r="C366" s="20" t="s">
        <v>155</v>
      </c>
      <c r="D366" s="20" t="s">
        <v>443</v>
      </c>
      <c r="E366" s="20" t="s">
        <v>660</v>
      </c>
      <c r="F366" s="20">
        <v>1.2500000000000001E-2</v>
      </c>
      <c r="G366" s="20">
        <v>0</v>
      </c>
      <c r="H366" s="20">
        <v>3</v>
      </c>
      <c r="I366" s="1" t="s">
        <v>1078</v>
      </c>
      <c r="J366" s="20" t="s">
        <v>464</v>
      </c>
      <c r="T366" s="133" t="s">
        <v>365</v>
      </c>
      <c r="U366" s="159" t="s">
        <v>291</v>
      </c>
      <c r="V366" s="39" t="s">
        <v>1144</v>
      </c>
      <c r="W366" s="160" t="s">
        <v>443</v>
      </c>
      <c r="X366" s="161" t="s">
        <v>660</v>
      </c>
      <c r="Y366" s="7" t="s">
        <v>464</v>
      </c>
      <c r="Z366" s="159">
        <v>1.2500000000000001E-2</v>
      </c>
      <c r="AA366" s="159">
        <v>0</v>
      </c>
      <c r="AB366" s="162">
        <v>3</v>
      </c>
    </row>
    <row r="367" spans="1:28" ht="15" customHeight="1" x14ac:dyDescent="0.15">
      <c r="A367" s="20" t="str">
        <f t="shared" si="5"/>
        <v>貨4LRAG</v>
      </c>
      <c r="B367" s="20" t="s">
        <v>223</v>
      </c>
      <c r="C367" s="20" t="s">
        <v>155</v>
      </c>
      <c r="D367" s="20" t="s">
        <v>443</v>
      </c>
      <c r="E367" s="20" t="s">
        <v>656</v>
      </c>
      <c r="F367" s="20">
        <v>1.2500000000000001E-2</v>
      </c>
      <c r="G367" s="20">
        <v>0</v>
      </c>
      <c r="H367" s="20">
        <v>3</v>
      </c>
      <c r="I367" s="1" t="s">
        <v>1084</v>
      </c>
      <c r="J367" s="20" t="s">
        <v>447</v>
      </c>
      <c r="T367" s="133" t="s">
        <v>365</v>
      </c>
      <c r="U367" s="159" t="s">
        <v>291</v>
      </c>
      <c r="V367" s="39" t="s">
        <v>1144</v>
      </c>
      <c r="W367" s="160" t="s">
        <v>443</v>
      </c>
      <c r="X367" s="161" t="s">
        <v>656</v>
      </c>
      <c r="Y367" s="7"/>
      <c r="Z367" s="159">
        <v>1.2500000000000001E-2</v>
      </c>
      <c r="AA367" s="159">
        <v>0</v>
      </c>
      <c r="AB367" s="162">
        <v>3</v>
      </c>
    </row>
    <row r="368" spans="1:28" ht="15" customHeight="1" x14ac:dyDescent="0.15">
      <c r="A368" s="20" t="str">
        <f t="shared" si="5"/>
        <v>貨4LRLG</v>
      </c>
      <c r="B368" s="20" t="s">
        <v>223</v>
      </c>
      <c r="C368" s="20" t="s">
        <v>155</v>
      </c>
      <c r="D368" s="20" t="s">
        <v>443</v>
      </c>
      <c r="E368" s="20" t="s">
        <v>1151</v>
      </c>
      <c r="F368" s="20">
        <v>1.2500000000000001E-2</v>
      </c>
      <c r="G368" s="20">
        <v>0</v>
      </c>
      <c r="H368" s="20">
        <v>3</v>
      </c>
      <c r="I368" s="1" t="s">
        <v>1094</v>
      </c>
      <c r="T368" s="133" t="s">
        <v>365</v>
      </c>
      <c r="U368" s="159" t="s">
        <v>291</v>
      </c>
      <c r="V368" s="39" t="s">
        <v>1144</v>
      </c>
      <c r="W368" s="160" t="s">
        <v>443</v>
      </c>
      <c r="X368" s="161" t="s">
        <v>1151</v>
      </c>
      <c r="Y368" s="7"/>
      <c r="Z368" s="159">
        <v>1.2500000000000001E-2</v>
      </c>
      <c r="AA368" s="159">
        <v>0</v>
      </c>
      <c r="AB368" s="162">
        <v>3</v>
      </c>
    </row>
    <row r="369" spans="1:28" ht="15" customHeight="1" x14ac:dyDescent="0.15">
      <c r="A369" s="20" t="str">
        <f t="shared" si="5"/>
        <v>貨4LQBG</v>
      </c>
      <c r="B369" s="20" t="s">
        <v>223</v>
      </c>
      <c r="C369" s="20" t="s">
        <v>155</v>
      </c>
      <c r="D369" s="20" t="s">
        <v>443</v>
      </c>
      <c r="E369" s="20" t="s">
        <v>305</v>
      </c>
      <c r="F369" s="20">
        <v>4.4999999999999998E-2</v>
      </c>
      <c r="G369" s="20">
        <v>0</v>
      </c>
      <c r="H369" s="20">
        <v>3</v>
      </c>
      <c r="I369" s="1" t="s">
        <v>1048</v>
      </c>
      <c r="J369" s="20" t="s">
        <v>1089</v>
      </c>
      <c r="T369" s="133" t="s">
        <v>365</v>
      </c>
      <c r="U369" s="159" t="s">
        <v>291</v>
      </c>
      <c r="V369" s="39" t="s">
        <v>1144</v>
      </c>
      <c r="W369" s="160" t="s">
        <v>443</v>
      </c>
      <c r="X369" s="161" t="s">
        <v>305</v>
      </c>
      <c r="Y369" s="7"/>
      <c r="Z369" s="159">
        <v>4.4999999999999998E-2</v>
      </c>
      <c r="AA369" s="159">
        <v>0</v>
      </c>
      <c r="AB369" s="162">
        <v>3</v>
      </c>
    </row>
    <row r="370" spans="1:28" ht="15" customHeight="1" x14ac:dyDescent="0.15">
      <c r="A370" s="20" t="str">
        <f t="shared" si="5"/>
        <v>貨4LQAG</v>
      </c>
      <c r="B370" s="20" t="s">
        <v>223</v>
      </c>
      <c r="C370" s="20" t="s">
        <v>155</v>
      </c>
      <c r="D370" s="20" t="s">
        <v>443</v>
      </c>
      <c r="E370" s="20" t="s">
        <v>301</v>
      </c>
      <c r="F370" s="20">
        <v>4.4999999999999998E-2</v>
      </c>
      <c r="G370" s="20">
        <v>0</v>
      </c>
      <c r="H370" s="20">
        <v>3</v>
      </c>
      <c r="I370" s="1" t="s">
        <v>1084</v>
      </c>
      <c r="J370" s="20" t="s">
        <v>423</v>
      </c>
      <c r="T370" s="133" t="s">
        <v>365</v>
      </c>
      <c r="U370" s="159" t="s">
        <v>291</v>
      </c>
      <c r="V370" s="39" t="s">
        <v>1144</v>
      </c>
      <c r="W370" s="160" t="s">
        <v>443</v>
      </c>
      <c r="X370" s="161" t="s">
        <v>301</v>
      </c>
      <c r="Y370" s="7"/>
      <c r="Z370" s="159">
        <v>4.4999999999999998E-2</v>
      </c>
      <c r="AA370" s="159">
        <v>0</v>
      </c>
      <c r="AB370" s="162">
        <v>3</v>
      </c>
    </row>
    <row r="371" spans="1:28" ht="15" customHeight="1" x14ac:dyDescent="0.15">
      <c r="A371" s="20" t="str">
        <f t="shared" si="5"/>
        <v>貨4LQLG</v>
      </c>
      <c r="B371" s="20" t="s">
        <v>223</v>
      </c>
      <c r="C371" s="20" t="s">
        <v>155</v>
      </c>
      <c r="D371" s="20" t="s">
        <v>443</v>
      </c>
      <c r="E371" s="20" t="s">
        <v>1153</v>
      </c>
      <c r="F371" s="20">
        <v>4.4999999999999998E-2</v>
      </c>
      <c r="G371" s="20">
        <v>0</v>
      </c>
      <c r="H371" s="20">
        <v>3</v>
      </c>
      <c r="I371" s="1" t="s">
        <v>1094</v>
      </c>
      <c r="T371" s="133" t="s">
        <v>365</v>
      </c>
      <c r="U371" s="159" t="s">
        <v>291</v>
      </c>
      <c r="V371" s="39" t="s">
        <v>1144</v>
      </c>
      <c r="W371" s="160" t="s">
        <v>443</v>
      </c>
      <c r="X371" s="161" t="s">
        <v>1153</v>
      </c>
      <c r="Y371" s="7"/>
      <c r="Z371" s="159">
        <v>4.4999999999999998E-2</v>
      </c>
      <c r="AA371" s="159">
        <v>0</v>
      </c>
      <c r="AB371" s="162">
        <v>3</v>
      </c>
    </row>
    <row r="372" spans="1:28" ht="15" customHeight="1" x14ac:dyDescent="0.15">
      <c r="A372" s="20" t="str">
        <f t="shared" si="5"/>
        <v>貨1軽-</v>
      </c>
      <c r="B372" s="20" t="s">
        <v>232</v>
      </c>
      <c r="C372" s="20" t="s">
        <v>230</v>
      </c>
      <c r="D372" s="20" t="s">
        <v>712</v>
      </c>
      <c r="E372" s="20" t="s">
        <v>711</v>
      </c>
      <c r="F372" s="20">
        <v>1.7</v>
      </c>
      <c r="G372" s="20">
        <v>0.2</v>
      </c>
      <c r="H372" s="20">
        <v>2.58</v>
      </c>
      <c r="I372" s="1" t="s">
        <v>179</v>
      </c>
      <c r="T372" s="133" t="s">
        <v>365</v>
      </c>
      <c r="U372" s="159" t="s">
        <v>374</v>
      </c>
      <c r="V372" s="39" t="s">
        <v>1087</v>
      </c>
      <c r="W372" s="160" t="s">
        <v>712</v>
      </c>
      <c r="X372" s="161" t="s">
        <v>711</v>
      </c>
      <c r="Y372" s="7"/>
      <c r="Z372" s="159">
        <v>1.7</v>
      </c>
      <c r="AA372" s="159">
        <v>0.2</v>
      </c>
      <c r="AB372" s="162">
        <v>2.58</v>
      </c>
    </row>
    <row r="373" spans="1:28" ht="15" customHeight="1" x14ac:dyDescent="0.15">
      <c r="A373" s="20" t="str">
        <f t="shared" si="5"/>
        <v>貨1軽K</v>
      </c>
      <c r="B373" s="20" t="s">
        <v>232</v>
      </c>
      <c r="C373" s="20" t="s">
        <v>230</v>
      </c>
      <c r="D373" t="s">
        <v>715</v>
      </c>
      <c r="E373" t="s">
        <v>813</v>
      </c>
      <c r="F373" s="20">
        <v>1.52</v>
      </c>
      <c r="G373" s="20">
        <v>0.2</v>
      </c>
      <c r="H373" s="20">
        <v>2.58</v>
      </c>
      <c r="I373" s="1" t="s">
        <v>179</v>
      </c>
      <c r="T373" s="133" t="s">
        <v>365</v>
      </c>
      <c r="U373" s="159" t="s">
        <v>374</v>
      </c>
      <c r="V373" s="39" t="s">
        <v>1087</v>
      </c>
      <c r="W373" s="160" t="s">
        <v>715</v>
      </c>
      <c r="X373" s="161" t="s">
        <v>813</v>
      </c>
      <c r="Y373" s="7"/>
      <c r="Z373" s="159">
        <v>1.52</v>
      </c>
      <c r="AA373" s="159">
        <v>0.2</v>
      </c>
      <c r="AB373" s="162">
        <v>2.58</v>
      </c>
    </row>
    <row r="374" spans="1:28" ht="15" customHeight="1" x14ac:dyDescent="0.15">
      <c r="A374" s="20" t="str">
        <f t="shared" si="5"/>
        <v>貨1軽N</v>
      </c>
      <c r="B374" s="20" t="s">
        <v>232</v>
      </c>
      <c r="C374" s="20" t="s">
        <v>230</v>
      </c>
      <c r="D374" s="20" t="s">
        <v>815</v>
      </c>
      <c r="E374" s="20" t="s">
        <v>941</v>
      </c>
      <c r="F374" s="20">
        <v>1.3</v>
      </c>
      <c r="G374" s="20">
        <v>0.2</v>
      </c>
      <c r="H374" s="20">
        <v>2.58</v>
      </c>
      <c r="I374" s="1" t="s">
        <v>179</v>
      </c>
      <c r="T374" s="133" t="s">
        <v>365</v>
      </c>
      <c r="U374" s="159" t="s">
        <v>374</v>
      </c>
      <c r="V374" s="39" t="s">
        <v>1087</v>
      </c>
      <c r="W374" s="160" t="s">
        <v>815</v>
      </c>
      <c r="X374" s="161" t="s">
        <v>941</v>
      </c>
      <c r="Y374" s="7"/>
      <c r="Z374" s="159">
        <v>1.3</v>
      </c>
      <c r="AA374" s="159">
        <v>0.2</v>
      </c>
      <c r="AB374" s="162">
        <v>2.58</v>
      </c>
    </row>
    <row r="375" spans="1:28" ht="15" customHeight="1" x14ac:dyDescent="0.15">
      <c r="A375" s="20" t="str">
        <f t="shared" si="5"/>
        <v>貨1軽P</v>
      </c>
      <c r="B375" s="20" t="s">
        <v>232</v>
      </c>
      <c r="C375" s="20" t="s">
        <v>230</v>
      </c>
      <c r="D375" t="s">
        <v>815</v>
      </c>
      <c r="E375" t="s">
        <v>942</v>
      </c>
      <c r="F375" s="20">
        <v>1.3</v>
      </c>
      <c r="G375" s="20">
        <v>0.2</v>
      </c>
      <c r="H375" s="20">
        <v>2.58</v>
      </c>
      <c r="I375" s="1" t="s">
        <v>179</v>
      </c>
      <c r="J375"/>
      <c r="T375" s="133" t="s">
        <v>365</v>
      </c>
      <c r="U375" s="159" t="s">
        <v>374</v>
      </c>
      <c r="V375" s="39" t="s">
        <v>1087</v>
      </c>
      <c r="W375" s="160" t="s">
        <v>815</v>
      </c>
      <c r="X375" s="161" t="s">
        <v>942</v>
      </c>
      <c r="Y375" s="7"/>
      <c r="Z375" s="159">
        <v>1.3</v>
      </c>
      <c r="AA375" s="159">
        <v>0.2</v>
      </c>
      <c r="AB375" s="162">
        <v>2.58</v>
      </c>
    </row>
    <row r="376" spans="1:28" ht="15" customHeight="1" x14ac:dyDescent="0.15">
      <c r="A376" s="20" t="str">
        <f t="shared" si="5"/>
        <v>貨1軽S</v>
      </c>
      <c r="B376" s="20" t="s">
        <v>232</v>
      </c>
      <c r="C376" s="20" t="s">
        <v>230</v>
      </c>
      <c r="D376" s="20" t="s">
        <v>818</v>
      </c>
      <c r="E376" s="20" t="s">
        <v>819</v>
      </c>
      <c r="F376" s="20">
        <v>0.9</v>
      </c>
      <c r="G376" s="20">
        <v>0.2</v>
      </c>
      <c r="H376" s="20">
        <v>2.58</v>
      </c>
      <c r="I376" s="1" t="s">
        <v>179</v>
      </c>
      <c r="J376"/>
      <c r="T376" s="133" t="s">
        <v>365</v>
      </c>
      <c r="U376" s="159" t="s">
        <v>374</v>
      </c>
      <c r="V376" s="39" t="s">
        <v>1087</v>
      </c>
      <c r="W376" s="160" t="s">
        <v>818</v>
      </c>
      <c r="X376" s="161" t="s">
        <v>819</v>
      </c>
      <c r="Y376" s="7"/>
      <c r="Z376" s="159">
        <v>0.9</v>
      </c>
      <c r="AA376" s="159">
        <v>0.2</v>
      </c>
      <c r="AB376" s="162">
        <v>2.58</v>
      </c>
    </row>
    <row r="377" spans="1:28" ht="15" customHeight="1" x14ac:dyDescent="0.15">
      <c r="A377" s="20" t="str">
        <f t="shared" si="5"/>
        <v>貨1軽KA</v>
      </c>
      <c r="B377" s="20" t="s">
        <v>232</v>
      </c>
      <c r="C377" s="20" t="s">
        <v>230</v>
      </c>
      <c r="D377" t="s">
        <v>224</v>
      </c>
      <c r="E377" t="s">
        <v>821</v>
      </c>
      <c r="F377" s="20">
        <v>0.6</v>
      </c>
      <c r="G377" s="20">
        <v>0.2</v>
      </c>
      <c r="H377" s="20">
        <v>2.58</v>
      </c>
      <c r="I377" s="1" t="s">
        <v>179</v>
      </c>
      <c r="J377"/>
      <c r="T377" s="133" t="s">
        <v>365</v>
      </c>
      <c r="U377" s="159" t="s">
        <v>374</v>
      </c>
      <c r="V377" s="39" t="s">
        <v>1087</v>
      </c>
      <c r="W377" s="160" t="s">
        <v>224</v>
      </c>
      <c r="X377" s="161" t="s">
        <v>821</v>
      </c>
      <c r="Y377" s="7"/>
      <c r="Z377" s="159">
        <v>0.6</v>
      </c>
      <c r="AA377" s="159">
        <v>0.2</v>
      </c>
      <c r="AB377" s="162">
        <v>2.58</v>
      </c>
    </row>
    <row r="378" spans="1:28" ht="15" customHeight="1" x14ac:dyDescent="0.15">
      <c r="A378" s="20" t="str">
        <f t="shared" si="5"/>
        <v>貨1軽KE</v>
      </c>
      <c r="B378" s="20" t="s">
        <v>232</v>
      </c>
      <c r="C378" s="20" t="s">
        <v>230</v>
      </c>
      <c r="D378" s="20" t="s">
        <v>225</v>
      </c>
      <c r="E378" s="20" t="s">
        <v>923</v>
      </c>
      <c r="F378" s="20">
        <v>0.4</v>
      </c>
      <c r="G378" s="20">
        <v>0.08</v>
      </c>
      <c r="H378" s="20">
        <v>2.58</v>
      </c>
      <c r="I378" s="1" t="s">
        <v>179</v>
      </c>
      <c r="T378" s="133" t="s">
        <v>365</v>
      </c>
      <c r="U378" s="159" t="s">
        <v>374</v>
      </c>
      <c r="V378" s="39" t="s">
        <v>1087</v>
      </c>
      <c r="W378" s="160" t="s">
        <v>225</v>
      </c>
      <c r="X378" s="161" t="s">
        <v>923</v>
      </c>
      <c r="Y378" s="7"/>
      <c r="Z378" s="159">
        <v>0.4</v>
      </c>
      <c r="AA378" s="159">
        <v>0.08</v>
      </c>
      <c r="AB378" s="162">
        <v>2.58</v>
      </c>
    </row>
    <row r="379" spans="1:28" ht="15" customHeight="1" x14ac:dyDescent="0.15">
      <c r="A379" s="20" t="str">
        <f t="shared" si="5"/>
        <v>貨1軽HA</v>
      </c>
      <c r="B379" s="20" t="s">
        <v>232</v>
      </c>
      <c r="C379" s="20" t="s">
        <v>230</v>
      </c>
      <c r="D379" t="s">
        <v>225</v>
      </c>
      <c r="E379" t="s">
        <v>910</v>
      </c>
      <c r="F379" s="20">
        <v>0.2</v>
      </c>
      <c r="G379" s="20">
        <v>0.04</v>
      </c>
      <c r="H379" s="20">
        <v>2.58</v>
      </c>
      <c r="I379" s="1" t="s">
        <v>1084</v>
      </c>
      <c r="J379" t="s">
        <v>1088</v>
      </c>
      <c r="T379" s="133" t="s">
        <v>365</v>
      </c>
      <c r="U379" s="159" t="s">
        <v>374</v>
      </c>
      <c r="V379" s="39" t="s">
        <v>1087</v>
      </c>
      <c r="W379" s="160" t="s">
        <v>225</v>
      </c>
      <c r="X379" s="161" t="s">
        <v>910</v>
      </c>
      <c r="Y379" s="7"/>
      <c r="Z379" s="159">
        <v>0.2</v>
      </c>
      <c r="AA379" s="159">
        <v>0.04</v>
      </c>
      <c r="AB379" s="162">
        <v>2.58</v>
      </c>
    </row>
    <row r="380" spans="1:28" ht="15" customHeight="1" x14ac:dyDescent="0.15">
      <c r="A380" s="20" t="str">
        <f t="shared" si="5"/>
        <v>貨1軽KP</v>
      </c>
      <c r="B380" s="20" t="s">
        <v>232</v>
      </c>
      <c r="C380" s="20" t="s">
        <v>230</v>
      </c>
      <c r="D380" s="20" t="s">
        <v>823</v>
      </c>
      <c r="E380" s="20" t="s">
        <v>932</v>
      </c>
      <c r="F380" s="20">
        <v>0.28000000000000003</v>
      </c>
      <c r="G380" s="20">
        <v>5.1999999999999998E-2</v>
      </c>
      <c r="H380" s="20">
        <v>2.58</v>
      </c>
      <c r="I380" s="1" t="s">
        <v>179</v>
      </c>
      <c r="J380"/>
      <c r="T380" s="133" t="s">
        <v>365</v>
      </c>
      <c r="U380" s="159" t="s">
        <v>374</v>
      </c>
      <c r="V380" s="39" t="s">
        <v>1087</v>
      </c>
      <c r="W380" s="160" t="s">
        <v>823</v>
      </c>
      <c r="X380" s="161" t="s">
        <v>932</v>
      </c>
      <c r="Y380" s="7"/>
      <c r="Z380" s="159">
        <v>0.28000000000000003</v>
      </c>
      <c r="AA380" s="159">
        <v>5.1999999999999998E-2</v>
      </c>
      <c r="AB380" s="162">
        <v>2.58</v>
      </c>
    </row>
    <row r="381" spans="1:28" ht="15" customHeight="1" x14ac:dyDescent="0.15">
      <c r="A381" s="20" t="str">
        <f t="shared" si="5"/>
        <v>貨1軽HW</v>
      </c>
      <c r="B381" s="20" t="s">
        <v>232</v>
      </c>
      <c r="C381" s="20" t="s">
        <v>230</v>
      </c>
      <c r="D381" t="s">
        <v>823</v>
      </c>
      <c r="E381" t="s">
        <v>919</v>
      </c>
      <c r="F381" s="20">
        <v>0.14000000000000001</v>
      </c>
      <c r="G381" s="20">
        <v>2.5999999999999999E-2</v>
      </c>
      <c r="H381" s="20">
        <v>2.58</v>
      </c>
      <c r="I381" s="1" t="s">
        <v>1084</v>
      </c>
      <c r="J381" t="s">
        <v>1088</v>
      </c>
      <c r="T381" s="133" t="s">
        <v>365</v>
      </c>
      <c r="U381" s="159" t="s">
        <v>374</v>
      </c>
      <c r="V381" s="39" t="s">
        <v>1087</v>
      </c>
      <c r="W381" s="160" t="s">
        <v>823</v>
      </c>
      <c r="X381" s="161" t="s">
        <v>919</v>
      </c>
      <c r="Y381" s="7"/>
      <c r="Z381" s="159">
        <v>0.14000000000000001</v>
      </c>
      <c r="AA381" s="159">
        <v>2.5999999999999999E-2</v>
      </c>
      <c r="AB381" s="162">
        <v>2.58</v>
      </c>
    </row>
    <row r="382" spans="1:28" ht="15" customHeight="1" x14ac:dyDescent="0.15">
      <c r="A382" s="20" t="str">
        <f t="shared" si="5"/>
        <v>貨1軽TH</v>
      </c>
      <c r="B382" s="20" t="s">
        <v>232</v>
      </c>
      <c r="C382" s="20" t="s">
        <v>230</v>
      </c>
      <c r="D382" s="20" t="s">
        <v>823</v>
      </c>
      <c r="E382" s="20" t="s">
        <v>959</v>
      </c>
      <c r="F382" s="20">
        <v>0.21</v>
      </c>
      <c r="G382" s="20">
        <v>3.9E-2</v>
      </c>
      <c r="H382" s="20">
        <v>2.58</v>
      </c>
      <c r="I382" s="1" t="s">
        <v>179</v>
      </c>
      <c r="J382" t="s">
        <v>1089</v>
      </c>
      <c r="T382" s="133" t="s">
        <v>365</v>
      </c>
      <c r="U382" s="159" t="s">
        <v>374</v>
      </c>
      <c r="V382" s="39" t="s">
        <v>1087</v>
      </c>
      <c r="W382" s="160" t="s">
        <v>823</v>
      </c>
      <c r="X382" s="161" t="s">
        <v>959</v>
      </c>
      <c r="Y382" s="7"/>
      <c r="Z382" s="159">
        <v>0.21</v>
      </c>
      <c r="AA382" s="159">
        <v>3.9E-2</v>
      </c>
      <c r="AB382" s="162">
        <v>2.58</v>
      </c>
    </row>
    <row r="383" spans="1:28" ht="15" customHeight="1" x14ac:dyDescent="0.15">
      <c r="A383" s="20" t="str">
        <f t="shared" si="5"/>
        <v>貨1軽XH</v>
      </c>
      <c r="B383" s="20" t="s">
        <v>232</v>
      </c>
      <c r="C383" s="20" t="s">
        <v>230</v>
      </c>
      <c r="D383" t="s">
        <v>823</v>
      </c>
      <c r="E383" t="s">
        <v>988</v>
      </c>
      <c r="F383" s="20">
        <v>0.21</v>
      </c>
      <c r="G383" s="20">
        <v>3.9E-2</v>
      </c>
      <c r="H383" s="20">
        <v>2.58</v>
      </c>
      <c r="I383" s="1" t="s">
        <v>1084</v>
      </c>
      <c r="J383" t="s">
        <v>423</v>
      </c>
      <c r="T383" s="133" t="s">
        <v>365</v>
      </c>
      <c r="U383" s="159" t="s">
        <v>374</v>
      </c>
      <c r="V383" s="39" t="s">
        <v>1087</v>
      </c>
      <c r="W383" s="160" t="s">
        <v>823</v>
      </c>
      <c r="X383" s="161" t="s">
        <v>988</v>
      </c>
      <c r="Y383" s="7"/>
      <c r="Z383" s="159">
        <v>0.21</v>
      </c>
      <c r="AA383" s="159">
        <v>3.9E-2</v>
      </c>
      <c r="AB383" s="162">
        <v>2.58</v>
      </c>
    </row>
    <row r="384" spans="1:28" ht="15" customHeight="1" x14ac:dyDescent="0.15">
      <c r="A384" s="20" t="str">
        <f t="shared" si="5"/>
        <v>貨1軽LH</v>
      </c>
      <c r="B384" s="20" t="s">
        <v>232</v>
      </c>
      <c r="C384" s="20" t="s">
        <v>230</v>
      </c>
      <c r="D384" s="20" t="s">
        <v>823</v>
      </c>
      <c r="E384" s="20" t="s">
        <v>936</v>
      </c>
      <c r="F384" s="20">
        <v>0.14000000000000001</v>
      </c>
      <c r="G384" s="20">
        <v>2.5999999999999999E-2</v>
      </c>
      <c r="H384" s="20">
        <v>2.58</v>
      </c>
      <c r="I384" s="1" t="s">
        <v>179</v>
      </c>
      <c r="J384" t="s">
        <v>1090</v>
      </c>
      <c r="T384" s="133" t="s">
        <v>365</v>
      </c>
      <c r="U384" s="159" t="s">
        <v>374</v>
      </c>
      <c r="V384" s="39" t="s">
        <v>1087</v>
      </c>
      <c r="W384" s="160" t="s">
        <v>823</v>
      </c>
      <c r="X384" s="161" t="s">
        <v>936</v>
      </c>
      <c r="Y384" s="7"/>
      <c r="Z384" s="159">
        <v>0.14000000000000001</v>
      </c>
      <c r="AA384" s="159">
        <v>2.5999999999999999E-2</v>
      </c>
      <c r="AB384" s="162">
        <v>2.58</v>
      </c>
    </row>
    <row r="385" spans="1:28" ht="15" customHeight="1" x14ac:dyDescent="0.15">
      <c r="A385" s="20" t="str">
        <f t="shared" si="5"/>
        <v>貨1軽YH</v>
      </c>
      <c r="B385" s="20" t="s">
        <v>232</v>
      </c>
      <c r="C385" s="20" t="s">
        <v>230</v>
      </c>
      <c r="D385" t="s">
        <v>823</v>
      </c>
      <c r="E385" t="s">
        <v>994</v>
      </c>
      <c r="F385" s="20">
        <v>0.14000000000000001</v>
      </c>
      <c r="G385" s="20">
        <v>2.5999999999999999E-2</v>
      </c>
      <c r="H385" s="20">
        <v>2.58</v>
      </c>
      <c r="I385" s="1" t="s">
        <v>1084</v>
      </c>
      <c r="J385" t="s">
        <v>424</v>
      </c>
      <c r="T385" s="133" t="s">
        <v>365</v>
      </c>
      <c r="U385" s="159" t="s">
        <v>374</v>
      </c>
      <c r="V385" s="39" t="s">
        <v>1087</v>
      </c>
      <c r="W385" s="160" t="s">
        <v>823</v>
      </c>
      <c r="X385" s="161" t="s">
        <v>994</v>
      </c>
      <c r="Y385" s="7"/>
      <c r="Z385" s="159">
        <v>0.14000000000000001</v>
      </c>
      <c r="AA385" s="159">
        <v>2.5999999999999999E-2</v>
      </c>
      <c r="AB385" s="162">
        <v>2.58</v>
      </c>
    </row>
    <row r="386" spans="1:28" ht="15" customHeight="1" x14ac:dyDescent="0.15">
      <c r="A386" s="20" t="str">
        <f t="shared" si="5"/>
        <v>貨1軽UH</v>
      </c>
      <c r="B386" s="20" t="s">
        <v>232</v>
      </c>
      <c r="C386" s="20" t="s">
        <v>230</v>
      </c>
      <c r="D386" s="20" t="s">
        <v>823</v>
      </c>
      <c r="E386" s="20" t="s">
        <v>965</v>
      </c>
      <c r="F386" s="20">
        <v>7.0000000000000007E-2</v>
      </c>
      <c r="G386" s="20">
        <v>1.2999999999999999E-2</v>
      </c>
      <c r="H386" s="20">
        <v>2.58</v>
      </c>
      <c r="I386" s="1" t="s">
        <v>179</v>
      </c>
      <c r="J386" t="s">
        <v>1091</v>
      </c>
      <c r="T386" s="133" t="s">
        <v>365</v>
      </c>
      <c r="U386" s="159" t="s">
        <v>374</v>
      </c>
      <c r="V386" s="39" t="s">
        <v>1087</v>
      </c>
      <c r="W386" s="160" t="s">
        <v>823</v>
      </c>
      <c r="X386" s="161" t="s">
        <v>965</v>
      </c>
      <c r="Y386" s="7"/>
      <c r="Z386" s="159">
        <v>7.0000000000000007E-2</v>
      </c>
      <c r="AA386" s="159">
        <v>1.2999999999999999E-2</v>
      </c>
      <c r="AB386" s="162">
        <v>2.58</v>
      </c>
    </row>
    <row r="387" spans="1:28" ht="15" customHeight="1" x14ac:dyDescent="0.15">
      <c r="A387" s="20" t="str">
        <f t="shared" si="5"/>
        <v>貨1軽ZH</v>
      </c>
      <c r="B387" s="20" t="s">
        <v>232</v>
      </c>
      <c r="C387" s="20" t="s">
        <v>230</v>
      </c>
      <c r="D387" t="s">
        <v>823</v>
      </c>
      <c r="E387" t="s">
        <v>999</v>
      </c>
      <c r="F387" s="20">
        <v>7.0000000000000007E-2</v>
      </c>
      <c r="G387" s="20">
        <v>1.2999999999999999E-2</v>
      </c>
      <c r="H387" s="20">
        <v>2.58</v>
      </c>
      <c r="I387" s="1" t="s">
        <v>1084</v>
      </c>
      <c r="J387" t="s">
        <v>425</v>
      </c>
      <c r="T387" s="133" t="s">
        <v>365</v>
      </c>
      <c r="U387" s="159" t="s">
        <v>374</v>
      </c>
      <c r="V387" s="39" t="s">
        <v>1087</v>
      </c>
      <c r="W387" s="160" t="s">
        <v>823</v>
      </c>
      <c r="X387" s="161" t="s">
        <v>999</v>
      </c>
      <c r="Y387" s="7"/>
      <c r="Z387" s="159">
        <v>7.0000000000000007E-2</v>
      </c>
      <c r="AA387" s="159">
        <v>1.2999999999999999E-2</v>
      </c>
      <c r="AB387" s="162">
        <v>2.58</v>
      </c>
    </row>
    <row r="388" spans="1:28" ht="15" customHeight="1" x14ac:dyDescent="0.15">
      <c r="A388" s="20" t="str">
        <f t="shared" si="5"/>
        <v>貨1軽ADE</v>
      </c>
      <c r="B388" s="20" t="s">
        <v>232</v>
      </c>
      <c r="C388" s="20" t="s">
        <v>230</v>
      </c>
      <c r="D388" s="20" t="s">
        <v>185</v>
      </c>
      <c r="E388" t="s">
        <v>726</v>
      </c>
      <c r="F388" s="20">
        <v>0.14000000000000001</v>
      </c>
      <c r="G388" s="20">
        <v>1.2999999999999999E-2</v>
      </c>
      <c r="H388" s="20">
        <v>2.58</v>
      </c>
      <c r="I388" s="1" t="s">
        <v>448</v>
      </c>
      <c r="J388"/>
      <c r="T388" s="133" t="s">
        <v>365</v>
      </c>
      <c r="U388" s="159" t="s">
        <v>374</v>
      </c>
      <c r="V388" s="39" t="s">
        <v>1087</v>
      </c>
      <c r="W388" s="160" t="s">
        <v>185</v>
      </c>
      <c r="X388" s="161" t="s">
        <v>726</v>
      </c>
      <c r="Y388" s="7" t="s">
        <v>280</v>
      </c>
      <c r="Z388" s="159">
        <v>0.14000000000000001</v>
      </c>
      <c r="AA388" s="159">
        <v>1.2999999999999999E-2</v>
      </c>
      <c r="AB388" s="162">
        <v>2.58</v>
      </c>
    </row>
    <row r="389" spans="1:28" ht="15" customHeight="1" x14ac:dyDescent="0.15">
      <c r="A389" s="20" t="str">
        <f t="shared" ref="A389:A452" si="6">CONCATENATE(C389,E389)</f>
        <v>貨1軽ACE</v>
      </c>
      <c r="B389" s="20" t="s">
        <v>232</v>
      </c>
      <c r="C389" s="20" t="s">
        <v>230</v>
      </c>
      <c r="D389" s="20" t="s">
        <v>185</v>
      </c>
      <c r="E389" t="s">
        <v>727</v>
      </c>
      <c r="F389" s="20">
        <v>7.0000000000000007E-2</v>
      </c>
      <c r="G389" s="20">
        <v>6.4999999999999997E-3</v>
      </c>
      <c r="H389" s="20">
        <v>2.58</v>
      </c>
      <c r="I389" s="1" t="s">
        <v>1084</v>
      </c>
      <c r="J389" t="s">
        <v>1088</v>
      </c>
      <c r="T389" s="133" t="s">
        <v>365</v>
      </c>
      <c r="U389" s="159" t="s">
        <v>374</v>
      </c>
      <c r="V389" s="39" t="s">
        <v>1087</v>
      </c>
      <c r="W389" s="160" t="s">
        <v>185</v>
      </c>
      <c r="X389" s="161" t="s">
        <v>727</v>
      </c>
      <c r="Y389" s="7"/>
      <c r="Z389" s="159">
        <v>7.0000000000000007E-2</v>
      </c>
      <c r="AA389" s="159">
        <v>6.4999999999999997E-3</v>
      </c>
      <c r="AB389" s="162">
        <v>2.58</v>
      </c>
    </row>
    <row r="390" spans="1:28" ht="15" customHeight="1" x14ac:dyDescent="0.15">
      <c r="A390" s="20" t="str">
        <f t="shared" si="6"/>
        <v>貨1軽AME</v>
      </c>
      <c r="B390" s="20" t="s">
        <v>232</v>
      </c>
      <c r="C390" s="20" t="s">
        <v>230</v>
      </c>
      <c r="D390" s="20" t="s">
        <v>185</v>
      </c>
      <c r="E390" t="s">
        <v>1509</v>
      </c>
      <c r="F390" s="20">
        <v>3.5000000000000003E-2</v>
      </c>
      <c r="G390" s="20">
        <v>3.2499999999999999E-3</v>
      </c>
      <c r="H390" s="20">
        <v>2.58</v>
      </c>
      <c r="I390" s="1" t="s">
        <v>1152</v>
      </c>
      <c r="J390"/>
      <c r="T390" s="133" t="s">
        <v>365</v>
      </c>
      <c r="U390" s="159" t="s">
        <v>374</v>
      </c>
      <c r="V390" s="39" t="s">
        <v>1087</v>
      </c>
      <c r="W390" s="160" t="s">
        <v>185</v>
      </c>
      <c r="X390" s="161" t="s">
        <v>1155</v>
      </c>
      <c r="Y390" s="7"/>
      <c r="Z390" s="159">
        <v>3.5000000000000003E-2</v>
      </c>
      <c r="AA390" s="159">
        <v>3.2499999999999999E-3</v>
      </c>
      <c r="AB390" s="162">
        <v>2.58</v>
      </c>
    </row>
    <row r="391" spans="1:28" ht="15" customHeight="1" x14ac:dyDescent="0.15">
      <c r="A391" s="20" t="str">
        <f t="shared" si="6"/>
        <v>貨1軽CCE</v>
      </c>
      <c r="B391" s="20" t="s">
        <v>232</v>
      </c>
      <c r="C391" s="20" t="s">
        <v>230</v>
      </c>
      <c r="D391" s="20" t="s">
        <v>185</v>
      </c>
      <c r="E391" t="s">
        <v>226</v>
      </c>
      <c r="F391" s="20">
        <v>7.0000000000000007E-2</v>
      </c>
      <c r="G391" s="20">
        <v>6.4999999999999997E-3</v>
      </c>
      <c r="H391" s="20">
        <v>2.58</v>
      </c>
      <c r="I391" s="1" t="s">
        <v>1084</v>
      </c>
      <c r="J391" s="20" t="s">
        <v>425</v>
      </c>
      <c r="T391" s="133" t="s">
        <v>365</v>
      </c>
      <c r="U391" s="159" t="s">
        <v>374</v>
      </c>
      <c r="V391" s="39" t="s">
        <v>1087</v>
      </c>
      <c r="W391" s="160" t="s">
        <v>185</v>
      </c>
      <c r="X391" s="161" t="s">
        <v>226</v>
      </c>
      <c r="Y391" s="7"/>
      <c r="Z391" s="159">
        <v>7.0000000000000007E-2</v>
      </c>
      <c r="AA391" s="159">
        <v>6.4999999999999997E-3</v>
      </c>
      <c r="AB391" s="162">
        <v>2.58</v>
      </c>
    </row>
    <row r="392" spans="1:28" ht="15" customHeight="1" x14ac:dyDescent="0.15">
      <c r="A392" s="20" t="str">
        <f t="shared" si="6"/>
        <v>貨1軽CDE</v>
      </c>
      <c r="B392" s="20" t="s">
        <v>232</v>
      </c>
      <c r="C392" s="20" t="s">
        <v>230</v>
      </c>
      <c r="D392" s="20" t="s">
        <v>185</v>
      </c>
      <c r="E392" t="s">
        <v>227</v>
      </c>
      <c r="F392" s="20">
        <v>7.0000000000000007E-2</v>
      </c>
      <c r="G392" s="20">
        <v>6.4999999999999997E-3</v>
      </c>
      <c r="H392" s="20">
        <v>2.58</v>
      </c>
      <c r="I392" s="1" t="s">
        <v>448</v>
      </c>
      <c r="J392" t="s">
        <v>1091</v>
      </c>
      <c r="T392" s="133" t="s">
        <v>365</v>
      </c>
      <c r="U392" s="159" t="s">
        <v>374</v>
      </c>
      <c r="V392" s="39" t="s">
        <v>1087</v>
      </c>
      <c r="W392" s="160" t="s">
        <v>185</v>
      </c>
      <c r="X392" s="161" t="s">
        <v>227</v>
      </c>
      <c r="Y392" s="7" t="s">
        <v>280</v>
      </c>
      <c r="Z392" s="159">
        <v>7.0000000000000007E-2</v>
      </c>
      <c r="AA392" s="159">
        <v>6.4999999999999997E-3</v>
      </c>
      <c r="AB392" s="162">
        <v>2.58</v>
      </c>
    </row>
    <row r="393" spans="1:28" ht="15" customHeight="1" x14ac:dyDescent="0.15">
      <c r="A393" s="20" t="str">
        <f t="shared" si="6"/>
        <v>貨1軽CME</v>
      </c>
      <c r="B393" s="20" t="s">
        <v>232</v>
      </c>
      <c r="C393" s="20" t="s">
        <v>230</v>
      </c>
      <c r="D393" s="20" t="s">
        <v>185</v>
      </c>
      <c r="E393" t="s">
        <v>1510</v>
      </c>
      <c r="F393" s="20">
        <v>7.0000000000000007E-2</v>
      </c>
      <c r="G393" s="20">
        <v>6.4999999999999997E-3</v>
      </c>
      <c r="H393" s="20">
        <v>2.58</v>
      </c>
      <c r="I393" s="1" t="s">
        <v>1094</v>
      </c>
      <c r="J393"/>
      <c r="T393" s="133" t="s">
        <v>365</v>
      </c>
      <c r="U393" s="159" t="s">
        <v>374</v>
      </c>
      <c r="V393" s="39" t="s">
        <v>1087</v>
      </c>
      <c r="W393" s="160" t="s">
        <v>185</v>
      </c>
      <c r="X393" s="161" t="s">
        <v>1156</v>
      </c>
      <c r="Y393" s="7"/>
      <c r="Z393" s="159">
        <v>7.0000000000000007E-2</v>
      </c>
      <c r="AA393" s="159">
        <v>6.4999999999999997E-3</v>
      </c>
      <c r="AB393" s="162">
        <v>2.58</v>
      </c>
    </row>
    <row r="394" spans="1:28" ht="15" customHeight="1" x14ac:dyDescent="0.15">
      <c r="A394" s="20" t="str">
        <f t="shared" si="6"/>
        <v>貨1軽DCE</v>
      </c>
      <c r="B394" s="20" t="s">
        <v>232</v>
      </c>
      <c r="C394" s="20" t="s">
        <v>230</v>
      </c>
      <c r="D394" s="20" t="s">
        <v>185</v>
      </c>
      <c r="E394" t="s">
        <v>228</v>
      </c>
      <c r="F394" s="20">
        <v>3.5000000000000003E-2</v>
      </c>
      <c r="G394" s="20">
        <v>3.2499999999999999E-3</v>
      </c>
      <c r="H394" s="20">
        <v>2.58</v>
      </c>
      <c r="I394" s="1" t="s">
        <v>1084</v>
      </c>
      <c r="J394" t="s">
        <v>449</v>
      </c>
      <c r="T394" s="133" t="s">
        <v>365</v>
      </c>
      <c r="U394" s="159" t="s">
        <v>374</v>
      </c>
      <c r="V394" s="39" t="s">
        <v>1087</v>
      </c>
      <c r="W394" s="160" t="s">
        <v>185</v>
      </c>
      <c r="X394" s="161" t="s">
        <v>228</v>
      </c>
      <c r="Y394" s="7"/>
      <c r="Z394" s="159">
        <v>3.5000000000000003E-2</v>
      </c>
      <c r="AA394" s="159">
        <v>3.2499999999999999E-3</v>
      </c>
      <c r="AB394" s="162">
        <v>2.58</v>
      </c>
    </row>
    <row r="395" spans="1:28" ht="15" customHeight="1" x14ac:dyDescent="0.15">
      <c r="A395" s="20" t="str">
        <f t="shared" si="6"/>
        <v>貨1軽DDE</v>
      </c>
      <c r="B395" s="20" t="s">
        <v>232</v>
      </c>
      <c r="C395" s="20" t="s">
        <v>230</v>
      </c>
      <c r="D395" s="20" t="s">
        <v>185</v>
      </c>
      <c r="E395" t="s">
        <v>229</v>
      </c>
      <c r="F395" s="20">
        <v>3.5000000000000003E-2</v>
      </c>
      <c r="G395" s="20">
        <v>3.2499999999999999E-3</v>
      </c>
      <c r="H395" s="20">
        <v>2.58</v>
      </c>
      <c r="I395" s="1" t="s">
        <v>448</v>
      </c>
      <c r="J395" t="s">
        <v>1157</v>
      </c>
      <c r="T395" s="133" t="s">
        <v>365</v>
      </c>
      <c r="U395" s="159" t="s">
        <v>374</v>
      </c>
      <c r="V395" s="39" t="s">
        <v>1087</v>
      </c>
      <c r="W395" s="160" t="s">
        <v>185</v>
      </c>
      <c r="X395" s="161" t="s">
        <v>229</v>
      </c>
      <c r="Y395" s="7" t="s">
        <v>280</v>
      </c>
      <c r="Z395" s="159">
        <v>3.5000000000000003E-2</v>
      </c>
      <c r="AA395" s="159">
        <v>3.2499999999999999E-3</v>
      </c>
      <c r="AB395" s="162">
        <v>2.58</v>
      </c>
    </row>
    <row r="396" spans="1:28" ht="15" customHeight="1" x14ac:dyDescent="0.15">
      <c r="A396" s="20" t="str">
        <f t="shared" si="6"/>
        <v>貨1軽DME</v>
      </c>
      <c r="B396" s="20" t="s">
        <v>232</v>
      </c>
      <c r="C396" s="20" t="s">
        <v>230</v>
      </c>
      <c r="D396" s="20" t="s">
        <v>185</v>
      </c>
      <c r="E396" t="s">
        <v>1511</v>
      </c>
      <c r="F396" s="20">
        <v>3.5000000000000003E-2</v>
      </c>
      <c r="G396" s="20">
        <v>3.2499999999999999E-3</v>
      </c>
      <c r="H396" s="20">
        <v>2.58</v>
      </c>
      <c r="I396" s="1" t="s">
        <v>1094</v>
      </c>
      <c r="J396"/>
      <c r="T396" s="133" t="s">
        <v>365</v>
      </c>
      <c r="U396" s="159" t="s">
        <v>374</v>
      </c>
      <c r="V396" s="39" t="s">
        <v>1087</v>
      </c>
      <c r="W396" s="160" t="s">
        <v>185</v>
      </c>
      <c r="X396" s="161" t="s">
        <v>1158</v>
      </c>
      <c r="Y396" s="7"/>
      <c r="Z396" s="159">
        <v>3.5000000000000003E-2</v>
      </c>
      <c r="AA396" s="159">
        <v>3.2499999999999999E-3</v>
      </c>
      <c r="AB396" s="162">
        <v>2.58</v>
      </c>
    </row>
    <row r="397" spans="1:28" ht="15" customHeight="1" x14ac:dyDescent="0.15">
      <c r="A397" s="20" t="str">
        <f t="shared" si="6"/>
        <v>貨1軽LDE</v>
      </c>
      <c r="B397" s="20" t="s">
        <v>232</v>
      </c>
      <c r="C397" s="20" t="s">
        <v>230</v>
      </c>
      <c r="D397" s="20" t="s">
        <v>443</v>
      </c>
      <c r="E397" s="20" t="s">
        <v>582</v>
      </c>
      <c r="F397" s="20">
        <v>0.08</v>
      </c>
      <c r="G397" s="20">
        <v>5.0000000000000001E-3</v>
      </c>
      <c r="H397" s="20">
        <v>2.58</v>
      </c>
      <c r="I397" s="1" t="s">
        <v>373</v>
      </c>
      <c r="T397" s="133" t="s">
        <v>365</v>
      </c>
      <c r="U397" s="159" t="s">
        <v>374</v>
      </c>
      <c r="V397" s="39" t="s">
        <v>1087</v>
      </c>
      <c r="W397" s="160" t="s">
        <v>443</v>
      </c>
      <c r="X397" s="161" t="s">
        <v>582</v>
      </c>
      <c r="Y397" s="7" t="s">
        <v>282</v>
      </c>
      <c r="Z397" s="159">
        <v>0.08</v>
      </c>
      <c r="AA397" s="159">
        <v>5.0000000000000001E-3</v>
      </c>
      <c r="AB397" s="162">
        <v>2.58</v>
      </c>
    </row>
    <row r="398" spans="1:28" ht="15" customHeight="1" x14ac:dyDescent="0.15">
      <c r="A398" s="20" t="str">
        <f t="shared" si="6"/>
        <v>貨1軽LCE</v>
      </c>
      <c r="B398" s="20" t="s">
        <v>232</v>
      </c>
      <c r="C398" s="20" t="s">
        <v>230</v>
      </c>
      <c r="D398" s="20" t="s">
        <v>443</v>
      </c>
      <c r="E398" s="20" t="s">
        <v>578</v>
      </c>
      <c r="F398" s="20">
        <v>0.04</v>
      </c>
      <c r="G398" s="20">
        <v>2.5000000000000001E-3</v>
      </c>
      <c r="H398" s="20">
        <v>2.58</v>
      </c>
      <c r="I398" s="1" t="s">
        <v>1084</v>
      </c>
      <c r="J398" s="20" t="s">
        <v>1088</v>
      </c>
      <c r="T398" s="133" t="s">
        <v>365</v>
      </c>
      <c r="U398" s="159" t="s">
        <v>374</v>
      </c>
      <c r="V398" s="39" t="s">
        <v>1087</v>
      </c>
      <c r="W398" s="160" t="s">
        <v>443</v>
      </c>
      <c r="X398" s="161" t="s">
        <v>578</v>
      </c>
      <c r="Y398" s="7"/>
      <c r="Z398" s="159">
        <v>0.04</v>
      </c>
      <c r="AA398" s="159">
        <v>2.5000000000000001E-3</v>
      </c>
      <c r="AB398" s="162">
        <v>2.58</v>
      </c>
    </row>
    <row r="399" spans="1:28" ht="15" customHeight="1" x14ac:dyDescent="0.15">
      <c r="A399" s="20" t="str">
        <f t="shared" si="6"/>
        <v>貨1軽LME</v>
      </c>
      <c r="B399" s="20" t="s">
        <v>232</v>
      </c>
      <c r="C399" s="20" t="s">
        <v>230</v>
      </c>
      <c r="D399" s="20" t="s">
        <v>443</v>
      </c>
      <c r="E399" t="s">
        <v>1512</v>
      </c>
      <c r="F399">
        <v>0.02</v>
      </c>
      <c r="G399">
        <v>1.25E-3</v>
      </c>
      <c r="H399" s="20">
        <v>2.58</v>
      </c>
      <c r="I399" s="1" t="s">
        <v>1152</v>
      </c>
      <c r="T399" s="133" t="s">
        <v>365</v>
      </c>
      <c r="U399" s="159" t="s">
        <v>374</v>
      </c>
      <c r="V399" s="39" t="s">
        <v>1087</v>
      </c>
      <c r="W399" s="160" t="s">
        <v>443</v>
      </c>
      <c r="X399" s="161" t="s">
        <v>1159</v>
      </c>
      <c r="Y399" s="7"/>
      <c r="Z399" s="159">
        <v>0.02</v>
      </c>
      <c r="AA399" s="159">
        <v>1.25E-3</v>
      </c>
      <c r="AB399" s="162">
        <v>2.58</v>
      </c>
    </row>
    <row r="400" spans="1:28" ht="15" customHeight="1" x14ac:dyDescent="0.15">
      <c r="A400" s="20" t="str">
        <f t="shared" si="6"/>
        <v>貨1軽MDE</v>
      </c>
      <c r="B400" s="20" t="s">
        <v>232</v>
      </c>
      <c r="C400" s="20" t="s">
        <v>230</v>
      </c>
      <c r="D400" s="20" t="s">
        <v>443</v>
      </c>
      <c r="E400" s="20" t="s">
        <v>618</v>
      </c>
      <c r="F400" s="20">
        <v>0.04</v>
      </c>
      <c r="G400" s="20">
        <v>2.5000000000000001E-3</v>
      </c>
      <c r="H400" s="20">
        <v>2.58</v>
      </c>
      <c r="I400" s="1" t="s">
        <v>373</v>
      </c>
      <c r="J400" s="20" t="s">
        <v>463</v>
      </c>
      <c r="T400" s="133" t="s">
        <v>365</v>
      </c>
      <c r="U400" s="159" t="s">
        <v>374</v>
      </c>
      <c r="V400" s="39" t="s">
        <v>1087</v>
      </c>
      <c r="W400" s="160" t="s">
        <v>443</v>
      </c>
      <c r="X400" s="161" t="s">
        <v>618</v>
      </c>
      <c r="Y400" s="7" t="s">
        <v>282</v>
      </c>
      <c r="Z400" s="159">
        <v>0.04</v>
      </c>
      <c r="AA400" s="159">
        <v>2.5000000000000001E-3</v>
      </c>
      <c r="AB400" s="162">
        <v>2.58</v>
      </c>
    </row>
    <row r="401" spans="1:28" ht="15" customHeight="1" x14ac:dyDescent="0.15">
      <c r="A401" s="20" t="str">
        <f t="shared" si="6"/>
        <v>貨1軽MCE</v>
      </c>
      <c r="B401" s="20" t="s">
        <v>232</v>
      </c>
      <c r="C401" s="20" t="s">
        <v>230</v>
      </c>
      <c r="D401" s="20" t="s">
        <v>443</v>
      </c>
      <c r="E401" s="20" t="s">
        <v>614</v>
      </c>
      <c r="F401" s="20">
        <v>0.04</v>
      </c>
      <c r="G401" s="20">
        <v>2.5000000000000001E-3</v>
      </c>
      <c r="H401" s="20">
        <v>2.58</v>
      </c>
      <c r="I401" s="1" t="s">
        <v>1084</v>
      </c>
      <c r="J401" s="20" t="s">
        <v>446</v>
      </c>
      <c r="T401" s="133" t="s">
        <v>365</v>
      </c>
      <c r="U401" s="159" t="s">
        <v>374</v>
      </c>
      <c r="V401" s="39" t="s">
        <v>1087</v>
      </c>
      <c r="W401" s="160" t="s">
        <v>443</v>
      </c>
      <c r="X401" s="161" t="s">
        <v>614</v>
      </c>
      <c r="Y401" s="7"/>
      <c r="Z401" s="159">
        <v>0.04</v>
      </c>
      <c r="AA401" s="159">
        <v>2.5000000000000001E-3</v>
      </c>
      <c r="AB401" s="162">
        <v>2.58</v>
      </c>
    </row>
    <row r="402" spans="1:28" ht="15" customHeight="1" x14ac:dyDescent="0.15">
      <c r="A402" s="20" t="str">
        <f t="shared" si="6"/>
        <v>貨1軽MME</v>
      </c>
      <c r="B402" s="20" t="s">
        <v>232</v>
      </c>
      <c r="C402" s="20" t="s">
        <v>230</v>
      </c>
      <c r="D402" s="20" t="s">
        <v>443</v>
      </c>
      <c r="E402" t="s">
        <v>1513</v>
      </c>
      <c r="F402" s="20">
        <v>0.04</v>
      </c>
      <c r="G402" s="20">
        <v>2.5000000000000001E-3</v>
      </c>
      <c r="H402" s="20">
        <v>2.58</v>
      </c>
      <c r="I402" s="1" t="s">
        <v>1152</v>
      </c>
      <c r="T402" s="133" t="s">
        <v>365</v>
      </c>
      <c r="U402" s="159" t="s">
        <v>374</v>
      </c>
      <c r="V402" s="39" t="s">
        <v>1087</v>
      </c>
      <c r="W402" s="160" t="s">
        <v>443</v>
      </c>
      <c r="X402" s="161" t="s">
        <v>1160</v>
      </c>
      <c r="Y402" s="7"/>
      <c r="Z402" s="159">
        <v>0.04</v>
      </c>
      <c r="AA402" s="159">
        <v>2.5000000000000001E-3</v>
      </c>
      <c r="AB402" s="162">
        <v>2.58</v>
      </c>
    </row>
    <row r="403" spans="1:28" ht="15" customHeight="1" x14ac:dyDescent="0.15">
      <c r="A403" s="20" t="str">
        <f t="shared" si="6"/>
        <v>貨1軽RDE</v>
      </c>
      <c r="B403" s="20" t="s">
        <v>232</v>
      </c>
      <c r="C403" s="20" t="s">
        <v>230</v>
      </c>
      <c r="D403" s="20" t="s">
        <v>443</v>
      </c>
      <c r="E403" s="20" t="s">
        <v>666</v>
      </c>
      <c r="F403" s="20">
        <v>0.02</v>
      </c>
      <c r="G403" s="20">
        <v>1.25E-3</v>
      </c>
      <c r="H403" s="20">
        <v>2.58</v>
      </c>
      <c r="I403" s="1" t="s">
        <v>373</v>
      </c>
      <c r="J403" s="20" t="s">
        <v>464</v>
      </c>
      <c r="T403" s="133" t="s">
        <v>365</v>
      </c>
      <c r="U403" s="159" t="s">
        <v>374</v>
      </c>
      <c r="V403" s="39" t="s">
        <v>1087</v>
      </c>
      <c r="W403" s="160" t="s">
        <v>443</v>
      </c>
      <c r="X403" s="161" t="s">
        <v>666</v>
      </c>
      <c r="Y403" s="7" t="s">
        <v>282</v>
      </c>
      <c r="Z403" s="159">
        <v>0.02</v>
      </c>
      <c r="AA403" s="159">
        <v>1.25E-3</v>
      </c>
      <c r="AB403" s="162">
        <v>2.58</v>
      </c>
    </row>
    <row r="404" spans="1:28" ht="15" customHeight="1" x14ac:dyDescent="0.15">
      <c r="A404" s="20" t="str">
        <f t="shared" si="6"/>
        <v>貨1軽RCE</v>
      </c>
      <c r="B404" s="20" t="s">
        <v>232</v>
      </c>
      <c r="C404" s="20" t="s">
        <v>230</v>
      </c>
      <c r="D404" s="20" t="s">
        <v>443</v>
      </c>
      <c r="E404" s="20" t="s">
        <v>662</v>
      </c>
      <c r="F404" s="20">
        <v>0.02</v>
      </c>
      <c r="G404" s="20">
        <v>1.25E-3</v>
      </c>
      <c r="H404" s="20">
        <v>2.58</v>
      </c>
      <c r="I404" s="1" t="s">
        <v>1084</v>
      </c>
      <c r="J404" s="20" t="s">
        <v>453</v>
      </c>
      <c r="T404" s="133" t="s">
        <v>365</v>
      </c>
      <c r="U404" s="159" t="s">
        <v>374</v>
      </c>
      <c r="V404" s="39" t="s">
        <v>1087</v>
      </c>
      <c r="W404" s="160" t="s">
        <v>443</v>
      </c>
      <c r="X404" s="161" t="s">
        <v>662</v>
      </c>
      <c r="Y404" s="7"/>
      <c r="Z404" s="159">
        <v>0.02</v>
      </c>
      <c r="AA404" s="159">
        <v>1.25E-3</v>
      </c>
      <c r="AB404" s="162">
        <v>2.58</v>
      </c>
    </row>
    <row r="405" spans="1:28" ht="15" customHeight="1" x14ac:dyDescent="0.15">
      <c r="A405" s="20" t="str">
        <f t="shared" si="6"/>
        <v>貨1軽RME</v>
      </c>
      <c r="B405" s="20" t="s">
        <v>232</v>
      </c>
      <c r="C405" s="20" t="s">
        <v>230</v>
      </c>
      <c r="D405" s="20" t="s">
        <v>443</v>
      </c>
      <c r="E405" t="s">
        <v>1514</v>
      </c>
      <c r="F405" s="20">
        <v>0.02</v>
      </c>
      <c r="G405" s="20">
        <v>1.25E-3</v>
      </c>
      <c r="H405" s="20">
        <v>2.58</v>
      </c>
      <c r="I405" s="1" t="s">
        <v>1152</v>
      </c>
      <c r="T405" s="133" t="s">
        <v>365</v>
      </c>
      <c r="U405" s="159" t="s">
        <v>374</v>
      </c>
      <c r="V405" s="39" t="s">
        <v>1087</v>
      </c>
      <c r="W405" s="160" t="s">
        <v>443</v>
      </c>
      <c r="X405" s="161" t="s">
        <v>1161</v>
      </c>
      <c r="Y405" s="7"/>
      <c r="Z405" s="159">
        <v>0.02</v>
      </c>
      <c r="AA405" s="159">
        <v>1.25E-3</v>
      </c>
      <c r="AB405" s="162">
        <v>2.58</v>
      </c>
    </row>
    <row r="406" spans="1:28" ht="15" customHeight="1" x14ac:dyDescent="0.15">
      <c r="A406" s="20" t="str">
        <f t="shared" si="6"/>
        <v>貨1軽QDE</v>
      </c>
      <c r="B406" s="20" t="s">
        <v>232</v>
      </c>
      <c r="C406" s="20" t="s">
        <v>230</v>
      </c>
      <c r="D406" s="20" t="s">
        <v>443</v>
      </c>
      <c r="E406" s="20" t="s">
        <v>311</v>
      </c>
      <c r="F406" s="20">
        <v>7.2000000000000008E-2</v>
      </c>
      <c r="G406" s="20">
        <v>4.5000000000000005E-3</v>
      </c>
      <c r="H406" s="20">
        <v>2.58</v>
      </c>
      <c r="I406" s="1" t="s">
        <v>373</v>
      </c>
      <c r="J406" s="20" t="s">
        <v>83</v>
      </c>
      <c r="T406" s="133" t="s">
        <v>365</v>
      </c>
      <c r="U406" s="159" t="s">
        <v>374</v>
      </c>
      <c r="V406" s="39" t="s">
        <v>1087</v>
      </c>
      <c r="W406" s="160" t="s">
        <v>443</v>
      </c>
      <c r="X406" s="161" t="s">
        <v>311</v>
      </c>
      <c r="Y406" s="7" t="s">
        <v>282</v>
      </c>
      <c r="Z406" s="159">
        <v>7.2000000000000008E-2</v>
      </c>
      <c r="AA406" s="159">
        <v>4.5000000000000005E-3</v>
      </c>
      <c r="AB406" s="162">
        <v>2.58</v>
      </c>
    </row>
    <row r="407" spans="1:28" ht="15" customHeight="1" x14ac:dyDescent="0.15">
      <c r="A407" s="20" t="str">
        <f t="shared" si="6"/>
        <v>貨1軽QCE</v>
      </c>
      <c r="B407" s="20" t="s">
        <v>232</v>
      </c>
      <c r="C407" s="20" t="s">
        <v>230</v>
      </c>
      <c r="D407" s="20" t="s">
        <v>443</v>
      </c>
      <c r="E407" s="20" t="s">
        <v>307</v>
      </c>
      <c r="F407" s="20">
        <v>7.2000000000000008E-2</v>
      </c>
      <c r="G407" s="20">
        <v>4.5000000000000005E-3</v>
      </c>
      <c r="H407" s="20">
        <v>2.58</v>
      </c>
      <c r="I407" s="1" t="s">
        <v>1084</v>
      </c>
      <c r="J407" s="20" t="s">
        <v>450</v>
      </c>
      <c r="T407" s="133" t="s">
        <v>365</v>
      </c>
      <c r="U407" s="159" t="s">
        <v>374</v>
      </c>
      <c r="V407" s="39" t="s">
        <v>1087</v>
      </c>
      <c r="W407" s="160" t="s">
        <v>443</v>
      </c>
      <c r="X407" s="161" t="s">
        <v>307</v>
      </c>
      <c r="Y407" s="7"/>
      <c r="Z407" s="159">
        <v>7.2000000000000008E-2</v>
      </c>
      <c r="AA407" s="159">
        <v>4.5000000000000005E-3</v>
      </c>
      <c r="AB407" s="162">
        <v>2.58</v>
      </c>
    </row>
    <row r="408" spans="1:28" ht="15" customHeight="1" x14ac:dyDescent="0.15">
      <c r="A408" s="20" t="str">
        <f t="shared" si="6"/>
        <v>貨1軽QME</v>
      </c>
      <c r="B408" s="20" t="s">
        <v>232</v>
      </c>
      <c r="C408" s="20" t="s">
        <v>230</v>
      </c>
      <c r="D408" s="20" t="s">
        <v>443</v>
      </c>
      <c r="E408" t="s">
        <v>1162</v>
      </c>
      <c r="F408" s="20">
        <v>7.1999999999999995E-2</v>
      </c>
      <c r="G408" s="20">
        <v>4.4999999999999997E-3</v>
      </c>
      <c r="H408" s="20">
        <v>2.58</v>
      </c>
      <c r="I408" s="1" t="s">
        <v>1435</v>
      </c>
      <c r="T408" s="133" t="s">
        <v>365</v>
      </c>
      <c r="U408" s="159" t="s">
        <v>374</v>
      </c>
      <c r="V408" s="39" t="s">
        <v>1087</v>
      </c>
      <c r="W408" s="160" t="s">
        <v>443</v>
      </c>
      <c r="X408" s="161" t="s">
        <v>1163</v>
      </c>
      <c r="Y408" s="7"/>
      <c r="Z408" s="159">
        <v>7.1999999999999995E-2</v>
      </c>
      <c r="AA408" s="159">
        <v>4.4999999999999997E-3</v>
      </c>
      <c r="AB408" s="162">
        <v>2.58</v>
      </c>
    </row>
    <row r="409" spans="1:28" ht="15" customHeight="1" x14ac:dyDescent="0.15">
      <c r="A409" s="20" t="str">
        <f t="shared" si="6"/>
        <v>貨1軽3DE</v>
      </c>
      <c r="B409" s="20" t="s">
        <v>232</v>
      </c>
      <c r="C409" s="20" t="s">
        <v>230</v>
      </c>
      <c r="D409" t="s">
        <v>1479</v>
      </c>
      <c r="E409" t="s">
        <v>1515</v>
      </c>
      <c r="F409">
        <v>0.15</v>
      </c>
      <c r="G409">
        <v>5.0000000000000001E-3</v>
      </c>
      <c r="H409" s="20">
        <v>2.58</v>
      </c>
      <c r="I409" s="1" t="s">
        <v>1165</v>
      </c>
      <c r="T409" s="133" t="s">
        <v>365</v>
      </c>
      <c r="U409" s="159" t="s">
        <v>374</v>
      </c>
      <c r="V409" s="39" t="s">
        <v>1087</v>
      </c>
      <c r="W409" s="160" t="s">
        <v>1102</v>
      </c>
      <c r="X409" s="161" t="s">
        <v>1166</v>
      </c>
      <c r="Y409" s="7" t="s">
        <v>1199</v>
      </c>
      <c r="Z409" s="159">
        <v>0.15</v>
      </c>
      <c r="AA409" s="159">
        <v>5.0000000000000001E-3</v>
      </c>
      <c r="AB409" s="162">
        <v>2.58</v>
      </c>
    </row>
    <row r="410" spans="1:28" ht="15" customHeight="1" x14ac:dyDescent="0.15">
      <c r="A410" s="20" t="str">
        <f t="shared" si="6"/>
        <v>貨1軽3CE</v>
      </c>
      <c r="B410" s="20" t="s">
        <v>232</v>
      </c>
      <c r="C410" s="20" t="s">
        <v>230</v>
      </c>
      <c r="D410" t="s">
        <v>1516</v>
      </c>
      <c r="E410" t="s">
        <v>1517</v>
      </c>
      <c r="F410">
        <v>7.4999999999999997E-2</v>
      </c>
      <c r="G410">
        <v>2.5000000000000001E-3</v>
      </c>
      <c r="H410" s="20">
        <v>2.58</v>
      </c>
      <c r="I410" s="1" t="s">
        <v>1084</v>
      </c>
      <c r="T410" s="133" t="s">
        <v>365</v>
      </c>
      <c r="U410" s="159" t="s">
        <v>374</v>
      </c>
      <c r="V410" s="39" t="s">
        <v>1087</v>
      </c>
      <c r="W410" s="160" t="s">
        <v>1102</v>
      </c>
      <c r="X410" s="161" t="s">
        <v>1167</v>
      </c>
      <c r="Y410" s="7"/>
      <c r="Z410" s="159">
        <v>7.4999999999999997E-2</v>
      </c>
      <c r="AA410" s="159">
        <v>2.5000000000000001E-3</v>
      </c>
      <c r="AB410" s="162">
        <v>2.58</v>
      </c>
    </row>
    <row r="411" spans="1:28" ht="15" customHeight="1" x14ac:dyDescent="0.15">
      <c r="A411" s="20" t="str">
        <f t="shared" si="6"/>
        <v>貨1軽3ME</v>
      </c>
      <c r="B411" s="20" t="s">
        <v>232</v>
      </c>
      <c r="C411" s="20" t="s">
        <v>230</v>
      </c>
      <c r="D411" t="s">
        <v>1518</v>
      </c>
      <c r="E411" t="s">
        <v>1519</v>
      </c>
      <c r="F411">
        <v>3.7499999999999999E-2</v>
      </c>
      <c r="G411">
        <v>1.25E-3</v>
      </c>
      <c r="H411" s="20">
        <v>2.58</v>
      </c>
      <c r="I411" s="1" t="s">
        <v>1094</v>
      </c>
      <c r="T411" s="133" t="s">
        <v>365</v>
      </c>
      <c r="U411" s="159" t="s">
        <v>374</v>
      </c>
      <c r="V411" s="39" t="s">
        <v>1087</v>
      </c>
      <c r="W411" s="160" t="s">
        <v>1102</v>
      </c>
      <c r="X411" s="161" t="s">
        <v>1168</v>
      </c>
      <c r="Y411" s="7"/>
      <c r="Z411" s="159">
        <v>3.7499999999999999E-2</v>
      </c>
      <c r="AA411" s="159">
        <v>1.25E-3</v>
      </c>
      <c r="AB411" s="162">
        <v>2.58</v>
      </c>
    </row>
    <row r="412" spans="1:28" ht="15" customHeight="1" x14ac:dyDescent="0.15">
      <c r="A412" s="20" t="str">
        <f t="shared" si="6"/>
        <v>貨1軽4DE</v>
      </c>
      <c r="B412" s="20" t="s">
        <v>232</v>
      </c>
      <c r="C412" s="20" t="s">
        <v>230</v>
      </c>
      <c r="D412" t="s">
        <v>1105</v>
      </c>
      <c r="E412" t="s">
        <v>1520</v>
      </c>
      <c r="F412" s="20">
        <v>0.11249999999999999</v>
      </c>
      <c r="G412" s="20">
        <v>3.7499999999999999E-3</v>
      </c>
      <c r="H412" s="20">
        <v>2.58</v>
      </c>
      <c r="I412" s="1" t="s">
        <v>1165</v>
      </c>
      <c r="T412" s="133" t="s">
        <v>365</v>
      </c>
      <c r="U412" s="159" t="s">
        <v>374</v>
      </c>
      <c r="V412" s="39" t="s">
        <v>1087</v>
      </c>
      <c r="W412" s="160" t="s">
        <v>1102</v>
      </c>
      <c r="X412" s="161" t="s">
        <v>1169</v>
      </c>
      <c r="Y412" s="7" t="s">
        <v>1521</v>
      </c>
      <c r="Z412" s="159">
        <v>0.11249999999999999</v>
      </c>
      <c r="AA412" s="159">
        <v>3.7499999999999999E-3</v>
      </c>
      <c r="AB412" s="162">
        <v>2.58</v>
      </c>
    </row>
    <row r="413" spans="1:28" ht="15" customHeight="1" x14ac:dyDescent="0.15">
      <c r="A413" s="20" t="str">
        <f t="shared" si="6"/>
        <v>貨1軽4CE</v>
      </c>
      <c r="B413" s="20" t="s">
        <v>232</v>
      </c>
      <c r="C413" s="20" t="s">
        <v>230</v>
      </c>
      <c r="D413" t="s">
        <v>1105</v>
      </c>
      <c r="E413" t="s">
        <v>1522</v>
      </c>
      <c r="F413" s="20">
        <v>0.11249999999999999</v>
      </c>
      <c r="G413" s="20">
        <v>3.7499999999999999E-3</v>
      </c>
      <c r="H413" s="20">
        <v>2.58</v>
      </c>
      <c r="I413" s="1" t="s">
        <v>1084</v>
      </c>
      <c r="T413" s="133" t="s">
        <v>365</v>
      </c>
      <c r="U413" s="159" t="s">
        <v>374</v>
      </c>
      <c r="V413" s="39" t="s">
        <v>1087</v>
      </c>
      <c r="W413" s="160" t="s">
        <v>1102</v>
      </c>
      <c r="X413" s="161" t="s">
        <v>1170</v>
      </c>
      <c r="Y413" s="7"/>
      <c r="Z413" s="159">
        <v>0.11249999999999999</v>
      </c>
      <c r="AA413" s="159">
        <v>3.7499999999999999E-3</v>
      </c>
      <c r="AB413" s="162">
        <v>2.58</v>
      </c>
    </row>
    <row r="414" spans="1:28" ht="15" customHeight="1" x14ac:dyDescent="0.15">
      <c r="A414" s="20" t="str">
        <f t="shared" si="6"/>
        <v>貨1軽4ME</v>
      </c>
      <c r="B414" s="20" t="s">
        <v>232</v>
      </c>
      <c r="C414" s="20" t="s">
        <v>230</v>
      </c>
      <c r="D414" t="s">
        <v>1105</v>
      </c>
      <c r="E414" t="s">
        <v>1523</v>
      </c>
      <c r="F414" s="20">
        <v>0.11249999999999999</v>
      </c>
      <c r="G414" s="20">
        <v>3.7499999999999999E-3</v>
      </c>
      <c r="H414" s="20">
        <v>2.58</v>
      </c>
      <c r="I414" s="1" t="s">
        <v>1094</v>
      </c>
      <c r="T414" s="133" t="s">
        <v>365</v>
      </c>
      <c r="U414" s="159" t="s">
        <v>374</v>
      </c>
      <c r="V414" s="39" t="s">
        <v>1087</v>
      </c>
      <c r="W414" s="160" t="s">
        <v>1102</v>
      </c>
      <c r="X414" s="161" t="s">
        <v>1171</v>
      </c>
      <c r="Y414" s="7"/>
      <c r="Z414" s="159">
        <v>0.11249999999999999</v>
      </c>
      <c r="AA414" s="159">
        <v>3.7499999999999999E-3</v>
      </c>
      <c r="AB414" s="162">
        <v>2.58</v>
      </c>
    </row>
    <row r="415" spans="1:28" ht="15" customHeight="1" x14ac:dyDescent="0.15">
      <c r="A415" s="20" t="str">
        <f t="shared" si="6"/>
        <v>貨1軽5DE</v>
      </c>
      <c r="B415" s="20" t="s">
        <v>232</v>
      </c>
      <c r="C415" s="20" t="s">
        <v>230</v>
      </c>
      <c r="D415" t="s">
        <v>1102</v>
      </c>
      <c r="E415" t="s">
        <v>1524</v>
      </c>
      <c r="F415">
        <v>7.4999999999999997E-2</v>
      </c>
      <c r="G415">
        <v>2.5000000000000001E-3</v>
      </c>
      <c r="H415" s="20">
        <v>2.58</v>
      </c>
      <c r="I415" s="1" t="s">
        <v>1165</v>
      </c>
      <c r="T415" s="133" t="s">
        <v>365</v>
      </c>
      <c r="U415" s="159" t="s">
        <v>374</v>
      </c>
      <c r="V415" s="39" t="s">
        <v>1087</v>
      </c>
      <c r="W415" s="160" t="s">
        <v>1102</v>
      </c>
      <c r="X415" s="161" t="s">
        <v>1172</v>
      </c>
      <c r="Y415" s="7" t="s">
        <v>1525</v>
      </c>
      <c r="Z415" s="159">
        <v>7.4999999999999997E-2</v>
      </c>
      <c r="AA415" s="159">
        <v>2.5000000000000001E-3</v>
      </c>
      <c r="AB415" s="162">
        <v>2.58</v>
      </c>
    </row>
    <row r="416" spans="1:28" ht="15" customHeight="1" x14ac:dyDescent="0.15">
      <c r="A416" s="20" t="str">
        <f t="shared" si="6"/>
        <v>貨1軽5CE</v>
      </c>
      <c r="B416" s="20" t="s">
        <v>232</v>
      </c>
      <c r="C416" s="20" t="s">
        <v>230</v>
      </c>
      <c r="D416" t="s">
        <v>1105</v>
      </c>
      <c r="E416" t="s">
        <v>1526</v>
      </c>
      <c r="F416">
        <v>7.4999999999999997E-2</v>
      </c>
      <c r="G416">
        <v>2.5000000000000001E-3</v>
      </c>
      <c r="H416" s="20">
        <v>2.58</v>
      </c>
      <c r="I416" s="1" t="s">
        <v>1084</v>
      </c>
      <c r="T416" s="133" t="s">
        <v>365</v>
      </c>
      <c r="U416" s="159" t="s">
        <v>374</v>
      </c>
      <c r="V416" s="39" t="s">
        <v>1087</v>
      </c>
      <c r="W416" s="160" t="s">
        <v>1102</v>
      </c>
      <c r="X416" s="161" t="s">
        <v>1173</v>
      </c>
      <c r="Y416" s="7"/>
      <c r="Z416" s="159">
        <v>7.4999999999999997E-2</v>
      </c>
      <c r="AA416" s="159">
        <v>2.5000000000000001E-3</v>
      </c>
      <c r="AB416" s="162">
        <v>2.58</v>
      </c>
    </row>
    <row r="417" spans="1:28" ht="15" customHeight="1" x14ac:dyDescent="0.15">
      <c r="A417" s="20" t="str">
        <f t="shared" si="6"/>
        <v>貨1軽5ME</v>
      </c>
      <c r="B417" s="20" t="s">
        <v>232</v>
      </c>
      <c r="C417" s="20" t="s">
        <v>230</v>
      </c>
      <c r="D417" t="s">
        <v>1105</v>
      </c>
      <c r="E417" t="s">
        <v>1527</v>
      </c>
      <c r="F417">
        <v>7.4999999999999997E-2</v>
      </c>
      <c r="G417">
        <v>2.5000000000000001E-3</v>
      </c>
      <c r="H417" s="20">
        <v>2.58</v>
      </c>
      <c r="I417" s="1" t="s">
        <v>1094</v>
      </c>
      <c r="T417" s="133" t="s">
        <v>365</v>
      </c>
      <c r="U417" s="159" t="s">
        <v>374</v>
      </c>
      <c r="V417" s="39" t="s">
        <v>1087</v>
      </c>
      <c r="W417" s="160" t="s">
        <v>1102</v>
      </c>
      <c r="X417" s="161" t="s">
        <v>1174</v>
      </c>
      <c r="Y417" s="7"/>
      <c r="Z417" s="159">
        <v>7.4999999999999997E-2</v>
      </c>
      <c r="AA417" s="159">
        <v>2.5000000000000001E-3</v>
      </c>
      <c r="AB417" s="162">
        <v>2.58</v>
      </c>
    </row>
    <row r="418" spans="1:28" ht="15" customHeight="1" x14ac:dyDescent="0.15">
      <c r="A418" s="20" t="str">
        <f t="shared" si="6"/>
        <v>貨1軽6DE</v>
      </c>
      <c r="B418" s="20" t="s">
        <v>232</v>
      </c>
      <c r="C418" s="20" t="s">
        <v>230</v>
      </c>
      <c r="D418" t="s">
        <v>1105</v>
      </c>
      <c r="E418" t="s">
        <v>1528</v>
      </c>
      <c r="F418" s="20">
        <v>3.7499999999999999E-2</v>
      </c>
      <c r="G418" s="20">
        <v>1.25E-3</v>
      </c>
      <c r="H418" s="20">
        <v>2.58</v>
      </c>
      <c r="I418" s="1" t="s">
        <v>1165</v>
      </c>
      <c r="T418" s="133" t="s">
        <v>365</v>
      </c>
      <c r="U418" s="159" t="s">
        <v>374</v>
      </c>
      <c r="V418" s="39" t="s">
        <v>1087</v>
      </c>
      <c r="W418" s="160" t="s">
        <v>1102</v>
      </c>
      <c r="X418" s="161" t="s">
        <v>1175</v>
      </c>
      <c r="Y418" s="7" t="s">
        <v>1521</v>
      </c>
      <c r="Z418" s="159">
        <v>3.7499999999999999E-2</v>
      </c>
      <c r="AA418" s="159">
        <v>1.25E-3</v>
      </c>
      <c r="AB418" s="162">
        <v>2.58</v>
      </c>
    </row>
    <row r="419" spans="1:28" ht="15" customHeight="1" x14ac:dyDescent="0.15">
      <c r="A419" s="20" t="str">
        <f t="shared" si="6"/>
        <v>貨1軽6CE</v>
      </c>
      <c r="B419" s="20" t="s">
        <v>232</v>
      </c>
      <c r="C419" s="20" t="s">
        <v>230</v>
      </c>
      <c r="D419" t="s">
        <v>1102</v>
      </c>
      <c r="E419" t="s">
        <v>1529</v>
      </c>
      <c r="F419" s="20">
        <v>3.7499999999999999E-2</v>
      </c>
      <c r="G419" s="20">
        <v>1.25E-3</v>
      </c>
      <c r="H419" s="20">
        <v>2.58</v>
      </c>
      <c r="I419" s="1" t="s">
        <v>1084</v>
      </c>
      <c r="J419"/>
      <c r="T419" s="133" t="s">
        <v>365</v>
      </c>
      <c r="U419" s="159" t="s">
        <v>374</v>
      </c>
      <c r="V419" s="39" t="s">
        <v>1087</v>
      </c>
      <c r="W419" s="160" t="s">
        <v>1102</v>
      </c>
      <c r="X419" s="161" t="s">
        <v>1176</v>
      </c>
      <c r="Y419" s="7"/>
      <c r="Z419" s="159">
        <v>3.7499999999999999E-2</v>
      </c>
      <c r="AA419" s="159">
        <v>1.25E-3</v>
      </c>
      <c r="AB419" s="162">
        <v>2.58</v>
      </c>
    </row>
    <row r="420" spans="1:28" ht="15" customHeight="1" x14ac:dyDescent="0.15">
      <c r="A420" s="20" t="str">
        <f t="shared" si="6"/>
        <v>貨1軽6ME</v>
      </c>
      <c r="B420" s="20" t="s">
        <v>232</v>
      </c>
      <c r="C420" s="20" t="s">
        <v>230</v>
      </c>
      <c r="D420" t="s">
        <v>1105</v>
      </c>
      <c r="E420" t="s">
        <v>1530</v>
      </c>
      <c r="F420" s="20">
        <v>3.7499999999999999E-2</v>
      </c>
      <c r="G420" s="20">
        <v>1.25E-3</v>
      </c>
      <c r="H420" s="20">
        <v>2.58</v>
      </c>
      <c r="I420" s="1" t="s">
        <v>1094</v>
      </c>
      <c r="J420"/>
      <c r="T420" s="133" t="s">
        <v>365</v>
      </c>
      <c r="U420" s="159" t="s">
        <v>374</v>
      </c>
      <c r="V420" s="39" t="s">
        <v>1087</v>
      </c>
      <c r="W420" s="160" t="s">
        <v>1102</v>
      </c>
      <c r="X420" s="161" t="s">
        <v>1177</v>
      </c>
      <c r="Y420" s="7"/>
      <c r="Z420" s="159">
        <v>3.7499999999999999E-2</v>
      </c>
      <c r="AA420" s="159">
        <v>1.25E-3</v>
      </c>
      <c r="AB420" s="162">
        <v>2.58</v>
      </c>
    </row>
    <row r="421" spans="1:28" ht="15" customHeight="1" x14ac:dyDescent="0.15">
      <c r="A421" s="20" t="str">
        <f t="shared" si="6"/>
        <v>貨2軽-</v>
      </c>
      <c r="B421" s="20" t="s">
        <v>239</v>
      </c>
      <c r="C421" s="20" t="s">
        <v>238</v>
      </c>
      <c r="D421" s="20" t="s">
        <v>712</v>
      </c>
      <c r="E421" s="20" t="s">
        <v>711</v>
      </c>
      <c r="F421" s="20">
        <v>2.83</v>
      </c>
      <c r="G421" s="20">
        <v>0.25</v>
      </c>
      <c r="H421" s="20">
        <v>2.58</v>
      </c>
      <c r="I421" s="1" t="s">
        <v>179</v>
      </c>
      <c r="J421"/>
      <c r="T421" s="133" t="s">
        <v>365</v>
      </c>
      <c r="U421" s="159" t="s">
        <v>374</v>
      </c>
      <c r="V421" s="39" t="s">
        <v>1117</v>
      </c>
      <c r="W421" s="160" t="s">
        <v>712</v>
      </c>
      <c r="X421" s="161" t="s">
        <v>711</v>
      </c>
      <c r="Y421" s="7"/>
      <c r="Z421" s="159">
        <v>2.83</v>
      </c>
      <c r="AA421" s="159">
        <v>0.25</v>
      </c>
      <c r="AB421" s="162">
        <v>2.58</v>
      </c>
    </row>
    <row r="422" spans="1:28" ht="15" customHeight="1" x14ac:dyDescent="0.15">
      <c r="A422" s="20" t="str">
        <f t="shared" si="6"/>
        <v>貨2軽K</v>
      </c>
      <c r="B422" s="20" t="s">
        <v>239</v>
      </c>
      <c r="C422" s="20" t="s">
        <v>238</v>
      </c>
      <c r="D422" t="s">
        <v>715</v>
      </c>
      <c r="E422" t="s">
        <v>813</v>
      </c>
      <c r="F422" s="20">
        <v>2.5299999999999998</v>
      </c>
      <c r="G422" s="20">
        <v>0.25</v>
      </c>
      <c r="H422" s="20">
        <v>2.58</v>
      </c>
      <c r="I422" s="1" t="s">
        <v>179</v>
      </c>
      <c r="J422"/>
      <c r="T422" s="133" t="s">
        <v>365</v>
      </c>
      <c r="U422" s="159" t="s">
        <v>374</v>
      </c>
      <c r="V422" s="39" t="s">
        <v>1117</v>
      </c>
      <c r="W422" s="160" t="s">
        <v>715</v>
      </c>
      <c r="X422" s="161" t="s">
        <v>813</v>
      </c>
      <c r="Y422" s="7"/>
      <c r="Z422" s="159">
        <v>2.5299999999999998</v>
      </c>
      <c r="AA422" s="159">
        <v>0.25</v>
      </c>
      <c r="AB422" s="162">
        <v>2.58</v>
      </c>
    </row>
    <row r="423" spans="1:28" ht="15" customHeight="1" x14ac:dyDescent="0.15">
      <c r="A423" s="20" t="str">
        <f t="shared" si="6"/>
        <v>貨2軽N</v>
      </c>
      <c r="B423" s="20" t="s">
        <v>239</v>
      </c>
      <c r="C423" s="20" t="s">
        <v>238</v>
      </c>
      <c r="D423" s="20" t="s">
        <v>815</v>
      </c>
      <c r="E423" s="20" t="s">
        <v>941</v>
      </c>
      <c r="F423" s="20">
        <v>2.16</v>
      </c>
      <c r="G423" s="20">
        <v>0.25</v>
      </c>
      <c r="H423" s="20">
        <v>2.58</v>
      </c>
      <c r="I423" s="1" t="s">
        <v>179</v>
      </c>
      <c r="J423"/>
      <c r="T423" s="133" t="s">
        <v>365</v>
      </c>
      <c r="U423" s="159" t="s">
        <v>374</v>
      </c>
      <c r="V423" s="39" t="s">
        <v>1117</v>
      </c>
      <c r="W423" s="160" t="s">
        <v>815</v>
      </c>
      <c r="X423" s="161" t="s">
        <v>941</v>
      </c>
      <c r="Y423" s="7"/>
      <c r="Z423" s="159">
        <v>2.16</v>
      </c>
      <c r="AA423" s="159">
        <v>0.25</v>
      </c>
      <c r="AB423" s="162">
        <v>2.58</v>
      </c>
    </row>
    <row r="424" spans="1:28" ht="15" customHeight="1" x14ac:dyDescent="0.15">
      <c r="A424" s="20" t="str">
        <f t="shared" si="6"/>
        <v>貨2軽P</v>
      </c>
      <c r="B424" s="20" t="s">
        <v>239</v>
      </c>
      <c r="C424" s="20" t="s">
        <v>238</v>
      </c>
      <c r="D424" t="s">
        <v>815</v>
      </c>
      <c r="E424" t="s">
        <v>942</v>
      </c>
      <c r="F424" s="20">
        <v>2.16</v>
      </c>
      <c r="G424" s="20">
        <v>0.25</v>
      </c>
      <c r="H424" s="20">
        <v>2.58</v>
      </c>
      <c r="I424" s="1" t="s">
        <v>179</v>
      </c>
      <c r="J424"/>
      <c r="T424" s="133" t="s">
        <v>365</v>
      </c>
      <c r="U424" s="159" t="s">
        <v>374</v>
      </c>
      <c r="V424" s="39" t="s">
        <v>1117</v>
      </c>
      <c r="W424" s="160" t="s">
        <v>815</v>
      </c>
      <c r="X424" s="161" t="s">
        <v>942</v>
      </c>
      <c r="Y424" s="7"/>
      <c r="Z424" s="159">
        <v>2.16</v>
      </c>
      <c r="AA424" s="159">
        <v>0.25</v>
      </c>
      <c r="AB424" s="162">
        <v>2.58</v>
      </c>
    </row>
    <row r="425" spans="1:28" ht="15" customHeight="1" x14ac:dyDescent="0.15">
      <c r="A425" s="20" t="str">
        <f t="shared" si="6"/>
        <v>貨2軽S</v>
      </c>
      <c r="B425" s="20" t="s">
        <v>239</v>
      </c>
      <c r="C425" s="20" t="s">
        <v>238</v>
      </c>
      <c r="D425" s="20" t="s">
        <v>818</v>
      </c>
      <c r="E425" s="20" t="s">
        <v>819</v>
      </c>
      <c r="F425" s="20">
        <v>1.93</v>
      </c>
      <c r="G425" s="20">
        <v>0.25</v>
      </c>
      <c r="H425" s="20">
        <v>2.58</v>
      </c>
      <c r="I425" s="1" t="s">
        <v>179</v>
      </c>
      <c r="J425"/>
      <c r="T425" s="133" t="s">
        <v>365</v>
      </c>
      <c r="U425" s="159" t="s">
        <v>374</v>
      </c>
      <c r="V425" s="39" t="s">
        <v>1117</v>
      </c>
      <c r="W425" s="160" t="s">
        <v>818</v>
      </c>
      <c r="X425" s="161" t="s">
        <v>819</v>
      </c>
      <c r="Y425" s="7"/>
      <c r="Z425" s="159">
        <v>1.93</v>
      </c>
      <c r="AA425" s="159">
        <v>0.25</v>
      </c>
      <c r="AB425" s="162">
        <v>2.58</v>
      </c>
    </row>
    <row r="426" spans="1:28" ht="15" customHeight="1" x14ac:dyDescent="0.15">
      <c r="A426" s="20" t="str">
        <f t="shared" si="6"/>
        <v>貨2軽KB</v>
      </c>
      <c r="B426" s="20" t="s">
        <v>239</v>
      </c>
      <c r="C426" s="20" t="s">
        <v>238</v>
      </c>
      <c r="D426" t="s">
        <v>224</v>
      </c>
      <c r="E426" t="s">
        <v>824</v>
      </c>
      <c r="F426" s="20">
        <v>1.3</v>
      </c>
      <c r="G426" s="20">
        <v>0.25</v>
      </c>
      <c r="H426" s="20">
        <v>2.58</v>
      </c>
      <c r="I426" s="1" t="s">
        <v>179</v>
      </c>
      <c r="J426"/>
      <c r="T426" s="133" t="s">
        <v>365</v>
      </c>
      <c r="U426" s="159" t="s">
        <v>374</v>
      </c>
      <c r="V426" s="39" t="s">
        <v>1117</v>
      </c>
      <c r="W426" s="160" t="s">
        <v>224</v>
      </c>
      <c r="X426" s="161" t="s">
        <v>824</v>
      </c>
      <c r="Y426" s="7"/>
      <c r="Z426" s="159">
        <v>1.3</v>
      </c>
      <c r="AA426" s="159">
        <v>0.25</v>
      </c>
      <c r="AB426" s="162">
        <v>2.58</v>
      </c>
    </row>
    <row r="427" spans="1:28" ht="15" customHeight="1" x14ac:dyDescent="0.15">
      <c r="A427" s="20" t="str">
        <f t="shared" si="6"/>
        <v>貨2軽KF</v>
      </c>
      <c r="B427" s="20" t="s">
        <v>239</v>
      </c>
      <c r="C427" s="20" t="s">
        <v>238</v>
      </c>
      <c r="D427" s="20" t="s">
        <v>233</v>
      </c>
      <c r="E427" s="20" t="s">
        <v>924</v>
      </c>
      <c r="F427" s="20">
        <v>0.7</v>
      </c>
      <c r="G427" s="20">
        <v>0.09</v>
      </c>
      <c r="H427" s="20">
        <v>2.58</v>
      </c>
      <c r="I427" s="1" t="s">
        <v>179</v>
      </c>
      <c r="J427"/>
      <c r="T427" s="133" t="s">
        <v>365</v>
      </c>
      <c r="U427" s="159" t="s">
        <v>374</v>
      </c>
      <c r="V427" s="39" t="s">
        <v>1117</v>
      </c>
      <c r="W427" s="160" t="s">
        <v>233</v>
      </c>
      <c r="X427" s="161" t="s">
        <v>924</v>
      </c>
      <c r="Y427" s="7"/>
      <c r="Z427" s="159">
        <v>0.7</v>
      </c>
      <c r="AA427" s="159">
        <v>0.09</v>
      </c>
      <c r="AB427" s="162">
        <v>2.58</v>
      </c>
    </row>
    <row r="428" spans="1:28" ht="15" customHeight="1" x14ac:dyDescent="0.15">
      <c r="A428" s="20" t="str">
        <f t="shared" si="6"/>
        <v>貨2軽HB</v>
      </c>
      <c r="B428" s="20" t="s">
        <v>239</v>
      </c>
      <c r="C428" s="20" t="s">
        <v>238</v>
      </c>
      <c r="D428" t="s">
        <v>233</v>
      </c>
      <c r="E428" t="s">
        <v>911</v>
      </c>
      <c r="F428" s="20">
        <v>0.35</v>
      </c>
      <c r="G428" s="20">
        <v>4.4999999999999998E-2</v>
      </c>
      <c r="H428" s="20">
        <v>2.58</v>
      </c>
      <c r="I428" s="1" t="s">
        <v>1084</v>
      </c>
      <c r="J428" t="s">
        <v>1088</v>
      </c>
      <c r="T428" s="133" t="s">
        <v>365</v>
      </c>
      <c r="U428" s="159" t="s">
        <v>374</v>
      </c>
      <c r="V428" s="39" t="s">
        <v>1117</v>
      </c>
      <c r="W428" s="160" t="s">
        <v>233</v>
      </c>
      <c r="X428" s="161" t="s">
        <v>911</v>
      </c>
      <c r="Y428" s="7"/>
      <c r="Z428" s="159">
        <v>0.35</v>
      </c>
      <c r="AA428" s="159">
        <v>4.4999999999999998E-2</v>
      </c>
      <c r="AB428" s="162">
        <v>2.58</v>
      </c>
    </row>
    <row r="429" spans="1:28" ht="15" customHeight="1" x14ac:dyDescent="0.15">
      <c r="A429" s="20" t="str">
        <f t="shared" si="6"/>
        <v>貨2軽KJ</v>
      </c>
      <c r="B429" s="20" t="s">
        <v>239</v>
      </c>
      <c r="C429" s="20" t="s">
        <v>238</v>
      </c>
      <c r="D429" s="20" t="s">
        <v>233</v>
      </c>
      <c r="E429" s="20" t="s">
        <v>927</v>
      </c>
      <c r="F429" s="20">
        <v>0.7</v>
      </c>
      <c r="G429" s="20">
        <v>0.09</v>
      </c>
      <c r="H429" s="20">
        <v>2.58</v>
      </c>
      <c r="I429" s="1" t="s">
        <v>179</v>
      </c>
      <c r="J429"/>
      <c r="T429" s="133" t="s">
        <v>365</v>
      </c>
      <c r="U429" s="159" t="s">
        <v>374</v>
      </c>
      <c r="V429" s="39" t="s">
        <v>1117</v>
      </c>
      <c r="W429" s="160" t="s">
        <v>233</v>
      </c>
      <c r="X429" s="161" t="s">
        <v>927</v>
      </c>
      <c r="Y429" s="7"/>
      <c r="Z429" s="159">
        <v>0.7</v>
      </c>
      <c r="AA429" s="159">
        <v>0.09</v>
      </c>
      <c r="AB429" s="162">
        <v>2.58</v>
      </c>
    </row>
    <row r="430" spans="1:28" ht="15" customHeight="1" x14ac:dyDescent="0.15">
      <c r="A430" s="20" t="str">
        <f t="shared" si="6"/>
        <v>貨2軽HE</v>
      </c>
      <c r="B430" s="20" t="s">
        <v>239</v>
      </c>
      <c r="C430" s="20" t="s">
        <v>238</v>
      </c>
      <c r="D430" t="s">
        <v>233</v>
      </c>
      <c r="E430" t="s">
        <v>914</v>
      </c>
      <c r="F430" s="20">
        <v>0.35</v>
      </c>
      <c r="G430" s="20">
        <v>4.4999999999999998E-2</v>
      </c>
      <c r="H430" s="20">
        <v>2.58</v>
      </c>
      <c r="I430" s="1" t="s">
        <v>1084</v>
      </c>
      <c r="J430" t="s">
        <v>1088</v>
      </c>
      <c r="T430" s="133" t="s">
        <v>365</v>
      </c>
      <c r="U430" s="159" t="s">
        <v>374</v>
      </c>
      <c r="V430" s="39" t="s">
        <v>1117</v>
      </c>
      <c r="W430" s="160" t="s">
        <v>233</v>
      </c>
      <c r="X430" s="161" t="s">
        <v>914</v>
      </c>
      <c r="Y430" s="7"/>
      <c r="Z430" s="159">
        <v>0.35</v>
      </c>
      <c r="AA430" s="159">
        <v>4.4999999999999998E-2</v>
      </c>
      <c r="AB430" s="162">
        <v>2.58</v>
      </c>
    </row>
    <row r="431" spans="1:28" ht="15" customHeight="1" x14ac:dyDescent="0.15">
      <c r="A431" s="20" t="str">
        <f t="shared" si="6"/>
        <v>貨2軽DD</v>
      </c>
      <c r="B431" s="20" t="s">
        <v>239</v>
      </c>
      <c r="C431" s="20" t="s">
        <v>238</v>
      </c>
      <c r="D431" s="20" t="s">
        <v>233</v>
      </c>
      <c r="E431" t="s">
        <v>728</v>
      </c>
      <c r="F431">
        <v>0.52500000000000002</v>
      </c>
      <c r="G431" s="20">
        <v>6.7500000000000004E-2</v>
      </c>
      <c r="H431" s="20">
        <v>2.58</v>
      </c>
      <c r="I431" s="1" t="s">
        <v>179</v>
      </c>
      <c r="J431" t="s">
        <v>1089</v>
      </c>
      <c r="T431" s="133" t="s">
        <v>365</v>
      </c>
      <c r="U431" s="159" t="s">
        <v>374</v>
      </c>
      <c r="V431" s="39" t="s">
        <v>1117</v>
      </c>
      <c r="W431" s="160" t="s">
        <v>233</v>
      </c>
      <c r="X431" s="161" t="s">
        <v>728</v>
      </c>
      <c r="Y431" s="7"/>
      <c r="Z431" s="159">
        <v>0.52500000000000002</v>
      </c>
      <c r="AA431" s="159">
        <v>6.7500000000000004E-2</v>
      </c>
      <c r="AB431" s="162">
        <v>2.58</v>
      </c>
    </row>
    <row r="432" spans="1:28" ht="15" customHeight="1" x14ac:dyDescent="0.15">
      <c r="A432" s="20" t="str">
        <f t="shared" si="6"/>
        <v>貨2軽WD</v>
      </c>
      <c r="B432" s="20" t="s">
        <v>239</v>
      </c>
      <c r="C432" s="20" t="s">
        <v>238</v>
      </c>
      <c r="D432" t="s">
        <v>233</v>
      </c>
      <c r="E432" t="s">
        <v>729</v>
      </c>
      <c r="F432">
        <v>0.52500000000000002</v>
      </c>
      <c r="G432" s="20">
        <v>6.7500000000000004E-2</v>
      </c>
      <c r="H432" s="20">
        <v>2.58</v>
      </c>
      <c r="I432" s="1" t="s">
        <v>1084</v>
      </c>
      <c r="J432" t="s">
        <v>423</v>
      </c>
      <c r="T432" s="133" t="s">
        <v>365</v>
      </c>
      <c r="U432" s="159" t="s">
        <v>374</v>
      </c>
      <c r="V432" s="39" t="s">
        <v>1117</v>
      </c>
      <c r="W432" s="160" t="s">
        <v>233</v>
      </c>
      <c r="X432" s="161" t="s">
        <v>729</v>
      </c>
      <c r="Y432" s="7"/>
      <c r="Z432" s="159">
        <v>0.52500000000000002</v>
      </c>
      <c r="AA432" s="159">
        <v>6.7500000000000004E-2</v>
      </c>
      <c r="AB432" s="162">
        <v>2.58</v>
      </c>
    </row>
    <row r="433" spans="1:28" ht="15" customHeight="1" x14ac:dyDescent="0.15">
      <c r="A433" s="20" t="str">
        <f t="shared" si="6"/>
        <v>貨2軽DE</v>
      </c>
      <c r="B433" s="20" t="s">
        <v>239</v>
      </c>
      <c r="C433" s="20" t="s">
        <v>238</v>
      </c>
      <c r="D433" s="20" t="s">
        <v>233</v>
      </c>
      <c r="E433" t="s">
        <v>730</v>
      </c>
      <c r="F433">
        <v>0.35</v>
      </c>
      <c r="G433" s="20">
        <v>4.4999999999999998E-2</v>
      </c>
      <c r="H433" s="20">
        <v>2.58</v>
      </c>
      <c r="I433" s="1" t="s">
        <v>179</v>
      </c>
      <c r="J433" t="s">
        <v>1090</v>
      </c>
      <c r="T433" s="133" t="s">
        <v>365</v>
      </c>
      <c r="U433" s="159" t="s">
        <v>374</v>
      </c>
      <c r="V433" s="39" t="s">
        <v>1117</v>
      </c>
      <c r="W433" s="160" t="s">
        <v>233</v>
      </c>
      <c r="X433" s="161" t="s">
        <v>730</v>
      </c>
      <c r="Y433" s="7"/>
      <c r="Z433" s="159">
        <v>0.35</v>
      </c>
      <c r="AA433" s="159">
        <v>4.4999999999999998E-2</v>
      </c>
      <c r="AB433" s="162">
        <v>2.58</v>
      </c>
    </row>
    <row r="434" spans="1:28" ht="15" customHeight="1" x14ac:dyDescent="0.15">
      <c r="A434" s="20" t="str">
        <f t="shared" si="6"/>
        <v>貨2軽WE</v>
      </c>
      <c r="B434" s="20" t="s">
        <v>239</v>
      </c>
      <c r="C434" s="20" t="s">
        <v>238</v>
      </c>
      <c r="D434" t="s">
        <v>233</v>
      </c>
      <c r="E434" t="s">
        <v>731</v>
      </c>
      <c r="F434">
        <v>0.35</v>
      </c>
      <c r="G434" s="20">
        <v>4.4999999999999998E-2</v>
      </c>
      <c r="H434" s="20">
        <v>2.58</v>
      </c>
      <c r="I434" s="1" t="s">
        <v>1084</v>
      </c>
      <c r="J434" t="s">
        <v>424</v>
      </c>
      <c r="T434" s="133" t="s">
        <v>365</v>
      </c>
      <c r="U434" s="159" t="s">
        <v>374</v>
      </c>
      <c r="V434" s="39" t="s">
        <v>1117</v>
      </c>
      <c r="W434" s="160" t="s">
        <v>233</v>
      </c>
      <c r="X434" s="161" t="s">
        <v>731</v>
      </c>
      <c r="Y434" s="7"/>
      <c r="Z434" s="159">
        <v>0.35</v>
      </c>
      <c r="AA434" s="159">
        <v>4.4999999999999998E-2</v>
      </c>
      <c r="AB434" s="162">
        <v>2.58</v>
      </c>
    </row>
    <row r="435" spans="1:28" ht="15" customHeight="1" x14ac:dyDescent="0.15">
      <c r="A435" s="20" t="str">
        <f t="shared" si="6"/>
        <v>貨2軽DF</v>
      </c>
      <c r="B435" s="20" t="s">
        <v>239</v>
      </c>
      <c r="C435" s="20" t="s">
        <v>238</v>
      </c>
      <c r="D435" s="20" t="s">
        <v>233</v>
      </c>
      <c r="E435" t="s">
        <v>732</v>
      </c>
      <c r="F435" s="20">
        <v>0.17499999999999999</v>
      </c>
      <c r="G435" s="20">
        <v>2.2499999999999999E-2</v>
      </c>
      <c r="H435" s="20">
        <v>2.58</v>
      </c>
      <c r="I435" s="1" t="s">
        <v>179</v>
      </c>
      <c r="J435" t="s">
        <v>1091</v>
      </c>
      <c r="T435" s="133" t="s">
        <v>365</v>
      </c>
      <c r="U435" s="159" t="s">
        <v>374</v>
      </c>
      <c r="V435" s="39" t="s">
        <v>1117</v>
      </c>
      <c r="W435" s="160" t="s">
        <v>233</v>
      </c>
      <c r="X435" s="161" t="s">
        <v>732</v>
      </c>
      <c r="Y435" s="7"/>
      <c r="Z435" s="159">
        <v>0.17499999999999999</v>
      </c>
      <c r="AA435" s="159">
        <v>2.2499999999999999E-2</v>
      </c>
      <c r="AB435" s="162">
        <v>2.58</v>
      </c>
    </row>
    <row r="436" spans="1:28" ht="15" customHeight="1" x14ac:dyDescent="0.15">
      <c r="A436" s="20" t="str">
        <f t="shared" si="6"/>
        <v>貨2軽WF</v>
      </c>
      <c r="B436" s="20" t="s">
        <v>239</v>
      </c>
      <c r="C436" s="20" t="s">
        <v>238</v>
      </c>
      <c r="D436" t="s">
        <v>233</v>
      </c>
      <c r="E436" t="s">
        <v>733</v>
      </c>
      <c r="F436" s="20">
        <v>0.17499999999999999</v>
      </c>
      <c r="G436" s="20">
        <v>2.2499999999999999E-2</v>
      </c>
      <c r="H436" s="20">
        <v>2.58</v>
      </c>
      <c r="I436" s="1" t="s">
        <v>1084</v>
      </c>
      <c r="J436" t="s">
        <v>425</v>
      </c>
      <c r="T436" s="133" t="s">
        <v>365</v>
      </c>
      <c r="U436" s="159" t="s">
        <v>374</v>
      </c>
      <c r="V436" s="39" t="s">
        <v>1117</v>
      </c>
      <c r="W436" s="160" t="s">
        <v>233</v>
      </c>
      <c r="X436" s="161" t="s">
        <v>733</v>
      </c>
      <c r="Y436" s="7"/>
      <c r="Z436" s="159">
        <v>0.17499999999999999</v>
      </c>
      <c r="AA436" s="159">
        <v>2.2499999999999999E-2</v>
      </c>
      <c r="AB436" s="162">
        <v>2.58</v>
      </c>
    </row>
    <row r="437" spans="1:28" ht="15" customHeight="1" x14ac:dyDescent="0.15">
      <c r="A437" s="20" t="str">
        <f t="shared" si="6"/>
        <v>貨2軽DN</v>
      </c>
      <c r="B437" s="20" t="s">
        <v>239</v>
      </c>
      <c r="C437" s="20" t="s">
        <v>238</v>
      </c>
      <c r="D437" s="20" t="s">
        <v>233</v>
      </c>
      <c r="E437" t="s">
        <v>734</v>
      </c>
      <c r="F437" s="20">
        <v>0.52500000000000002</v>
      </c>
      <c r="G437" s="20">
        <v>6.7500000000000004E-2</v>
      </c>
      <c r="H437" s="20">
        <v>2.58</v>
      </c>
      <c r="I437" s="1" t="s">
        <v>179</v>
      </c>
      <c r="J437" t="s">
        <v>1089</v>
      </c>
      <c r="T437" s="133" t="s">
        <v>365</v>
      </c>
      <c r="U437" s="159" t="s">
        <v>374</v>
      </c>
      <c r="V437" s="39" t="s">
        <v>1117</v>
      </c>
      <c r="W437" s="160" t="s">
        <v>233</v>
      </c>
      <c r="X437" s="161" t="s">
        <v>734</v>
      </c>
      <c r="Y437" s="7"/>
      <c r="Z437" s="159">
        <v>0.52500000000000002</v>
      </c>
      <c r="AA437" s="159">
        <v>6.7500000000000004E-2</v>
      </c>
      <c r="AB437" s="162">
        <v>2.58</v>
      </c>
    </row>
    <row r="438" spans="1:28" ht="15" customHeight="1" x14ac:dyDescent="0.15">
      <c r="A438" s="20" t="str">
        <f t="shared" si="6"/>
        <v>貨2軽WN</v>
      </c>
      <c r="B438" s="20" t="s">
        <v>239</v>
      </c>
      <c r="C438" s="20" t="s">
        <v>238</v>
      </c>
      <c r="D438" t="s">
        <v>233</v>
      </c>
      <c r="E438" t="s">
        <v>735</v>
      </c>
      <c r="F438" s="20">
        <v>0.52500000000000002</v>
      </c>
      <c r="G438" s="20">
        <v>6.7500000000000004E-2</v>
      </c>
      <c r="H438" s="20">
        <v>2.58</v>
      </c>
      <c r="I438" s="1" t="s">
        <v>1084</v>
      </c>
      <c r="J438" t="s">
        <v>423</v>
      </c>
      <c r="T438" s="133" t="s">
        <v>365</v>
      </c>
      <c r="U438" s="159" t="s">
        <v>374</v>
      </c>
      <c r="V438" s="39" t="s">
        <v>1117</v>
      </c>
      <c r="W438" s="160" t="s">
        <v>233</v>
      </c>
      <c r="X438" s="161" t="s">
        <v>735</v>
      </c>
      <c r="Y438" s="7"/>
      <c r="Z438" s="159">
        <v>0.52500000000000002</v>
      </c>
      <c r="AA438" s="159">
        <v>6.7500000000000004E-2</v>
      </c>
      <c r="AB438" s="162">
        <v>2.58</v>
      </c>
    </row>
    <row r="439" spans="1:28" ht="15" customHeight="1" x14ac:dyDescent="0.15">
      <c r="A439" s="20" t="str">
        <f t="shared" si="6"/>
        <v>貨2軽DP</v>
      </c>
      <c r="B439" s="20" t="s">
        <v>239</v>
      </c>
      <c r="C439" s="20" t="s">
        <v>238</v>
      </c>
      <c r="D439" t="s">
        <v>233</v>
      </c>
      <c r="E439" t="s">
        <v>736</v>
      </c>
      <c r="F439" s="20">
        <v>0.35</v>
      </c>
      <c r="G439" s="20">
        <v>4.4999999999999998E-2</v>
      </c>
      <c r="H439" s="20">
        <v>2.58</v>
      </c>
      <c r="I439" s="1" t="s">
        <v>179</v>
      </c>
      <c r="J439" s="20" t="s">
        <v>1090</v>
      </c>
      <c r="T439" s="133" t="s">
        <v>365</v>
      </c>
      <c r="U439" s="159" t="s">
        <v>374</v>
      </c>
      <c r="V439" s="39" t="s">
        <v>1117</v>
      </c>
      <c r="W439" s="160" t="s">
        <v>233</v>
      </c>
      <c r="X439" s="161" t="s">
        <v>736</v>
      </c>
      <c r="Y439" s="7"/>
      <c r="Z439" s="159">
        <v>0.35</v>
      </c>
      <c r="AA439" s="159">
        <v>4.4999999999999998E-2</v>
      </c>
      <c r="AB439" s="162">
        <v>2.58</v>
      </c>
    </row>
    <row r="440" spans="1:28" ht="15" customHeight="1" x14ac:dyDescent="0.15">
      <c r="A440" s="20" t="str">
        <f t="shared" si="6"/>
        <v>貨2軽WP</v>
      </c>
      <c r="B440" s="20" t="s">
        <v>239</v>
      </c>
      <c r="C440" s="20" t="s">
        <v>238</v>
      </c>
      <c r="D440" t="s">
        <v>233</v>
      </c>
      <c r="E440" t="s">
        <v>737</v>
      </c>
      <c r="F440" s="20">
        <v>0.35</v>
      </c>
      <c r="G440" s="20">
        <v>4.4999999999999998E-2</v>
      </c>
      <c r="H440" s="20">
        <v>2.58</v>
      </c>
      <c r="I440" s="1" t="s">
        <v>1084</v>
      </c>
      <c r="J440" s="20" t="s">
        <v>424</v>
      </c>
      <c r="T440" s="133" t="s">
        <v>365</v>
      </c>
      <c r="U440" s="159" t="s">
        <v>374</v>
      </c>
      <c r="V440" s="39" t="s">
        <v>1117</v>
      </c>
      <c r="W440" s="160" t="s">
        <v>233</v>
      </c>
      <c r="X440" s="161" t="s">
        <v>737</v>
      </c>
      <c r="Y440" s="7"/>
      <c r="Z440" s="159">
        <v>0.35</v>
      </c>
      <c r="AA440" s="159">
        <v>4.4999999999999998E-2</v>
      </c>
      <c r="AB440" s="162">
        <v>2.58</v>
      </c>
    </row>
    <row r="441" spans="1:28" ht="15" customHeight="1" x14ac:dyDescent="0.15">
      <c r="A441" s="20" t="str">
        <f t="shared" si="6"/>
        <v>貨2軽DQ</v>
      </c>
      <c r="B441" s="20" t="s">
        <v>239</v>
      </c>
      <c r="C441" s="20" t="s">
        <v>238</v>
      </c>
      <c r="D441" t="s">
        <v>233</v>
      </c>
      <c r="E441" t="s">
        <v>738</v>
      </c>
      <c r="F441" s="20">
        <v>0.17499999999999999</v>
      </c>
      <c r="G441" s="20">
        <v>2.2499999999999999E-2</v>
      </c>
      <c r="H441" s="20">
        <v>2.58</v>
      </c>
      <c r="I441" s="1" t="s">
        <v>179</v>
      </c>
      <c r="J441" t="s">
        <v>1091</v>
      </c>
      <c r="T441" s="133" t="s">
        <v>365</v>
      </c>
      <c r="U441" s="159" t="s">
        <v>374</v>
      </c>
      <c r="V441" s="39" t="s">
        <v>1117</v>
      </c>
      <c r="W441" s="160" t="s">
        <v>233</v>
      </c>
      <c r="X441" s="161" t="s">
        <v>738</v>
      </c>
      <c r="Y441" s="7"/>
      <c r="Z441" s="159">
        <v>0.17499999999999999</v>
      </c>
      <c r="AA441" s="159">
        <v>2.2499999999999999E-2</v>
      </c>
      <c r="AB441" s="162">
        <v>2.58</v>
      </c>
    </row>
    <row r="442" spans="1:28" ht="15" customHeight="1" x14ac:dyDescent="0.15">
      <c r="A442" s="20" t="str">
        <f t="shared" si="6"/>
        <v>貨2軽WQ</v>
      </c>
      <c r="B442" s="20" t="s">
        <v>239</v>
      </c>
      <c r="C442" s="20" t="s">
        <v>238</v>
      </c>
      <c r="D442" t="s">
        <v>233</v>
      </c>
      <c r="E442" t="s">
        <v>739</v>
      </c>
      <c r="F442" s="20">
        <v>0.17499999999999999</v>
      </c>
      <c r="G442" s="20">
        <v>2.2499999999999999E-2</v>
      </c>
      <c r="H442" s="20">
        <v>2.58</v>
      </c>
      <c r="I442" s="1" t="s">
        <v>1084</v>
      </c>
      <c r="J442" t="s">
        <v>425</v>
      </c>
      <c r="T442" s="133" t="s">
        <v>365</v>
      </c>
      <c r="U442" s="159" t="s">
        <v>374</v>
      </c>
      <c r="V442" s="39" t="s">
        <v>1117</v>
      </c>
      <c r="W442" s="160" t="s">
        <v>233</v>
      </c>
      <c r="X442" s="161" t="s">
        <v>739</v>
      </c>
      <c r="Y442" s="7"/>
      <c r="Z442" s="159">
        <v>0.17499999999999999</v>
      </c>
      <c r="AA442" s="159">
        <v>2.2499999999999999E-2</v>
      </c>
      <c r="AB442" s="162">
        <v>2.58</v>
      </c>
    </row>
    <row r="443" spans="1:28" ht="15" customHeight="1" x14ac:dyDescent="0.15">
      <c r="A443" s="20" t="str">
        <f t="shared" si="6"/>
        <v>貨2軽KQ</v>
      </c>
      <c r="B443" s="20" t="s">
        <v>239</v>
      </c>
      <c r="C443" s="20" t="s">
        <v>238</v>
      </c>
      <c r="D443" s="20" t="s">
        <v>827</v>
      </c>
      <c r="E443" s="20" t="s">
        <v>933</v>
      </c>
      <c r="F443" s="20">
        <v>0.49</v>
      </c>
      <c r="G443" s="20">
        <v>0.06</v>
      </c>
      <c r="H443" s="20">
        <v>2.58</v>
      </c>
      <c r="I443" s="1" t="s">
        <v>179</v>
      </c>
      <c r="T443" s="133" t="s">
        <v>365</v>
      </c>
      <c r="U443" s="159" t="s">
        <v>374</v>
      </c>
      <c r="V443" s="39" t="s">
        <v>1117</v>
      </c>
      <c r="W443" s="160" t="s">
        <v>827</v>
      </c>
      <c r="X443" s="161" t="s">
        <v>933</v>
      </c>
      <c r="Y443" s="7"/>
      <c r="Z443" s="159">
        <v>0.49</v>
      </c>
      <c r="AA443" s="159">
        <v>0.06</v>
      </c>
      <c r="AB443" s="162">
        <v>2.58</v>
      </c>
    </row>
    <row r="444" spans="1:28" ht="15" customHeight="1" x14ac:dyDescent="0.15">
      <c r="A444" s="20" t="str">
        <f t="shared" si="6"/>
        <v>貨2軽HX</v>
      </c>
      <c r="B444" s="20" t="s">
        <v>239</v>
      </c>
      <c r="C444" s="20" t="s">
        <v>238</v>
      </c>
      <c r="D444" s="20" t="s">
        <v>827</v>
      </c>
      <c r="E444" s="20" t="s">
        <v>920</v>
      </c>
      <c r="F444" s="20">
        <v>0.245</v>
      </c>
      <c r="G444" s="20">
        <v>0.03</v>
      </c>
      <c r="H444" s="20">
        <v>2.58</v>
      </c>
      <c r="I444" s="1" t="s">
        <v>1084</v>
      </c>
      <c r="J444" s="20" t="s">
        <v>1088</v>
      </c>
      <c r="T444" s="133" t="s">
        <v>365</v>
      </c>
      <c r="U444" s="159" t="s">
        <v>374</v>
      </c>
      <c r="V444" s="39" t="s">
        <v>1117</v>
      </c>
      <c r="W444" s="160" t="s">
        <v>827</v>
      </c>
      <c r="X444" s="161" t="s">
        <v>920</v>
      </c>
      <c r="Y444" s="7"/>
      <c r="Z444" s="159">
        <v>0.245</v>
      </c>
      <c r="AA444" s="159">
        <v>0.03</v>
      </c>
      <c r="AB444" s="162">
        <v>2.58</v>
      </c>
    </row>
    <row r="445" spans="1:28" ht="15" customHeight="1" x14ac:dyDescent="0.15">
      <c r="A445" s="20" t="str">
        <f t="shared" si="6"/>
        <v>貨2軽TJ</v>
      </c>
      <c r="B445" s="20" t="s">
        <v>239</v>
      </c>
      <c r="C445" s="20" t="s">
        <v>238</v>
      </c>
      <c r="D445" s="20" t="s">
        <v>827</v>
      </c>
      <c r="E445" s="20" t="s">
        <v>960</v>
      </c>
      <c r="F445" s="20">
        <v>0.36749999999999999</v>
      </c>
      <c r="G445" s="20">
        <v>4.4999999999999998E-2</v>
      </c>
      <c r="H445" s="20">
        <v>2.58</v>
      </c>
      <c r="I445" s="1" t="s">
        <v>179</v>
      </c>
      <c r="J445" s="20" t="s">
        <v>1089</v>
      </c>
      <c r="T445" s="133" t="s">
        <v>365</v>
      </c>
      <c r="U445" s="159" t="s">
        <v>374</v>
      </c>
      <c r="V445" s="39" t="s">
        <v>1117</v>
      </c>
      <c r="W445" s="160" t="s">
        <v>827</v>
      </c>
      <c r="X445" s="161" t="s">
        <v>960</v>
      </c>
      <c r="Y445" s="7"/>
      <c r="Z445" s="159">
        <v>0.36749999999999999</v>
      </c>
      <c r="AA445" s="159">
        <v>4.4999999999999998E-2</v>
      </c>
      <c r="AB445" s="162">
        <v>2.58</v>
      </c>
    </row>
    <row r="446" spans="1:28" ht="15" customHeight="1" x14ac:dyDescent="0.15">
      <c r="A446" s="20" t="str">
        <f t="shared" si="6"/>
        <v>貨2軽XJ</v>
      </c>
      <c r="B446" s="20" t="s">
        <v>239</v>
      </c>
      <c r="C446" s="20" t="s">
        <v>238</v>
      </c>
      <c r="D446" s="20" t="s">
        <v>827</v>
      </c>
      <c r="E446" s="20" t="s">
        <v>989</v>
      </c>
      <c r="F446" s="20">
        <v>0.36749999999999999</v>
      </c>
      <c r="G446" s="20">
        <v>4.4999999999999998E-2</v>
      </c>
      <c r="H446" s="20">
        <v>2.58</v>
      </c>
      <c r="I446" s="1" t="s">
        <v>1084</v>
      </c>
      <c r="J446" s="20" t="s">
        <v>423</v>
      </c>
      <c r="T446" s="133" t="s">
        <v>365</v>
      </c>
      <c r="U446" s="159" t="s">
        <v>374</v>
      </c>
      <c r="V446" s="39" t="s">
        <v>1117</v>
      </c>
      <c r="W446" s="160" t="s">
        <v>827</v>
      </c>
      <c r="X446" s="161" t="s">
        <v>989</v>
      </c>
      <c r="Y446" s="7"/>
      <c r="Z446" s="159">
        <v>0.36749999999999999</v>
      </c>
      <c r="AA446" s="159">
        <v>4.4999999999999998E-2</v>
      </c>
      <c r="AB446" s="162">
        <v>2.58</v>
      </c>
    </row>
    <row r="447" spans="1:28" ht="15" customHeight="1" x14ac:dyDescent="0.15">
      <c r="A447" s="20" t="str">
        <f t="shared" si="6"/>
        <v>貨2軽LJ</v>
      </c>
      <c r="B447" s="20" t="s">
        <v>239</v>
      </c>
      <c r="C447" s="20" t="s">
        <v>238</v>
      </c>
      <c r="D447" s="20" t="s">
        <v>827</v>
      </c>
      <c r="E447" s="20" t="s">
        <v>937</v>
      </c>
      <c r="F447" s="20">
        <v>0.245</v>
      </c>
      <c r="G447" s="20">
        <v>0.03</v>
      </c>
      <c r="H447" s="20">
        <v>2.58</v>
      </c>
      <c r="I447" s="1" t="s">
        <v>179</v>
      </c>
      <c r="J447" s="20" t="s">
        <v>1090</v>
      </c>
      <c r="T447" s="133" t="s">
        <v>365</v>
      </c>
      <c r="U447" s="159" t="s">
        <v>374</v>
      </c>
      <c r="V447" s="39" t="s">
        <v>1117</v>
      </c>
      <c r="W447" s="160" t="s">
        <v>827</v>
      </c>
      <c r="X447" s="161" t="s">
        <v>937</v>
      </c>
      <c r="Y447" s="7"/>
      <c r="Z447" s="159">
        <v>0.245</v>
      </c>
      <c r="AA447" s="159">
        <v>0.03</v>
      </c>
      <c r="AB447" s="162">
        <v>2.58</v>
      </c>
    </row>
    <row r="448" spans="1:28" ht="15" customHeight="1" x14ac:dyDescent="0.15">
      <c r="A448" s="20" t="str">
        <f t="shared" si="6"/>
        <v>貨2軽YJ</v>
      </c>
      <c r="B448" s="20" t="s">
        <v>239</v>
      </c>
      <c r="C448" s="20" t="s">
        <v>238</v>
      </c>
      <c r="D448" s="20" t="s">
        <v>827</v>
      </c>
      <c r="E448" s="20" t="s">
        <v>995</v>
      </c>
      <c r="F448" s="20">
        <v>0.245</v>
      </c>
      <c r="G448" s="20">
        <v>0.03</v>
      </c>
      <c r="H448" s="20">
        <v>2.58</v>
      </c>
      <c r="I448" s="1" t="s">
        <v>1084</v>
      </c>
      <c r="J448" s="20" t="s">
        <v>424</v>
      </c>
      <c r="T448" s="133" t="s">
        <v>365</v>
      </c>
      <c r="U448" s="159" t="s">
        <v>374</v>
      </c>
      <c r="V448" s="39" t="s">
        <v>1117</v>
      </c>
      <c r="W448" s="160" t="s">
        <v>827</v>
      </c>
      <c r="X448" s="161" t="s">
        <v>995</v>
      </c>
      <c r="Y448" s="7"/>
      <c r="Z448" s="159">
        <v>0.245</v>
      </c>
      <c r="AA448" s="159">
        <v>0.03</v>
      </c>
      <c r="AB448" s="162">
        <v>2.58</v>
      </c>
    </row>
    <row r="449" spans="1:28" ht="15" customHeight="1" x14ac:dyDescent="0.15">
      <c r="A449" s="20" t="str">
        <f t="shared" si="6"/>
        <v>貨2軽UJ</v>
      </c>
      <c r="B449" s="20" t="s">
        <v>239</v>
      </c>
      <c r="C449" s="20" t="s">
        <v>238</v>
      </c>
      <c r="D449" s="20" t="s">
        <v>827</v>
      </c>
      <c r="E449" s="20" t="s">
        <v>966</v>
      </c>
      <c r="F449" s="20">
        <v>0.1225</v>
      </c>
      <c r="G449" s="20">
        <v>1.4999999999999999E-2</v>
      </c>
      <c r="H449" s="20">
        <v>2.58</v>
      </c>
      <c r="I449" s="1" t="s">
        <v>179</v>
      </c>
      <c r="J449" s="20" t="s">
        <v>1091</v>
      </c>
      <c r="T449" s="133" t="s">
        <v>365</v>
      </c>
      <c r="U449" s="159" t="s">
        <v>374</v>
      </c>
      <c r="V449" s="39" t="s">
        <v>1117</v>
      </c>
      <c r="W449" s="160" t="s">
        <v>827</v>
      </c>
      <c r="X449" s="161" t="s">
        <v>966</v>
      </c>
      <c r="Y449" s="7"/>
      <c r="Z449" s="159">
        <v>0.1225</v>
      </c>
      <c r="AA449" s="159">
        <v>1.4999999999999999E-2</v>
      </c>
      <c r="AB449" s="162">
        <v>2.58</v>
      </c>
    </row>
    <row r="450" spans="1:28" ht="15" customHeight="1" x14ac:dyDescent="0.15">
      <c r="A450" s="20" t="str">
        <f t="shared" si="6"/>
        <v>貨2軽ZJ</v>
      </c>
      <c r="B450" s="20" t="s">
        <v>239</v>
      </c>
      <c r="C450" s="20" t="s">
        <v>238</v>
      </c>
      <c r="D450" s="20" t="s">
        <v>827</v>
      </c>
      <c r="E450" s="20" t="s">
        <v>1000</v>
      </c>
      <c r="F450" s="20">
        <v>0.1225</v>
      </c>
      <c r="G450" s="20">
        <v>1.4999999999999999E-2</v>
      </c>
      <c r="H450" s="20">
        <v>2.58</v>
      </c>
      <c r="I450" s="1" t="s">
        <v>1084</v>
      </c>
      <c r="J450" s="20" t="s">
        <v>425</v>
      </c>
      <c r="T450" s="133" t="s">
        <v>365</v>
      </c>
      <c r="U450" s="159" t="s">
        <v>374</v>
      </c>
      <c r="V450" s="39" t="s">
        <v>1117</v>
      </c>
      <c r="W450" s="160" t="s">
        <v>827</v>
      </c>
      <c r="X450" s="161" t="s">
        <v>1000</v>
      </c>
      <c r="Y450" s="7"/>
      <c r="Z450" s="159">
        <v>0.1225</v>
      </c>
      <c r="AA450" s="159">
        <v>1.4999999999999999E-2</v>
      </c>
      <c r="AB450" s="162">
        <v>2.58</v>
      </c>
    </row>
    <row r="451" spans="1:28" ht="15" customHeight="1" x14ac:dyDescent="0.15">
      <c r="A451" s="20" t="str">
        <f t="shared" si="6"/>
        <v>貨2軽ADF</v>
      </c>
      <c r="B451" s="20" t="s">
        <v>239</v>
      </c>
      <c r="C451" s="20" t="s">
        <v>238</v>
      </c>
      <c r="D451" s="20" t="s">
        <v>185</v>
      </c>
      <c r="E451" s="20" t="s">
        <v>740</v>
      </c>
      <c r="F451" s="20">
        <v>0.25</v>
      </c>
      <c r="G451" s="20">
        <v>1.4999999999999999E-2</v>
      </c>
      <c r="H451" s="20">
        <v>2.58</v>
      </c>
      <c r="I451" s="1" t="s">
        <v>448</v>
      </c>
      <c r="T451" s="133" t="s">
        <v>365</v>
      </c>
      <c r="U451" s="159" t="s">
        <v>374</v>
      </c>
      <c r="V451" s="39" t="s">
        <v>1117</v>
      </c>
      <c r="W451" s="160" t="s">
        <v>185</v>
      </c>
      <c r="X451" s="161" t="s">
        <v>740</v>
      </c>
      <c r="Y451" s="7" t="s">
        <v>280</v>
      </c>
      <c r="Z451" s="159">
        <v>0.25</v>
      </c>
      <c r="AA451" s="159">
        <v>1.4999999999999999E-2</v>
      </c>
      <c r="AB451" s="162">
        <v>2.58</v>
      </c>
    </row>
    <row r="452" spans="1:28" ht="15" customHeight="1" x14ac:dyDescent="0.15">
      <c r="A452" s="20" t="str">
        <f t="shared" si="6"/>
        <v>貨2軽ACF</v>
      </c>
      <c r="B452" s="20" t="s">
        <v>239</v>
      </c>
      <c r="C452" s="20" t="s">
        <v>238</v>
      </c>
      <c r="D452" s="20" t="s">
        <v>185</v>
      </c>
      <c r="E452" s="20" t="s">
        <v>741</v>
      </c>
      <c r="F452" s="20">
        <v>0.125</v>
      </c>
      <c r="G452" s="20">
        <v>7.4999999999999997E-3</v>
      </c>
      <c r="H452" s="20">
        <v>2.58</v>
      </c>
      <c r="I452" s="1" t="s">
        <v>1084</v>
      </c>
      <c r="J452" s="20" t="s">
        <v>1088</v>
      </c>
      <c r="T452" s="133" t="s">
        <v>365</v>
      </c>
      <c r="U452" s="159" t="s">
        <v>374</v>
      </c>
      <c r="V452" s="39" t="s">
        <v>1117</v>
      </c>
      <c r="W452" s="160" t="s">
        <v>185</v>
      </c>
      <c r="X452" s="161" t="s">
        <v>741</v>
      </c>
      <c r="Y452" s="7"/>
      <c r="Z452" s="159">
        <v>0.125</v>
      </c>
      <c r="AA452" s="159">
        <v>7.4999999999999997E-3</v>
      </c>
      <c r="AB452" s="162">
        <v>2.58</v>
      </c>
    </row>
    <row r="453" spans="1:28" ht="15" customHeight="1" x14ac:dyDescent="0.15">
      <c r="A453" s="20" t="str">
        <f t="shared" ref="A453:A516" si="7">CONCATENATE(C453,E453)</f>
        <v>貨2軽AMF</v>
      </c>
      <c r="B453" s="20" t="s">
        <v>239</v>
      </c>
      <c r="C453" s="20" t="s">
        <v>238</v>
      </c>
      <c r="D453" s="20" t="s">
        <v>185</v>
      </c>
      <c r="E453" t="s">
        <v>1531</v>
      </c>
      <c r="F453">
        <v>6.25E-2</v>
      </c>
      <c r="G453">
        <v>3.7499999999999999E-3</v>
      </c>
      <c r="H453" s="20">
        <v>2.58</v>
      </c>
      <c r="I453" s="1" t="s">
        <v>1494</v>
      </c>
      <c r="T453" s="133" t="s">
        <v>365</v>
      </c>
      <c r="U453" s="159" t="s">
        <v>374</v>
      </c>
      <c r="V453" s="39" t="s">
        <v>1117</v>
      </c>
      <c r="W453" s="160" t="s">
        <v>185</v>
      </c>
      <c r="X453" s="161" t="s">
        <v>1178</v>
      </c>
      <c r="Y453" s="7"/>
      <c r="Z453" s="159">
        <v>6.25E-2</v>
      </c>
      <c r="AA453" s="159">
        <v>3.7499999999999999E-3</v>
      </c>
      <c r="AB453" s="162">
        <v>2.58</v>
      </c>
    </row>
    <row r="454" spans="1:28" ht="15" customHeight="1" x14ac:dyDescent="0.15">
      <c r="A454" s="20" t="str">
        <f t="shared" si="7"/>
        <v>貨2軽CCF</v>
      </c>
      <c r="B454" s="20" t="s">
        <v>239</v>
      </c>
      <c r="C454" s="20" t="s">
        <v>238</v>
      </c>
      <c r="D454" s="20" t="s">
        <v>185</v>
      </c>
      <c r="E454" s="20" t="s">
        <v>234</v>
      </c>
      <c r="F454" s="20">
        <v>0.125</v>
      </c>
      <c r="G454" s="20">
        <v>7.4999999999999997E-3</v>
      </c>
      <c r="H454" s="20">
        <v>2.58</v>
      </c>
      <c r="I454" s="1" t="s">
        <v>1084</v>
      </c>
      <c r="J454" s="20" t="s">
        <v>425</v>
      </c>
      <c r="T454" s="133" t="s">
        <v>365</v>
      </c>
      <c r="U454" s="159" t="s">
        <v>374</v>
      </c>
      <c r="V454" s="39" t="s">
        <v>1117</v>
      </c>
      <c r="W454" s="160" t="s">
        <v>185</v>
      </c>
      <c r="X454" s="161" t="s">
        <v>234</v>
      </c>
      <c r="Y454" s="7"/>
      <c r="Z454" s="159">
        <v>0.125</v>
      </c>
      <c r="AA454" s="159">
        <v>7.4999999999999997E-3</v>
      </c>
      <c r="AB454" s="162">
        <v>2.58</v>
      </c>
    </row>
    <row r="455" spans="1:28" ht="15" customHeight="1" x14ac:dyDescent="0.15">
      <c r="A455" s="20" t="str">
        <f t="shared" si="7"/>
        <v>貨2軽CDF</v>
      </c>
      <c r="B455" s="20" t="s">
        <v>239</v>
      </c>
      <c r="C455" s="20" t="s">
        <v>238</v>
      </c>
      <c r="D455" s="20" t="s">
        <v>185</v>
      </c>
      <c r="E455" s="20" t="s">
        <v>235</v>
      </c>
      <c r="F455" s="20">
        <v>0.125</v>
      </c>
      <c r="G455" s="20">
        <v>7.4999999999999997E-3</v>
      </c>
      <c r="H455" s="20">
        <v>2.58</v>
      </c>
      <c r="I455" s="1" t="s">
        <v>448</v>
      </c>
      <c r="J455" s="20" t="s">
        <v>1091</v>
      </c>
      <c r="T455" s="133" t="s">
        <v>365</v>
      </c>
      <c r="U455" s="159" t="s">
        <v>374</v>
      </c>
      <c r="V455" s="39" t="s">
        <v>1117</v>
      </c>
      <c r="W455" s="160" t="s">
        <v>185</v>
      </c>
      <c r="X455" s="161" t="s">
        <v>235</v>
      </c>
      <c r="Y455" s="7" t="s">
        <v>280</v>
      </c>
      <c r="Z455" s="159">
        <v>0.125</v>
      </c>
      <c r="AA455" s="159">
        <v>7.4999999999999997E-3</v>
      </c>
      <c r="AB455" s="162">
        <v>2.58</v>
      </c>
    </row>
    <row r="456" spans="1:28" ht="15" customHeight="1" x14ac:dyDescent="0.15">
      <c r="A456" s="20" t="str">
        <f t="shared" si="7"/>
        <v>貨2軽CMF</v>
      </c>
      <c r="B456" s="20" t="s">
        <v>239</v>
      </c>
      <c r="C456" s="20" t="s">
        <v>238</v>
      </c>
      <c r="D456" s="20" t="s">
        <v>185</v>
      </c>
      <c r="E456" t="s">
        <v>1532</v>
      </c>
      <c r="F456" s="20">
        <v>0.125</v>
      </c>
      <c r="G456" s="20">
        <v>7.4999999999999997E-3</v>
      </c>
      <c r="H456" s="20">
        <v>2.58</v>
      </c>
      <c r="I456" s="1" t="s">
        <v>1094</v>
      </c>
      <c r="T456" s="133" t="s">
        <v>365</v>
      </c>
      <c r="U456" s="159" t="s">
        <v>374</v>
      </c>
      <c r="V456" s="39" t="s">
        <v>1117</v>
      </c>
      <c r="W456" s="160" t="s">
        <v>185</v>
      </c>
      <c r="X456" s="161" t="s">
        <v>1179</v>
      </c>
      <c r="Y456" s="7"/>
      <c r="Z456" s="159">
        <v>0.125</v>
      </c>
      <c r="AA456" s="159">
        <v>7.4999999999999997E-3</v>
      </c>
      <c r="AB456" s="162">
        <v>2.58</v>
      </c>
    </row>
    <row r="457" spans="1:28" ht="15" customHeight="1" x14ac:dyDescent="0.15">
      <c r="A457" s="20" t="str">
        <f t="shared" si="7"/>
        <v>貨2軽DCF</v>
      </c>
      <c r="B457" s="20" t="s">
        <v>239</v>
      </c>
      <c r="C457" s="20" t="s">
        <v>238</v>
      </c>
      <c r="D457" s="20" t="s">
        <v>185</v>
      </c>
      <c r="E457" s="20" t="s">
        <v>236</v>
      </c>
      <c r="F457" s="20">
        <v>6.25E-2</v>
      </c>
      <c r="G457" s="20">
        <v>3.7499999999999999E-3</v>
      </c>
      <c r="H457" s="20">
        <v>2.58</v>
      </c>
      <c r="I457" s="1" t="s">
        <v>1084</v>
      </c>
      <c r="J457" s="20" t="s">
        <v>449</v>
      </c>
      <c r="T457" s="133" t="s">
        <v>365</v>
      </c>
      <c r="U457" s="159" t="s">
        <v>374</v>
      </c>
      <c r="V457" s="39" t="s">
        <v>1117</v>
      </c>
      <c r="W457" s="160" t="s">
        <v>185</v>
      </c>
      <c r="X457" s="161" t="s">
        <v>236</v>
      </c>
      <c r="Y457" s="7"/>
      <c r="Z457" s="159">
        <v>6.25E-2</v>
      </c>
      <c r="AA457" s="159">
        <v>3.7499999999999999E-3</v>
      </c>
      <c r="AB457" s="162">
        <v>2.58</v>
      </c>
    </row>
    <row r="458" spans="1:28" ht="15" customHeight="1" x14ac:dyDescent="0.15">
      <c r="A458" s="20" t="str">
        <f t="shared" si="7"/>
        <v>貨2軽DDF</v>
      </c>
      <c r="B458" s="20" t="s">
        <v>239</v>
      </c>
      <c r="C458" s="20" t="s">
        <v>238</v>
      </c>
      <c r="D458" s="20" t="s">
        <v>185</v>
      </c>
      <c r="E458" s="20" t="s">
        <v>237</v>
      </c>
      <c r="F458" s="20">
        <v>6.25E-2</v>
      </c>
      <c r="G458" s="20">
        <v>3.7499999999999999E-3</v>
      </c>
      <c r="H458" s="20">
        <v>2.58</v>
      </c>
      <c r="I458" s="1" t="s">
        <v>448</v>
      </c>
      <c r="J458" s="20" t="s">
        <v>1157</v>
      </c>
      <c r="T458" s="133" t="s">
        <v>365</v>
      </c>
      <c r="U458" s="159" t="s">
        <v>374</v>
      </c>
      <c r="V458" s="39" t="s">
        <v>1117</v>
      </c>
      <c r="W458" s="160" t="s">
        <v>185</v>
      </c>
      <c r="X458" s="161" t="s">
        <v>237</v>
      </c>
      <c r="Y458" s="7" t="s">
        <v>280</v>
      </c>
      <c r="Z458" s="159">
        <v>6.25E-2</v>
      </c>
      <c r="AA458" s="159">
        <v>3.7499999999999999E-3</v>
      </c>
      <c r="AB458" s="162">
        <v>2.58</v>
      </c>
    </row>
    <row r="459" spans="1:28" ht="15" customHeight="1" x14ac:dyDescent="0.15">
      <c r="A459" s="20" t="str">
        <f t="shared" si="7"/>
        <v>貨2軽DMF</v>
      </c>
      <c r="B459" s="20" t="s">
        <v>239</v>
      </c>
      <c r="C459" s="20" t="s">
        <v>238</v>
      </c>
      <c r="D459" s="20" t="s">
        <v>185</v>
      </c>
      <c r="E459" t="s">
        <v>1533</v>
      </c>
      <c r="F459" s="20">
        <v>6.25E-2</v>
      </c>
      <c r="G459" s="20">
        <v>3.7499999999999999E-3</v>
      </c>
      <c r="H459" s="20">
        <v>2.58</v>
      </c>
      <c r="I459" s="1" t="s">
        <v>1094</v>
      </c>
      <c r="T459" s="133" t="s">
        <v>365</v>
      </c>
      <c r="U459" s="159" t="s">
        <v>374</v>
      </c>
      <c r="V459" s="39" t="s">
        <v>1117</v>
      </c>
      <c r="W459" s="160" t="s">
        <v>185</v>
      </c>
      <c r="X459" s="161" t="s">
        <v>1180</v>
      </c>
      <c r="Y459" s="7"/>
      <c r="Z459" s="159">
        <v>6.25E-2</v>
      </c>
      <c r="AA459" s="159">
        <v>3.7499999999999999E-3</v>
      </c>
      <c r="AB459" s="162">
        <v>2.58</v>
      </c>
    </row>
    <row r="460" spans="1:28" ht="15" customHeight="1" x14ac:dyDescent="0.15">
      <c r="A460" s="20" t="str">
        <f t="shared" si="7"/>
        <v>貨2軽SDF</v>
      </c>
      <c r="B460" s="20" t="s">
        <v>239</v>
      </c>
      <c r="C460" s="20" t="s">
        <v>238</v>
      </c>
      <c r="D460" t="s">
        <v>454</v>
      </c>
      <c r="E460" t="s">
        <v>691</v>
      </c>
      <c r="F460" s="20">
        <v>0.15</v>
      </c>
      <c r="G460" s="20">
        <v>7.0000000000000001E-3</v>
      </c>
      <c r="H460" s="20">
        <v>2.58</v>
      </c>
      <c r="I460" s="1" t="s">
        <v>373</v>
      </c>
      <c r="J460"/>
      <c r="T460" s="133" t="s">
        <v>365</v>
      </c>
      <c r="U460" s="159" t="s">
        <v>374</v>
      </c>
      <c r="V460" s="39" t="s">
        <v>1117</v>
      </c>
      <c r="W460" s="160" t="s">
        <v>454</v>
      </c>
      <c r="X460" s="161" t="s">
        <v>691</v>
      </c>
      <c r="Y460" s="7" t="s">
        <v>282</v>
      </c>
      <c r="Z460" s="159">
        <v>0.15</v>
      </c>
      <c r="AA460" s="159">
        <v>7.0000000000000001E-3</v>
      </c>
      <c r="AB460" s="162">
        <v>2.58</v>
      </c>
    </row>
    <row r="461" spans="1:28" ht="15" customHeight="1" x14ac:dyDescent="0.15">
      <c r="A461" s="20" t="str">
        <f t="shared" si="7"/>
        <v>貨2軽SCF</v>
      </c>
      <c r="B461" s="20" t="s">
        <v>239</v>
      </c>
      <c r="C461" s="20" t="s">
        <v>238</v>
      </c>
      <c r="D461" t="s">
        <v>454</v>
      </c>
      <c r="E461" t="s">
        <v>689</v>
      </c>
      <c r="F461" s="20">
        <v>7.4999999999999997E-2</v>
      </c>
      <c r="G461" s="20">
        <v>3.5000000000000001E-3</v>
      </c>
      <c r="H461" s="20">
        <v>2.58</v>
      </c>
      <c r="I461" s="1" t="s">
        <v>1084</v>
      </c>
      <c r="J461" t="s">
        <v>1088</v>
      </c>
      <c r="T461" s="133" t="s">
        <v>365</v>
      </c>
      <c r="U461" s="159" t="s">
        <v>374</v>
      </c>
      <c r="V461" s="39" t="s">
        <v>1117</v>
      </c>
      <c r="W461" s="160" t="s">
        <v>454</v>
      </c>
      <c r="X461" s="161" t="s">
        <v>689</v>
      </c>
      <c r="Y461" s="7"/>
      <c r="Z461" s="159">
        <v>7.4999999999999997E-2</v>
      </c>
      <c r="AA461" s="159">
        <v>3.5000000000000001E-3</v>
      </c>
      <c r="AB461" s="162">
        <v>2.58</v>
      </c>
    </row>
    <row r="462" spans="1:28" ht="15" customHeight="1" x14ac:dyDescent="0.15">
      <c r="A462" s="20" t="str">
        <f t="shared" si="7"/>
        <v>貨2軽SMF</v>
      </c>
      <c r="B462" s="20" t="s">
        <v>239</v>
      </c>
      <c r="C462" s="20" t="s">
        <v>238</v>
      </c>
      <c r="D462" t="s">
        <v>454</v>
      </c>
      <c r="E462" t="s">
        <v>1534</v>
      </c>
      <c r="F462" s="20">
        <v>3.7499999999999999E-2</v>
      </c>
      <c r="G462" s="20">
        <v>1.75E-3</v>
      </c>
      <c r="H462" s="20">
        <v>2.58</v>
      </c>
      <c r="I462" s="1" t="s">
        <v>1494</v>
      </c>
      <c r="J462"/>
      <c r="T462" s="133" t="s">
        <v>365</v>
      </c>
      <c r="U462" s="159" t="s">
        <v>374</v>
      </c>
      <c r="V462" s="39" t="s">
        <v>1117</v>
      </c>
      <c r="W462" s="160" t="s">
        <v>454</v>
      </c>
      <c r="X462" s="161" t="s">
        <v>1181</v>
      </c>
      <c r="Y462" s="7"/>
      <c r="Z462" s="159">
        <v>3.7499999999999999E-2</v>
      </c>
      <c r="AA462" s="159">
        <v>1.75E-3</v>
      </c>
      <c r="AB462" s="162">
        <v>2.58</v>
      </c>
    </row>
    <row r="463" spans="1:28" ht="15" customHeight="1" x14ac:dyDescent="0.15">
      <c r="A463" s="20" t="str">
        <f t="shared" si="7"/>
        <v>貨2軽TDF</v>
      </c>
      <c r="B463" s="20" t="s">
        <v>239</v>
      </c>
      <c r="C463" s="20" t="s">
        <v>238</v>
      </c>
      <c r="D463" t="s">
        <v>454</v>
      </c>
      <c r="E463" t="s">
        <v>348</v>
      </c>
      <c r="F463" s="20">
        <v>0.13500000000000001</v>
      </c>
      <c r="G463" s="20">
        <v>6.3E-3</v>
      </c>
      <c r="H463" s="20">
        <v>2.58</v>
      </c>
      <c r="I463" s="1" t="s">
        <v>373</v>
      </c>
      <c r="J463" t="s">
        <v>83</v>
      </c>
      <c r="T463" s="133" t="s">
        <v>365</v>
      </c>
      <c r="U463" s="159" t="s">
        <v>374</v>
      </c>
      <c r="V463" s="39" t="s">
        <v>1117</v>
      </c>
      <c r="W463" s="160" t="s">
        <v>454</v>
      </c>
      <c r="X463" s="161" t="s">
        <v>348</v>
      </c>
      <c r="Y463" s="7" t="s">
        <v>282</v>
      </c>
      <c r="Z463" s="159">
        <v>0.13500000000000001</v>
      </c>
      <c r="AA463" s="159">
        <v>6.3E-3</v>
      </c>
      <c r="AB463" s="162">
        <v>2.58</v>
      </c>
    </row>
    <row r="464" spans="1:28" ht="15" customHeight="1" x14ac:dyDescent="0.15">
      <c r="A464" s="20" t="str">
        <f t="shared" si="7"/>
        <v>貨2軽TCF</v>
      </c>
      <c r="B464" s="20" t="s">
        <v>239</v>
      </c>
      <c r="C464" s="20" t="s">
        <v>238</v>
      </c>
      <c r="D464" t="s">
        <v>454</v>
      </c>
      <c r="E464" t="s">
        <v>346</v>
      </c>
      <c r="F464" s="20">
        <v>0.13500000000000001</v>
      </c>
      <c r="G464" s="20">
        <v>6.3E-3</v>
      </c>
      <c r="H464" s="20">
        <v>2.58</v>
      </c>
      <c r="I464" s="1" t="s">
        <v>1084</v>
      </c>
      <c r="J464" t="s">
        <v>450</v>
      </c>
      <c r="T464" s="133" t="s">
        <v>365</v>
      </c>
      <c r="U464" s="159" t="s">
        <v>374</v>
      </c>
      <c r="V464" s="39" t="s">
        <v>1117</v>
      </c>
      <c r="W464" s="160" t="s">
        <v>454</v>
      </c>
      <c r="X464" s="161" t="s">
        <v>346</v>
      </c>
      <c r="Y464" s="7"/>
      <c r="Z464" s="159">
        <v>0.13500000000000001</v>
      </c>
      <c r="AA464" s="159">
        <v>6.3E-3</v>
      </c>
      <c r="AB464" s="162">
        <v>2.58</v>
      </c>
    </row>
    <row r="465" spans="1:28" ht="15" customHeight="1" x14ac:dyDescent="0.15">
      <c r="A465" s="20" t="str">
        <f t="shared" si="7"/>
        <v>貨2軽TMF</v>
      </c>
      <c r="B465" s="20" t="s">
        <v>239</v>
      </c>
      <c r="C465" s="20" t="s">
        <v>238</v>
      </c>
      <c r="D465" t="s">
        <v>454</v>
      </c>
      <c r="E465" t="s">
        <v>1535</v>
      </c>
      <c r="F465" s="20">
        <v>0.13500000000000001</v>
      </c>
      <c r="G465" s="20">
        <v>6.3E-3</v>
      </c>
      <c r="H465" s="20">
        <v>2.58</v>
      </c>
      <c r="I465" s="1" t="s">
        <v>1494</v>
      </c>
      <c r="J465"/>
      <c r="T465" s="133" t="s">
        <v>365</v>
      </c>
      <c r="U465" s="159" t="s">
        <v>374</v>
      </c>
      <c r="V465" s="39" t="s">
        <v>1117</v>
      </c>
      <c r="W465" s="160" t="s">
        <v>454</v>
      </c>
      <c r="X465" s="161" t="s">
        <v>1182</v>
      </c>
      <c r="Y465" s="7"/>
      <c r="Z465" s="159">
        <v>0.13500000000000001</v>
      </c>
      <c r="AA465" s="159">
        <v>6.3E-3</v>
      </c>
      <c r="AB465" s="162">
        <v>2.58</v>
      </c>
    </row>
    <row r="466" spans="1:28" ht="15" customHeight="1" x14ac:dyDescent="0.15">
      <c r="A466" s="20" t="str">
        <f t="shared" si="7"/>
        <v>貨2軽3DF</v>
      </c>
      <c r="B466" s="20" t="s">
        <v>239</v>
      </c>
      <c r="C466" s="20" t="s">
        <v>238</v>
      </c>
      <c r="D466" t="s">
        <v>1458</v>
      </c>
      <c r="E466" t="s">
        <v>1536</v>
      </c>
      <c r="F466" s="20">
        <v>0.24</v>
      </c>
      <c r="G466" s="20">
        <v>7.0000000000000001E-3</v>
      </c>
      <c r="H466" s="20">
        <v>2.58</v>
      </c>
      <c r="I466" s="1" t="s">
        <v>1165</v>
      </c>
      <c r="J466"/>
      <c r="T466" s="133" t="s">
        <v>365</v>
      </c>
      <c r="U466" s="159" t="s">
        <v>374</v>
      </c>
      <c r="V466" s="39" t="s">
        <v>1117</v>
      </c>
      <c r="W466" s="160" t="s">
        <v>1102</v>
      </c>
      <c r="X466" s="161" t="s">
        <v>1183</v>
      </c>
      <c r="Y466" s="7" t="s">
        <v>1537</v>
      </c>
      <c r="Z466" s="159">
        <v>0.24</v>
      </c>
      <c r="AA466" s="159">
        <v>7.0000000000000001E-3</v>
      </c>
      <c r="AB466" s="162">
        <v>2.58</v>
      </c>
    </row>
    <row r="467" spans="1:28" ht="15" customHeight="1" x14ac:dyDescent="0.15">
      <c r="A467" s="20" t="str">
        <f t="shared" si="7"/>
        <v>貨2軽3CF</v>
      </c>
      <c r="B467" s="20" t="s">
        <v>239</v>
      </c>
      <c r="C467" s="20" t="s">
        <v>238</v>
      </c>
      <c r="D467" t="s">
        <v>1458</v>
      </c>
      <c r="E467" t="s">
        <v>1538</v>
      </c>
      <c r="F467" s="20">
        <v>0.12</v>
      </c>
      <c r="G467" s="20">
        <v>3.5000000000000001E-3</v>
      </c>
      <c r="H467" s="20">
        <v>2.58</v>
      </c>
      <c r="I467" s="1" t="s">
        <v>1084</v>
      </c>
      <c r="J467"/>
      <c r="T467" s="133" t="s">
        <v>365</v>
      </c>
      <c r="U467" s="159" t="s">
        <v>374</v>
      </c>
      <c r="V467" s="39" t="s">
        <v>1117</v>
      </c>
      <c r="W467" s="160" t="s">
        <v>1102</v>
      </c>
      <c r="X467" s="161" t="s">
        <v>1184</v>
      </c>
      <c r="Y467" s="7"/>
      <c r="Z467" s="159">
        <v>0.12</v>
      </c>
      <c r="AA467" s="159">
        <v>3.5000000000000001E-3</v>
      </c>
      <c r="AB467" s="162">
        <v>2.58</v>
      </c>
    </row>
    <row r="468" spans="1:28" ht="15" customHeight="1" x14ac:dyDescent="0.15">
      <c r="A468" s="20" t="str">
        <f t="shared" si="7"/>
        <v>貨2軽3MF</v>
      </c>
      <c r="B468" s="20" t="s">
        <v>239</v>
      </c>
      <c r="C468" s="20" t="s">
        <v>238</v>
      </c>
      <c r="D468" t="s">
        <v>1102</v>
      </c>
      <c r="E468" t="s">
        <v>1539</v>
      </c>
      <c r="F468" s="20">
        <v>0.06</v>
      </c>
      <c r="G468" s="20">
        <v>1.75E-3</v>
      </c>
      <c r="H468" s="20">
        <v>2.58</v>
      </c>
      <c r="I468" s="1" t="s">
        <v>1094</v>
      </c>
      <c r="J468"/>
      <c r="T468" s="133" t="s">
        <v>365</v>
      </c>
      <c r="U468" s="159" t="s">
        <v>374</v>
      </c>
      <c r="V468" s="39" t="s">
        <v>1117</v>
      </c>
      <c r="W468" s="160" t="s">
        <v>1102</v>
      </c>
      <c r="X468" s="161" t="s">
        <v>1185</v>
      </c>
      <c r="Y468" s="7"/>
      <c r="Z468" s="159">
        <v>0.06</v>
      </c>
      <c r="AA468" s="159">
        <v>1.75E-3</v>
      </c>
      <c r="AB468" s="162">
        <v>2.58</v>
      </c>
    </row>
    <row r="469" spans="1:28" ht="15" customHeight="1" x14ac:dyDescent="0.15">
      <c r="A469" s="20" t="str">
        <f t="shared" si="7"/>
        <v>貨2軽4DF</v>
      </c>
      <c r="B469" s="20" t="s">
        <v>239</v>
      </c>
      <c r="C469" s="20" t="s">
        <v>238</v>
      </c>
      <c r="D469" t="s">
        <v>1102</v>
      </c>
      <c r="E469" t="s">
        <v>1540</v>
      </c>
      <c r="F469" s="20">
        <v>0.18</v>
      </c>
      <c r="G469" s="20">
        <v>5.2500000000000003E-3</v>
      </c>
      <c r="H469" s="20">
        <v>2.58</v>
      </c>
      <c r="I469" s="1" t="s">
        <v>1165</v>
      </c>
      <c r="J469"/>
      <c r="T469" s="133" t="s">
        <v>365</v>
      </c>
      <c r="U469" s="159" t="s">
        <v>374</v>
      </c>
      <c r="V469" s="39" t="s">
        <v>1117</v>
      </c>
      <c r="W469" s="160" t="s">
        <v>1102</v>
      </c>
      <c r="X469" s="161" t="s">
        <v>1186</v>
      </c>
      <c r="Y469" s="7" t="s">
        <v>1537</v>
      </c>
      <c r="Z469" s="159">
        <v>0.18</v>
      </c>
      <c r="AA469" s="159">
        <v>5.2500000000000003E-3</v>
      </c>
      <c r="AB469" s="162">
        <v>2.58</v>
      </c>
    </row>
    <row r="470" spans="1:28" ht="15" customHeight="1" x14ac:dyDescent="0.15">
      <c r="A470" s="20" t="str">
        <f t="shared" si="7"/>
        <v>貨2軽4CF</v>
      </c>
      <c r="B470" s="20" t="s">
        <v>239</v>
      </c>
      <c r="C470" s="20" t="s">
        <v>238</v>
      </c>
      <c r="D470" t="s">
        <v>1102</v>
      </c>
      <c r="E470" t="s">
        <v>1541</v>
      </c>
      <c r="F470" s="20">
        <v>0.18</v>
      </c>
      <c r="G470" s="20">
        <v>5.2500000000000003E-3</v>
      </c>
      <c r="H470" s="20">
        <v>2.58</v>
      </c>
      <c r="I470" s="1" t="s">
        <v>1084</v>
      </c>
      <c r="J470"/>
      <c r="T470" s="133" t="s">
        <v>365</v>
      </c>
      <c r="U470" s="159" t="s">
        <v>374</v>
      </c>
      <c r="V470" s="39" t="s">
        <v>1117</v>
      </c>
      <c r="W470" s="160" t="s">
        <v>1102</v>
      </c>
      <c r="X470" s="161" t="s">
        <v>1187</v>
      </c>
      <c r="Y470" s="7"/>
      <c r="Z470" s="159">
        <v>0.18</v>
      </c>
      <c r="AA470" s="159">
        <v>5.2500000000000003E-3</v>
      </c>
      <c r="AB470" s="162">
        <v>2.58</v>
      </c>
    </row>
    <row r="471" spans="1:28" ht="15" customHeight="1" x14ac:dyDescent="0.15">
      <c r="A471" s="20" t="str">
        <f t="shared" si="7"/>
        <v>貨2軽4MF</v>
      </c>
      <c r="B471" s="20" t="s">
        <v>239</v>
      </c>
      <c r="C471" s="20" t="s">
        <v>238</v>
      </c>
      <c r="D471" t="s">
        <v>1102</v>
      </c>
      <c r="E471" t="s">
        <v>1542</v>
      </c>
      <c r="F471" s="20">
        <v>0.18</v>
      </c>
      <c r="G471" s="20">
        <v>5.2500000000000003E-3</v>
      </c>
      <c r="H471" s="20">
        <v>2.58</v>
      </c>
      <c r="I471" s="1" t="s">
        <v>1094</v>
      </c>
      <c r="J471"/>
      <c r="T471" s="133" t="s">
        <v>365</v>
      </c>
      <c r="U471" s="159" t="s">
        <v>374</v>
      </c>
      <c r="V471" s="39" t="s">
        <v>1117</v>
      </c>
      <c r="W471" s="160" t="s">
        <v>1102</v>
      </c>
      <c r="X471" s="161" t="s">
        <v>1188</v>
      </c>
      <c r="Y471" s="7"/>
      <c r="Z471" s="159">
        <v>0.18</v>
      </c>
      <c r="AA471" s="159">
        <v>5.2500000000000003E-3</v>
      </c>
      <c r="AB471" s="162">
        <v>2.58</v>
      </c>
    </row>
    <row r="472" spans="1:28" ht="15" customHeight="1" x14ac:dyDescent="0.15">
      <c r="A472" s="20" t="str">
        <f t="shared" si="7"/>
        <v>貨2軽5DF</v>
      </c>
      <c r="B472" s="20" t="s">
        <v>239</v>
      </c>
      <c r="C472" s="20" t="s">
        <v>238</v>
      </c>
      <c r="D472" t="s">
        <v>1102</v>
      </c>
      <c r="E472" t="s">
        <v>1543</v>
      </c>
      <c r="F472" s="20">
        <v>0.12</v>
      </c>
      <c r="G472" s="20">
        <v>0.35</v>
      </c>
      <c r="H472" s="20">
        <v>2.58</v>
      </c>
      <c r="I472" s="1" t="s">
        <v>1165</v>
      </c>
      <c r="J472"/>
      <c r="T472" s="133" t="s">
        <v>365</v>
      </c>
      <c r="U472" s="159" t="s">
        <v>374</v>
      </c>
      <c r="V472" s="39" t="s">
        <v>1117</v>
      </c>
      <c r="W472" s="160" t="s">
        <v>1102</v>
      </c>
      <c r="X472" s="161" t="s">
        <v>1189</v>
      </c>
      <c r="Y472" s="7" t="s">
        <v>1537</v>
      </c>
      <c r="Z472" s="159">
        <v>0.12</v>
      </c>
      <c r="AA472" s="159">
        <v>0.35</v>
      </c>
      <c r="AB472" s="162">
        <v>2.58</v>
      </c>
    </row>
    <row r="473" spans="1:28" ht="15" customHeight="1" x14ac:dyDescent="0.15">
      <c r="A473" s="20" t="str">
        <f t="shared" si="7"/>
        <v>貨2軽5CF</v>
      </c>
      <c r="B473" s="20" t="s">
        <v>239</v>
      </c>
      <c r="C473" s="20" t="s">
        <v>238</v>
      </c>
      <c r="D473" t="s">
        <v>1102</v>
      </c>
      <c r="E473" t="s">
        <v>1544</v>
      </c>
      <c r="F473" s="20">
        <v>0.12</v>
      </c>
      <c r="G473" s="20">
        <v>0.35</v>
      </c>
      <c r="H473" s="20">
        <v>2.58</v>
      </c>
      <c r="I473" s="1" t="s">
        <v>1084</v>
      </c>
      <c r="J473"/>
      <c r="T473" s="133" t="s">
        <v>365</v>
      </c>
      <c r="U473" s="159" t="s">
        <v>374</v>
      </c>
      <c r="V473" s="39" t="s">
        <v>1117</v>
      </c>
      <c r="W473" s="160" t="s">
        <v>1102</v>
      </c>
      <c r="X473" s="161" t="s">
        <v>1190</v>
      </c>
      <c r="Y473" s="7"/>
      <c r="Z473" s="159">
        <v>0.12</v>
      </c>
      <c r="AA473" s="159">
        <v>0.35</v>
      </c>
      <c r="AB473" s="162">
        <v>2.58</v>
      </c>
    </row>
    <row r="474" spans="1:28" ht="15" customHeight="1" x14ac:dyDescent="0.15">
      <c r="A474" s="20" t="str">
        <f t="shared" si="7"/>
        <v>貨2軽5MF</v>
      </c>
      <c r="B474" s="20" t="s">
        <v>239</v>
      </c>
      <c r="C474" s="20" t="s">
        <v>238</v>
      </c>
      <c r="D474" t="s">
        <v>1102</v>
      </c>
      <c r="E474" t="s">
        <v>1545</v>
      </c>
      <c r="F474" s="20">
        <v>0.12</v>
      </c>
      <c r="G474" s="20">
        <v>0.35</v>
      </c>
      <c r="H474" s="20">
        <v>2.58</v>
      </c>
      <c r="I474" s="1" t="s">
        <v>1094</v>
      </c>
      <c r="J474"/>
      <c r="T474" s="133" t="s">
        <v>365</v>
      </c>
      <c r="U474" s="159" t="s">
        <v>374</v>
      </c>
      <c r="V474" s="39" t="s">
        <v>1117</v>
      </c>
      <c r="W474" s="160" t="s">
        <v>1102</v>
      </c>
      <c r="X474" s="161" t="s">
        <v>1191</v>
      </c>
      <c r="Y474" s="7"/>
      <c r="Z474" s="159">
        <v>0.12</v>
      </c>
      <c r="AA474" s="159">
        <v>0.35</v>
      </c>
      <c r="AB474" s="162">
        <v>2.58</v>
      </c>
    </row>
    <row r="475" spans="1:28" ht="15" customHeight="1" x14ac:dyDescent="0.15">
      <c r="A475" s="20" t="str">
        <f t="shared" si="7"/>
        <v>貨2軽6DF</v>
      </c>
      <c r="B475" s="20" t="s">
        <v>239</v>
      </c>
      <c r="C475" s="20" t="s">
        <v>238</v>
      </c>
      <c r="D475" t="s">
        <v>1102</v>
      </c>
      <c r="E475" t="s">
        <v>1546</v>
      </c>
      <c r="F475" s="20">
        <v>0.06</v>
      </c>
      <c r="G475" s="20">
        <v>1.75E-3</v>
      </c>
      <c r="H475" s="20">
        <v>2.58</v>
      </c>
      <c r="I475" s="1" t="s">
        <v>1165</v>
      </c>
      <c r="J475"/>
      <c r="T475" s="133" t="s">
        <v>365</v>
      </c>
      <c r="U475" s="159" t="s">
        <v>374</v>
      </c>
      <c r="V475" s="39" t="s">
        <v>1117</v>
      </c>
      <c r="W475" s="160" t="s">
        <v>1102</v>
      </c>
      <c r="X475" s="161" t="s">
        <v>1192</v>
      </c>
      <c r="Y475" s="7" t="s">
        <v>1537</v>
      </c>
      <c r="Z475" s="159">
        <v>0.06</v>
      </c>
      <c r="AA475" s="159">
        <v>1.75E-3</v>
      </c>
      <c r="AB475" s="162">
        <v>2.58</v>
      </c>
    </row>
    <row r="476" spans="1:28" ht="15" customHeight="1" x14ac:dyDescent="0.15">
      <c r="A476" s="20" t="str">
        <f t="shared" si="7"/>
        <v>貨2軽6CF</v>
      </c>
      <c r="B476" s="20" t="s">
        <v>239</v>
      </c>
      <c r="C476" s="20" t="s">
        <v>238</v>
      </c>
      <c r="D476" t="s">
        <v>1102</v>
      </c>
      <c r="E476" t="s">
        <v>1547</v>
      </c>
      <c r="F476" s="20">
        <v>0.06</v>
      </c>
      <c r="G476" s="20">
        <v>1.75E-3</v>
      </c>
      <c r="H476" s="20">
        <v>2.58</v>
      </c>
      <c r="I476" s="1" t="s">
        <v>1084</v>
      </c>
      <c r="J476"/>
      <c r="T476" s="133" t="s">
        <v>365</v>
      </c>
      <c r="U476" s="159" t="s">
        <v>374</v>
      </c>
      <c r="V476" s="39" t="s">
        <v>1117</v>
      </c>
      <c r="W476" s="160" t="s">
        <v>1102</v>
      </c>
      <c r="X476" s="161" t="s">
        <v>1193</v>
      </c>
      <c r="Y476" s="7"/>
      <c r="Z476" s="159">
        <v>0.06</v>
      </c>
      <c r="AA476" s="159">
        <v>1.75E-3</v>
      </c>
      <c r="AB476" s="162">
        <v>2.58</v>
      </c>
    </row>
    <row r="477" spans="1:28" ht="15" customHeight="1" x14ac:dyDescent="0.15">
      <c r="A477" s="20" t="str">
        <f t="shared" si="7"/>
        <v>貨2軽6MF</v>
      </c>
      <c r="B477" s="20" t="s">
        <v>239</v>
      </c>
      <c r="C477" s="20" t="s">
        <v>238</v>
      </c>
      <c r="D477" t="s">
        <v>1102</v>
      </c>
      <c r="E477" t="s">
        <v>1548</v>
      </c>
      <c r="F477" s="20">
        <v>0.06</v>
      </c>
      <c r="G477" s="20">
        <v>1.75E-3</v>
      </c>
      <c r="H477" s="20">
        <v>2.58</v>
      </c>
      <c r="I477" s="1" t="s">
        <v>1094</v>
      </c>
      <c r="J477"/>
      <c r="T477" s="133" t="s">
        <v>365</v>
      </c>
      <c r="U477" s="159" t="s">
        <v>374</v>
      </c>
      <c r="V477" s="39" t="s">
        <v>1117</v>
      </c>
      <c r="W477" s="160" t="s">
        <v>1102</v>
      </c>
      <c r="X477" s="161" t="s">
        <v>1194</v>
      </c>
      <c r="Y477" s="7"/>
      <c r="Z477" s="159">
        <v>0.06</v>
      </c>
      <c r="AA477" s="159">
        <v>1.75E-3</v>
      </c>
      <c r="AB477" s="162">
        <v>2.58</v>
      </c>
    </row>
    <row r="478" spans="1:28" ht="15" customHeight="1" x14ac:dyDescent="0.15">
      <c r="A478" s="20" t="str">
        <f t="shared" si="7"/>
        <v>貨3軽-</v>
      </c>
      <c r="B478" s="20" t="s">
        <v>253</v>
      </c>
      <c r="C478" s="20" t="s">
        <v>252</v>
      </c>
      <c r="D478" t="s">
        <v>712</v>
      </c>
      <c r="E478" t="s">
        <v>711</v>
      </c>
      <c r="F478" s="20">
        <v>2.83</v>
      </c>
      <c r="G478" s="20">
        <v>0.25</v>
      </c>
      <c r="H478" s="20">
        <v>2.58</v>
      </c>
      <c r="I478" s="1" t="s">
        <v>179</v>
      </c>
      <c r="T478" s="133" t="s">
        <v>365</v>
      </c>
      <c r="U478" s="159" t="s">
        <v>374</v>
      </c>
      <c r="V478" s="39" t="s">
        <v>1143</v>
      </c>
      <c r="W478" s="160" t="s">
        <v>712</v>
      </c>
      <c r="X478" s="161" t="s">
        <v>711</v>
      </c>
      <c r="Y478" s="7"/>
      <c r="Z478" s="159">
        <v>2.83</v>
      </c>
      <c r="AA478" s="159">
        <v>0.25</v>
      </c>
      <c r="AB478" s="162">
        <v>2.58</v>
      </c>
    </row>
    <row r="479" spans="1:28" ht="15" customHeight="1" x14ac:dyDescent="0.15">
      <c r="A479" s="20" t="str">
        <f t="shared" si="7"/>
        <v>貨3軽K</v>
      </c>
      <c r="B479" s="20" t="s">
        <v>253</v>
      </c>
      <c r="C479" s="20" t="s">
        <v>252</v>
      </c>
      <c r="D479" t="s">
        <v>715</v>
      </c>
      <c r="E479" t="s">
        <v>813</v>
      </c>
      <c r="F479" s="20">
        <v>2.5299999999999998</v>
      </c>
      <c r="G479" s="20">
        <v>0.25</v>
      </c>
      <c r="H479" s="20">
        <v>2.58</v>
      </c>
      <c r="I479" s="1" t="s">
        <v>179</v>
      </c>
      <c r="J479"/>
      <c r="T479" s="133" t="s">
        <v>365</v>
      </c>
      <c r="U479" s="159" t="s">
        <v>374</v>
      </c>
      <c r="V479" s="39" t="s">
        <v>1143</v>
      </c>
      <c r="W479" s="160" t="s">
        <v>715</v>
      </c>
      <c r="X479" s="161" t="s">
        <v>813</v>
      </c>
      <c r="Y479" s="7"/>
      <c r="Z479" s="159">
        <v>2.5299999999999998</v>
      </c>
      <c r="AA479" s="159">
        <v>0.25</v>
      </c>
      <c r="AB479" s="162">
        <v>2.58</v>
      </c>
    </row>
    <row r="480" spans="1:28" ht="15" customHeight="1" x14ac:dyDescent="0.15">
      <c r="A480" s="20" t="str">
        <f t="shared" si="7"/>
        <v>貨3軽N</v>
      </c>
      <c r="B480" s="20" t="s">
        <v>253</v>
      </c>
      <c r="C480" s="20" t="s">
        <v>252</v>
      </c>
      <c r="D480" t="s">
        <v>815</v>
      </c>
      <c r="E480" t="s">
        <v>941</v>
      </c>
      <c r="F480" s="20">
        <v>2.16</v>
      </c>
      <c r="G480" s="20">
        <v>0.25</v>
      </c>
      <c r="H480" s="20">
        <v>2.58</v>
      </c>
      <c r="I480" s="1" t="s">
        <v>179</v>
      </c>
      <c r="J480"/>
      <c r="T480" s="133" t="s">
        <v>365</v>
      </c>
      <c r="U480" s="159" t="s">
        <v>374</v>
      </c>
      <c r="V480" s="39" t="s">
        <v>1143</v>
      </c>
      <c r="W480" s="160" t="s">
        <v>815</v>
      </c>
      <c r="X480" s="161" t="s">
        <v>941</v>
      </c>
      <c r="Y480" s="7"/>
      <c r="Z480" s="159">
        <v>2.16</v>
      </c>
      <c r="AA480" s="159">
        <v>0.25</v>
      </c>
      <c r="AB480" s="162">
        <v>2.58</v>
      </c>
    </row>
    <row r="481" spans="1:28" ht="15" customHeight="1" x14ac:dyDescent="0.15">
      <c r="A481" s="20" t="str">
        <f t="shared" si="7"/>
        <v>貨3軽P</v>
      </c>
      <c r="B481" s="20" t="s">
        <v>253</v>
      </c>
      <c r="C481" s="20" t="s">
        <v>252</v>
      </c>
      <c r="D481" t="s">
        <v>815</v>
      </c>
      <c r="E481" t="s">
        <v>942</v>
      </c>
      <c r="F481" s="20">
        <v>2.16</v>
      </c>
      <c r="G481" s="20">
        <v>0.25</v>
      </c>
      <c r="H481" s="20">
        <v>2.58</v>
      </c>
      <c r="I481" s="1" t="s">
        <v>179</v>
      </c>
      <c r="J481"/>
      <c r="T481" s="133" t="s">
        <v>365</v>
      </c>
      <c r="U481" s="159" t="s">
        <v>374</v>
      </c>
      <c r="V481" s="39" t="s">
        <v>1143</v>
      </c>
      <c r="W481" s="160" t="s">
        <v>815</v>
      </c>
      <c r="X481" s="161" t="s">
        <v>942</v>
      </c>
      <c r="Y481" s="7"/>
      <c r="Z481" s="159">
        <v>2.16</v>
      </c>
      <c r="AA481" s="159">
        <v>0.25</v>
      </c>
      <c r="AB481" s="162">
        <v>2.58</v>
      </c>
    </row>
    <row r="482" spans="1:28" ht="15" customHeight="1" x14ac:dyDescent="0.15">
      <c r="A482" s="20" t="str">
        <f t="shared" si="7"/>
        <v>貨3軽S</v>
      </c>
      <c r="B482" s="20" t="s">
        <v>253</v>
      </c>
      <c r="C482" s="20" t="s">
        <v>252</v>
      </c>
      <c r="D482" t="s">
        <v>829</v>
      </c>
      <c r="E482" t="s">
        <v>819</v>
      </c>
      <c r="F482" s="20">
        <v>1.93</v>
      </c>
      <c r="G482" s="20">
        <v>0.25</v>
      </c>
      <c r="H482" s="20">
        <v>2.58</v>
      </c>
      <c r="I482" s="1" t="s">
        <v>179</v>
      </c>
      <c r="J482"/>
      <c r="T482" s="133" t="s">
        <v>365</v>
      </c>
      <c r="U482" s="159" t="s">
        <v>374</v>
      </c>
      <c r="V482" s="39" t="s">
        <v>1143</v>
      </c>
      <c r="W482" s="160" t="s">
        <v>829</v>
      </c>
      <c r="X482" s="161" t="s">
        <v>819</v>
      </c>
      <c r="Y482" s="7"/>
      <c r="Z482" s="159">
        <v>1.93</v>
      </c>
      <c r="AA482" s="159">
        <v>0.25</v>
      </c>
      <c r="AB482" s="162">
        <v>2.58</v>
      </c>
    </row>
    <row r="483" spans="1:28" ht="15" customHeight="1" x14ac:dyDescent="0.15">
      <c r="A483" s="20" t="str">
        <f t="shared" si="7"/>
        <v>貨3軽U</v>
      </c>
      <c r="B483" s="20" t="s">
        <v>253</v>
      </c>
      <c r="C483" s="20" t="s">
        <v>252</v>
      </c>
      <c r="D483" t="s">
        <v>829</v>
      </c>
      <c r="E483" t="s">
        <v>964</v>
      </c>
      <c r="F483" s="20">
        <v>1.93</v>
      </c>
      <c r="G483" s="20">
        <v>0.25</v>
      </c>
      <c r="H483" s="20">
        <v>2.58</v>
      </c>
      <c r="I483" s="1" t="s">
        <v>179</v>
      </c>
      <c r="J483"/>
      <c r="T483" s="133" t="s">
        <v>365</v>
      </c>
      <c r="U483" s="159" t="s">
        <v>374</v>
      </c>
      <c r="V483" s="39" t="s">
        <v>1143</v>
      </c>
      <c r="W483" s="160" t="s">
        <v>829</v>
      </c>
      <c r="X483" s="161" t="s">
        <v>964</v>
      </c>
      <c r="Y483" s="7"/>
      <c r="Z483" s="159">
        <v>1.93</v>
      </c>
      <c r="AA483" s="159">
        <v>0.25</v>
      </c>
      <c r="AB483" s="162">
        <v>2.58</v>
      </c>
    </row>
    <row r="484" spans="1:28" ht="15" customHeight="1" x14ac:dyDescent="0.15">
      <c r="A484" s="20" t="str">
        <f t="shared" si="7"/>
        <v>貨3軽KC</v>
      </c>
      <c r="B484" s="20" t="s">
        <v>253</v>
      </c>
      <c r="C484" s="20" t="s">
        <v>252</v>
      </c>
      <c r="D484" t="s">
        <v>840</v>
      </c>
      <c r="E484" t="s">
        <v>830</v>
      </c>
      <c r="F484" s="20">
        <v>1.3</v>
      </c>
      <c r="G484" s="20">
        <v>0.25</v>
      </c>
      <c r="H484" s="20">
        <v>2.58</v>
      </c>
      <c r="I484" s="1" t="s">
        <v>179</v>
      </c>
      <c r="J484"/>
      <c r="T484" s="133" t="s">
        <v>365</v>
      </c>
      <c r="U484" s="159" t="s">
        <v>374</v>
      </c>
      <c r="V484" s="39" t="s">
        <v>1143</v>
      </c>
      <c r="W484" s="160" t="s">
        <v>840</v>
      </c>
      <c r="X484" s="161" t="s">
        <v>830</v>
      </c>
      <c r="Y484" s="7"/>
      <c r="Z484" s="159">
        <v>1.3</v>
      </c>
      <c r="AA484" s="159">
        <v>0.25</v>
      </c>
      <c r="AB484" s="162">
        <v>2.58</v>
      </c>
    </row>
    <row r="485" spans="1:28" ht="15" customHeight="1" x14ac:dyDescent="0.15">
      <c r="A485" s="20" t="str">
        <f t="shared" si="7"/>
        <v>貨3軽KG</v>
      </c>
      <c r="B485" s="20" t="s">
        <v>253</v>
      </c>
      <c r="C485" s="20" t="s">
        <v>252</v>
      </c>
      <c r="D485" t="s">
        <v>225</v>
      </c>
      <c r="E485" t="s">
        <v>925</v>
      </c>
      <c r="F485" s="20">
        <v>0.7</v>
      </c>
      <c r="G485" s="20">
        <v>0.09</v>
      </c>
      <c r="H485" s="20">
        <v>2.58</v>
      </c>
      <c r="I485" s="1" t="s">
        <v>179</v>
      </c>
      <c r="J485"/>
      <c r="T485" s="133" t="s">
        <v>365</v>
      </c>
      <c r="U485" s="159" t="s">
        <v>374</v>
      </c>
      <c r="V485" s="39" t="s">
        <v>1143</v>
      </c>
      <c r="W485" s="160" t="s">
        <v>225</v>
      </c>
      <c r="X485" s="161" t="s">
        <v>925</v>
      </c>
      <c r="Y485" s="7"/>
      <c r="Z485" s="159">
        <v>0.7</v>
      </c>
      <c r="AA485" s="159">
        <v>0.09</v>
      </c>
      <c r="AB485" s="162">
        <v>2.58</v>
      </c>
    </row>
    <row r="486" spans="1:28" ht="15" customHeight="1" x14ac:dyDescent="0.15">
      <c r="A486" s="20" t="str">
        <f t="shared" si="7"/>
        <v>貨3軽HC</v>
      </c>
      <c r="B486" s="20" t="s">
        <v>253</v>
      </c>
      <c r="C486" s="20" t="s">
        <v>252</v>
      </c>
      <c r="D486" t="s">
        <v>225</v>
      </c>
      <c r="E486" t="s">
        <v>912</v>
      </c>
      <c r="F486" s="20">
        <v>0.35</v>
      </c>
      <c r="G486" s="20">
        <v>4.4999999999999998E-2</v>
      </c>
      <c r="H486" s="20">
        <v>2.58</v>
      </c>
      <c r="I486" s="1" t="s">
        <v>1084</v>
      </c>
      <c r="J486" t="s">
        <v>1088</v>
      </c>
      <c r="T486" s="133" t="s">
        <v>365</v>
      </c>
      <c r="U486" s="159" t="s">
        <v>374</v>
      </c>
      <c r="V486" s="39" t="s">
        <v>1143</v>
      </c>
      <c r="W486" s="160" t="s">
        <v>225</v>
      </c>
      <c r="X486" s="161" t="s">
        <v>912</v>
      </c>
      <c r="Y486" s="7"/>
      <c r="Z486" s="159">
        <v>0.35</v>
      </c>
      <c r="AA486" s="159">
        <v>4.4999999999999998E-2</v>
      </c>
      <c r="AB486" s="162">
        <v>2.58</v>
      </c>
    </row>
    <row r="487" spans="1:28" ht="15" customHeight="1" x14ac:dyDescent="0.15">
      <c r="A487" s="20" t="str">
        <f t="shared" si="7"/>
        <v>貨3軽DG</v>
      </c>
      <c r="B487" s="20" t="s">
        <v>239</v>
      </c>
      <c r="C487" s="20" t="s">
        <v>252</v>
      </c>
      <c r="D487" t="s">
        <v>225</v>
      </c>
      <c r="E487" t="s">
        <v>742</v>
      </c>
      <c r="F487" s="20">
        <v>0.52500000000000002</v>
      </c>
      <c r="G487" s="20">
        <v>6.7500000000000004E-2</v>
      </c>
      <c r="H487" s="20">
        <v>2.58</v>
      </c>
      <c r="I487" s="1" t="s">
        <v>179</v>
      </c>
      <c r="J487" t="s">
        <v>1089</v>
      </c>
      <c r="T487" s="133" t="s">
        <v>365</v>
      </c>
      <c r="U487" s="159" t="s">
        <v>374</v>
      </c>
      <c r="V487" s="39" t="s">
        <v>1143</v>
      </c>
      <c r="W487" s="160" t="s">
        <v>225</v>
      </c>
      <c r="X487" s="161" t="s">
        <v>742</v>
      </c>
      <c r="Y487" s="7"/>
      <c r="Z487" s="159">
        <v>0.52500000000000002</v>
      </c>
      <c r="AA487" s="159">
        <v>6.7500000000000004E-2</v>
      </c>
      <c r="AB487" s="162">
        <v>2.58</v>
      </c>
    </row>
    <row r="488" spans="1:28" ht="15" customHeight="1" x14ac:dyDescent="0.15">
      <c r="A488" s="20" t="str">
        <f t="shared" si="7"/>
        <v>貨3軽WG</v>
      </c>
      <c r="B488" s="20" t="s">
        <v>239</v>
      </c>
      <c r="C488" s="20" t="s">
        <v>252</v>
      </c>
      <c r="D488" t="s">
        <v>225</v>
      </c>
      <c r="E488" t="s">
        <v>743</v>
      </c>
      <c r="F488" s="20">
        <v>0.52500000000000002</v>
      </c>
      <c r="G488" s="20">
        <v>6.7500000000000004E-2</v>
      </c>
      <c r="H488" s="20">
        <v>2.58</v>
      </c>
      <c r="I488" s="1" t="s">
        <v>1084</v>
      </c>
      <c r="J488" t="s">
        <v>423</v>
      </c>
      <c r="T488" s="133" t="s">
        <v>365</v>
      </c>
      <c r="U488" s="159" t="s">
        <v>374</v>
      </c>
      <c r="V488" s="39" t="s">
        <v>1143</v>
      </c>
      <c r="W488" s="160" t="s">
        <v>225</v>
      </c>
      <c r="X488" s="161" t="s">
        <v>743</v>
      </c>
      <c r="Y488" s="7"/>
      <c r="Z488" s="159">
        <v>0.52500000000000002</v>
      </c>
      <c r="AA488" s="159">
        <v>6.7500000000000004E-2</v>
      </c>
      <c r="AB488" s="162">
        <v>2.58</v>
      </c>
    </row>
    <row r="489" spans="1:28" ht="15" customHeight="1" x14ac:dyDescent="0.15">
      <c r="A489" s="20" t="str">
        <f t="shared" si="7"/>
        <v>貨3軽DH</v>
      </c>
      <c r="B489" s="20" t="s">
        <v>239</v>
      </c>
      <c r="C489" s="20" t="s">
        <v>252</v>
      </c>
      <c r="D489" s="20" t="s">
        <v>225</v>
      </c>
      <c r="E489" s="20" t="s">
        <v>744</v>
      </c>
      <c r="F489" s="20">
        <v>0.35</v>
      </c>
      <c r="G489" s="20">
        <v>4.4999999999999998E-2</v>
      </c>
      <c r="H489" s="20">
        <v>2.58</v>
      </c>
      <c r="I489" s="1" t="s">
        <v>179</v>
      </c>
      <c r="J489" s="20" t="s">
        <v>1090</v>
      </c>
      <c r="T489" s="133" t="s">
        <v>365</v>
      </c>
      <c r="U489" s="159" t="s">
        <v>374</v>
      </c>
      <c r="V489" s="39" t="s">
        <v>1143</v>
      </c>
      <c r="W489" s="160" t="s">
        <v>225</v>
      </c>
      <c r="X489" s="161" t="s">
        <v>744</v>
      </c>
      <c r="Y489" s="7"/>
      <c r="Z489" s="159">
        <v>0.35</v>
      </c>
      <c r="AA489" s="159">
        <v>4.4999999999999998E-2</v>
      </c>
      <c r="AB489" s="162">
        <v>2.58</v>
      </c>
    </row>
    <row r="490" spans="1:28" ht="15" customHeight="1" x14ac:dyDescent="0.15">
      <c r="A490" s="20" t="str">
        <f t="shared" si="7"/>
        <v>貨3軽WH</v>
      </c>
      <c r="B490" s="20" t="s">
        <v>239</v>
      </c>
      <c r="C490" s="20" t="s">
        <v>252</v>
      </c>
      <c r="D490" s="20" t="s">
        <v>225</v>
      </c>
      <c r="E490" s="20" t="s">
        <v>745</v>
      </c>
      <c r="F490" s="20">
        <v>0.35</v>
      </c>
      <c r="G490" s="20">
        <v>4.4999999999999998E-2</v>
      </c>
      <c r="H490" s="20">
        <v>2.58</v>
      </c>
      <c r="I490" s="1" t="s">
        <v>1084</v>
      </c>
      <c r="J490" s="20" t="s">
        <v>424</v>
      </c>
      <c r="T490" s="133" t="s">
        <v>365</v>
      </c>
      <c r="U490" s="159" t="s">
        <v>374</v>
      </c>
      <c r="V490" s="39" t="s">
        <v>1143</v>
      </c>
      <c r="W490" s="160" t="s">
        <v>225</v>
      </c>
      <c r="X490" s="161" t="s">
        <v>745</v>
      </c>
      <c r="Y490" s="7"/>
      <c r="Z490" s="159">
        <v>0.35</v>
      </c>
      <c r="AA490" s="159">
        <v>4.4999999999999998E-2</v>
      </c>
      <c r="AB490" s="162">
        <v>2.58</v>
      </c>
    </row>
    <row r="491" spans="1:28" ht="15" customHeight="1" x14ac:dyDescent="0.15">
      <c r="A491" s="20" t="str">
        <f t="shared" si="7"/>
        <v>貨3軽DJ</v>
      </c>
      <c r="B491" s="20" t="s">
        <v>239</v>
      </c>
      <c r="C491" s="20" t="s">
        <v>252</v>
      </c>
      <c r="D491" s="20" t="s">
        <v>225</v>
      </c>
      <c r="E491" s="20" t="s">
        <v>746</v>
      </c>
      <c r="F491" s="20">
        <v>0.17499999999999999</v>
      </c>
      <c r="G491" s="20">
        <v>2.2499999999999999E-2</v>
      </c>
      <c r="H491" s="20">
        <v>2.58</v>
      </c>
      <c r="I491" s="1" t="s">
        <v>179</v>
      </c>
      <c r="J491" s="20" t="s">
        <v>1091</v>
      </c>
      <c r="T491" s="133" t="s">
        <v>365</v>
      </c>
      <c r="U491" s="159" t="s">
        <v>374</v>
      </c>
      <c r="V491" s="39" t="s">
        <v>1143</v>
      </c>
      <c r="W491" s="160" t="s">
        <v>225</v>
      </c>
      <c r="X491" s="161" t="s">
        <v>746</v>
      </c>
      <c r="Y491" s="7"/>
      <c r="Z491" s="159">
        <v>0.17499999999999999</v>
      </c>
      <c r="AA491" s="159">
        <v>2.2499999999999999E-2</v>
      </c>
      <c r="AB491" s="162">
        <v>2.58</v>
      </c>
    </row>
    <row r="492" spans="1:28" ht="15" customHeight="1" x14ac:dyDescent="0.15">
      <c r="A492" s="20" t="str">
        <f t="shared" si="7"/>
        <v>貨3軽WJ</v>
      </c>
      <c r="B492" s="20" t="s">
        <v>239</v>
      </c>
      <c r="C492" s="20" t="s">
        <v>252</v>
      </c>
      <c r="D492" s="20" t="s">
        <v>225</v>
      </c>
      <c r="E492" s="20" t="s">
        <v>747</v>
      </c>
      <c r="F492" s="20">
        <v>0.17499999999999999</v>
      </c>
      <c r="G492" s="20">
        <v>2.2499999999999999E-2</v>
      </c>
      <c r="H492" s="20">
        <v>2.58</v>
      </c>
      <c r="I492" s="1" t="s">
        <v>1084</v>
      </c>
      <c r="J492" s="20" t="s">
        <v>425</v>
      </c>
      <c r="T492" s="133" t="s">
        <v>365</v>
      </c>
      <c r="U492" s="159" t="s">
        <v>374</v>
      </c>
      <c r="V492" s="39" t="s">
        <v>1143</v>
      </c>
      <c r="W492" s="160" t="s">
        <v>225</v>
      </c>
      <c r="X492" s="161" t="s">
        <v>747</v>
      </c>
      <c r="Y492" s="7"/>
      <c r="Z492" s="159">
        <v>0.17499999999999999</v>
      </c>
      <c r="AA492" s="159">
        <v>2.2499999999999999E-2</v>
      </c>
      <c r="AB492" s="162">
        <v>2.58</v>
      </c>
    </row>
    <row r="493" spans="1:28" ht="15" customHeight="1" x14ac:dyDescent="0.15">
      <c r="A493" s="20" t="str">
        <f t="shared" si="7"/>
        <v>貨3軽KR</v>
      </c>
      <c r="B493" s="20" t="s">
        <v>253</v>
      </c>
      <c r="C493" s="20" t="s">
        <v>252</v>
      </c>
      <c r="D493" s="20" t="s">
        <v>827</v>
      </c>
      <c r="E493" s="20" t="s">
        <v>934</v>
      </c>
      <c r="F493" s="20">
        <v>0.49</v>
      </c>
      <c r="G493" s="20">
        <v>0.06</v>
      </c>
      <c r="H493" s="20">
        <v>2.58</v>
      </c>
      <c r="I493" s="1" t="s">
        <v>179</v>
      </c>
      <c r="T493" s="133" t="s">
        <v>365</v>
      </c>
      <c r="U493" s="159" t="s">
        <v>374</v>
      </c>
      <c r="V493" s="39" t="s">
        <v>1143</v>
      </c>
      <c r="W493" s="160" t="s">
        <v>827</v>
      </c>
      <c r="X493" s="161" t="s">
        <v>934</v>
      </c>
      <c r="Y493" s="7"/>
      <c r="Z493" s="159">
        <v>0.49</v>
      </c>
      <c r="AA493" s="159">
        <v>0.06</v>
      </c>
      <c r="AB493" s="162">
        <v>2.58</v>
      </c>
    </row>
    <row r="494" spans="1:28" ht="15" customHeight="1" x14ac:dyDescent="0.15">
      <c r="A494" s="20" t="str">
        <f t="shared" si="7"/>
        <v>貨3軽HY</v>
      </c>
      <c r="B494" s="20" t="s">
        <v>253</v>
      </c>
      <c r="C494" s="20" t="s">
        <v>252</v>
      </c>
      <c r="D494" s="20" t="s">
        <v>827</v>
      </c>
      <c r="E494" s="20" t="s">
        <v>921</v>
      </c>
      <c r="F494" s="20">
        <v>0.245</v>
      </c>
      <c r="G494" s="20">
        <v>0.03</v>
      </c>
      <c r="H494" s="20">
        <v>2.58</v>
      </c>
      <c r="I494" s="1" t="s">
        <v>1084</v>
      </c>
      <c r="J494" s="20" t="s">
        <v>1088</v>
      </c>
      <c r="T494" s="133" t="s">
        <v>365</v>
      </c>
      <c r="U494" s="159" t="s">
        <v>374</v>
      </c>
      <c r="V494" s="39" t="s">
        <v>1143</v>
      </c>
      <c r="W494" s="160" t="s">
        <v>827</v>
      </c>
      <c r="X494" s="161" t="s">
        <v>921</v>
      </c>
      <c r="Y494" s="7"/>
      <c r="Z494" s="159">
        <v>0.245</v>
      </c>
      <c r="AA494" s="159">
        <v>0.03</v>
      </c>
      <c r="AB494" s="162">
        <v>2.58</v>
      </c>
    </row>
    <row r="495" spans="1:28" ht="15" customHeight="1" x14ac:dyDescent="0.15">
      <c r="A495" s="20" t="str">
        <f t="shared" si="7"/>
        <v>貨3軽TK</v>
      </c>
      <c r="B495" s="20" t="s">
        <v>253</v>
      </c>
      <c r="C495" s="20" t="s">
        <v>252</v>
      </c>
      <c r="D495" s="20" t="s">
        <v>827</v>
      </c>
      <c r="E495" s="20" t="s">
        <v>961</v>
      </c>
      <c r="F495" s="20">
        <v>0.36749999999999999</v>
      </c>
      <c r="G495" s="20">
        <v>4.4999999999999998E-2</v>
      </c>
      <c r="H495" s="20">
        <v>2.58</v>
      </c>
      <c r="I495" s="1" t="s">
        <v>179</v>
      </c>
      <c r="J495" s="20" t="s">
        <v>1089</v>
      </c>
      <c r="T495" s="133" t="s">
        <v>365</v>
      </c>
      <c r="U495" s="159" t="s">
        <v>374</v>
      </c>
      <c r="V495" s="39" t="s">
        <v>1143</v>
      </c>
      <c r="W495" s="160" t="s">
        <v>827</v>
      </c>
      <c r="X495" s="161" t="s">
        <v>961</v>
      </c>
      <c r="Y495" s="7"/>
      <c r="Z495" s="159">
        <v>0.36749999999999999</v>
      </c>
      <c r="AA495" s="159">
        <v>4.4999999999999998E-2</v>
      </c>
      <c r="AB495" s="162">
        <v>2.58</v>
      </c>
    </row>
    <row r="496" spans="1:28" ht="15" customHeight="1" x14ac:dyDescent="0.15">
      <c r="A496" s="20" t="str">
        <f t="shared" si="7"/>
        <v>貨3軽XK</v>
      </c>
      <c r="B496" s="20" t="s">
        <v>253</v>
      </c>
      <c r="C496" s="20" t="s">
        <v>252</v>
      </c>
      <c r="D496" s="20" t="s">
        <v>827</v>
      </c>
      <c r="E496" s="20" t="s">
        <v>990</v>
      </c>
      <c r="F496" s="20">
        <v>0.36749999999999999</v>
      </c>
      <c r="G496" s="20">
        <v>4.4999999999999998E-2</v>
      </c>
      <c r="H496" s="20">
        <v>2.58</v>
      </c>
      <c r="I496" s="1" t="s">
        <v>1084</v>
      </c>
      <c r="J496" s="20" t="s">
        <v>423</v>
      </c>
      <c r="T496" s="133" t="s">
        <v>365</v>
      </c>
      <c r="U496" s="159" t="s">
        <v>374</v>
      </c>
      <c r="V496" s="39" t="s">
        <v>1143</v>
      </c>
      <c r="W496" s="160" t="s">
        <v>827</v>
      </c>
      <c r="X496" s="161" t="s">
        <v>990</v>
      </c>
      <c r="Y496" s="7"/>
      <c r="Z496" s="159">
        <v>0.36749999999999999</v>
      </c>
      <c r="AA496" s="159">
        <v>4.4999999999999998E-2</v>
      </c>
      <c r="AB496" s="162">
        <v>2.58</v>
      </c>
    </row>
    <row r="497" spans="1:28" ht="15" customHeight="1" x14ac:dyDescent="0.15">
      <c r="A497" s="20" t="str">
        <f t="shared" si="7"/>
        <v>貨3軽LK</v>
      </c>
      <c r="B497" s="20" t="s">
        <v>253</v>
      </c>
      <c r="C497" s="20" t="s">
        <v>252</v>
      </c>
      <c r="D497" s="20" t="s">
        <v>827</v>
      </c>
      <c r="E497" s="20" t="s">
        <v>938</v>
      </c>
      <c r="F497" s="20">
        <v>0.245</v>
      </c>
      <c r="G497" s="20">
        <v>0.03</v>
      </c>
      <c r="H497" s="20">
        <v>2.58</v>
      </c>
      <c r="I497" s="1" t="s">
        <v>179</v>
      </c>
      <c r="J497" s="20" t="s">
        <v>1090</v>
      </c>
      <c r="T497" s="133" t="s">
        <v>365</v>
      </c>
      <c r="U497" s="159" t="s">
        <v>374</v>
      </c>
      <c r="V497" s="39" t="s">
        <v>1143</v>
      </c>
      <c r="W497" s="160" t="s">
        <v>827</v>
      </c>
      <c r="X497" s="161" t="s">
        <v>938</v>
      </c>
      <c r="Y497" s="7"/>
      <c r="Z497" s="159">
        <v>0.245</v>
      </c>
      <c r="AA497" s="159">
        <v>0.03</v>
      </c>
      <c r="AB497" s="162">
        <v>2.58</v>
      </c>
    </row>
    <row r="498" spans="1:28" ht="15" customHeight="1" x14ac:dyDescent="0.15">
      <c r="A498" s="20" t="str">
        <f t="shared" si="7"/>
        <v>貨3軽YK</v>
      </c>
      <c r="B498" s="20" t="s">
        <v>253</v>
      </c>
      <c r="C498" s="20" t="s">
        <v>252</v>
      </c>
      <c r="D498" s="20" t="s">
        <v>827</v>
      </c>
      <c r="E498" s="20" t="s">
        <v>996</v>
      </c>
      <c r="F498" s="20">
        <v>0.245</v>
      </c>
      <c r="G498" s="20">
        <v>0.03</v>
      </c>
      <c r="H498" s="20">
        <v>2.58</v>
      </c>
      <c r="I498" s="1" t="s">
        <v>1084</v>
      </c>
      <c r="J498" s="20" t="s">
        <v>424</v>
      </c>
      <c r="T498" s="133" t="s">
        <v>365</v>
      </c>
      <c r="U498" s="159" t="s">
        <v>374</v>
      </c>
      <c r="V498" s="39" t="s">
        <v>1143</v>
      </c>
      <c r="W498" s="160" t="s">
        <v>827</v>
      </c>
      <c r="X498" s="161" t="s">
        <v>996</v>
      </c>
      <c r="Y498" s="7"/>
      <c r="Z498" s="159">
        <v>0.245</v>
      </c>
      <c r="AA498" s="159">
        <v>0.03</v>
      </c>
      <c r="AB498" s="162">
        <v>2.58</v>
      </c>
    </row>
    <row r="499" spans="1:28" ht="15" customHeight="1" x14ac:dyDescent="0.15">
      <c r="A499" s="20" t="str">
        <f t="shared" si="7"/>
        <v>貨3軽UK</v>
      </c>
      <c r="B499" s="20" t="s">
        <v>253</v>
      </c>
      <c r="C499" s="20" t="s">
        <v>252</v>
      </c>
      <c r="D499" s="20" t="s">
        <v>827</v>
      </c>
      <c r="E499" s="20" t="s">
        <v>967</v>
      </c>
      <c r="F499" s="20">
        <v>0.1225</v>
      </c>
      <c r="G499" s="20">
        <v>1.4999999999999999E-2</v>
      </c>
      <c r="H499" s="20">
        <v>2.58</v>
      </c>
      <c r="I499" s="1" t="s">
        <v>179</v>
      </c>
      <c r="J499" s="20" t="s">
        <v>1091</v>
      </c>
      <c r="T499" s="133" t="s">
        <v>365</v>
      </c>
      <c r="U499" s="159" t="s">
        <v>374</v>
      </c>
      <c r="V499" s="39" t="s">
        <v>1143</v>
      </c>
      <c r="W499" s="160" t="s">
        <v>827</v>
      </c>
      <c r="X499" s="161" t="s">
        <v>967</v>
      </c>
      <c r="Y499" s="7"/>
      <c r="Z499" s="159">
        <v>0.1225</v>
      </c>
      <c r="AA499" s="159">
        <v>1.4999999999999999E-2</v>
      </c>
      <c r="AB499" s="162">
        <v>2.58</v>
      </c>
    </row>
    <row r="500" spans="1:28" ht="15" customHeight="1" x14ac:dyDescent="0.15">
      <c r="A500" s="20" t="str">
        <f t="shared" si="7"/>
        <v>貨3軽ZK</v>
      </c>
      <c r="B500" s="20" t="s">
        <v>253</v>
      </c>
      <c r="C500" s="20" t="s">
        <v>252</v>
      </c>
      <c r="D500" s="20" t="s">
        <v>827</v>
      </c>
      <c r="E500" s="20" t="s">
        <v>1001</v>
      </c>
      <c r="F500" s="20">
        <v>0.1225</v>
      </c>
      <c r="G500" s="20">
        <v>1.4999999999999999E-2</v>
      </c>
      <c r="H500" s="20">
        <v>2.58</v>
      </c>
      <c r="I500" s="1" t="s">
        <v>1084</v>
      </c>
      <c r="J500" s="20" t="s">
        <v>425</v>
      </c>
      <c r="T500" s="133" t="s">
        <v>365</v>
      </c>
      <c r="U500" s="159" t="s">
        <v>374</v>
      </c>
      <c r="V500" s="39" t="s">
        <v>1143</v>
      </c>
      <c r="W500" s="160" t="s">
        <v>827</v>
      </c>
      <c r="X500" s="161" t="s">
        <v>1001</v>
      </c>
      <c r="Y500" s="7"/>
      <c r="Z500" s="159">
        <v>0.1225</v>
      </c>
      <c r="AA500" s="159">
        <v>1.4999999999999999E-2</v>
      </c>
      <c r="AB500" s="162">
        <v>2.58</v>
      </c>
    </row>
    <row r="501" spans="1:28" ht="15" customHeight="1" x14ac:dyDescent="0.15">
      <c r="A501" s="20" t="str">
        <f t="shared" si="7"/>
        <v>貨3軽ADF</v>
      </c>
      <c r="B501" s="20" t="s">
        <v>253</v>
      </c>
      <c r="C501" s="20" t="s">
        <v>252</v>
      </c>
      <c r="D501" s="20" t="s">
        <v>185</v>
      </c>
      <c r="E501" s="20" t="s">
        <v>740</v>
      </c>
      <c r="F501" s="20">
        <v>0.25</v>
      </c>
      <c r="G501" s="20">
        <v>1.4999999999999999E-2</v>
      </c>
      <c r="H501" s="20">
        <v>2.58</v>
      </c>
      <c r="I501" s="1" t="s">
        <v>448</v>
      </c>
      <c r="T501" s="133" t="s">
        <v>365</v>
      </c>
      <c r="U501" s="159" t="s">
        <v>374</v>
      </c>
      <c r="V501" s="39" t="s">
        <v>1143</v>
      </c>
      <c r="W501" s="160" t="s">
        <v>185</v>
      </c>
      <c r="X501" s="161" t="s">
        <v>740</v>
      </c>
      <c r="Y501" s="7" t="s">
        <v>280</v>
      </c>
      <c r="Z501" s="159">
        <v>0.25</v>
      </c>
      <c r="AA501" s="159">
        <v>1.4999999999999999E-2</v>
      </c>
      <c r="AB501" s="162">
        <v>2.58</v>
      </c>
    </row>
    <row r="502" spans="1:28" ht="15" customHeight="1" x14ac:dyDescent="0.15">
      <c r="A502" s="20" t="str">
        <f t="shared" si="7"/>
        <v>貨3軽ACF</v>
      </c>
      <c r="B502" s="20" t="s">
        <v>253</v>
      </c>
      <c r="C502" s="20" t="s">
        <v>252</v>
      </c>
      <c r="D502" s="20" t="s">
        <v>185</v>
      </c>
      <c r="E502" s="20" t="s">
        <v>741</v>
      </c>
      <c r="F502" s="20">
        <v>0.125</v>
      </c>
      <c r="G502" s="20">
        <v>7.4999999999999997E-3</v>
      </c>
      <c r="H502" s="20">
        <v>2.58</v>
      </c>
      <c r="I502" s="1" t="s">
        <v>1084</v>
      </c>
      <c r="J502" s="20" t="s">
        <v>1088</v>
      </c>
      <c r="T502" s="133" t="s">
        <v>365</v>
      </c>
      <c r="U502" s="159" t="s">
        <v>374</v>
      </c>
      <c r="V502" s="39" t="s">
        <v>1143</v>
      </c>
      <c r="W502" s="160" t="s">
        <v>185</v>
      </c>
      <c r="X502" s="161" t="s">
        <v>741</v>
      </c>
      <c r="Y502" s="7"/>
      <c r="Z502" s="159">
        <v>0.125</v>
      </c>
      <c r="AA502" s="159">
        <v>7.4999999999999997E-3</v>
      </c>
      <c r="AB502" s="162">
        <v>2.58</v>
      </c>
    </row>
    <row r="503" spans="1:28" ht="15" customHeight="1" x14ac:dyDescent="0.15">
      <c r="A503" s="20" t="str">
        <f t="shared" si="7"/>
        <v>貨3軽AMF</v>
      </c>
      <c r="B503" s="20" t="s">
        <v>253</v>
      </c>
      <c r="C503" s="20" t="s">
        <v>252</v>
      </c>
      <c r="D503" s="20" t="s">
        <v>185</v>
      </c>
      <c r="E503" s="20" t="s">
        <v>1178</v>
      </c>
      <c r="F503" s="20">
        <v>6.25E-2</v>
      </c>
      <c r="G503" s="20">
        <v>3.7499999999999999E-3</v>
      </c>
      <c r="H503" s="20">
        <v>2.58</v>
      </c>
      <c r="I503" s="1" t="s">
        <v>1094</v>
      </c>
      <c r="T503" s="133" t="s">
        <v>365</v>
      </c>
      <c r="U503" s="159" t="s">
        <v>374</v>
      </c>
      <c r="V503" s="39" t="s">
        <v>1143</v>
      </c>
      <c r="W503" s="160" t="s">
        <v>185</v>
      </c>
      <c r="X503" s="161" t="s">
        <v>1178</v>
      </c>
      <c r="Y503" s="7"/>
      <c r="Z503" s="159">
        <v>6.25E-2</v>
      </c>
      <c r="AA503" s="159">
        <v>3.7499999999999999E-3</v>
      </c>
      <c r="AB503" s="162">
        <v>2.58</v>
      </c>
    </row>
    <row r="504" spans="1:28" ht="15" customHeight="1" x14ac:dyDescent="0.15">
      <c r="A504" s="20" t="str">
        <f t="shared" si="7"/>
        <v>貨3軽CCF</v>
      </c>
      <c r="B504" s="20" t="s">
        <v>253</v>
      </c>
      <c r="C504" s="20" t="s">
        <v>252</v>
      </c>
      <c r="D504" s="20" t="s">
        <v>185</v>
      </c>
      <c r="E504" s="20" t="s">
        <v>234</v>
      </c>
      <c r="F504" s="20">
        <v>0.125</v>
      </c>
      <c r="G504" s="20">
        <v>7.4999999999999997E-3</v>
      </c>
      <c r="H504" s="20">
        <v>2.58</v>
      </c>
      <c r="I504" s="1" t="s">
        <v>1084</v>
      </c>
      <c r="J504" s="20" t="s">
        <v>425</v>
      </c>
      <c r="T504" s="133" t="s">
        <v>365</v>
      </c>
      <c r="U504" s="159" t="s">
        <v>374</v>
      </c>
      <c r="V504" s="39" t="s">
        <v>1143</v>
      </c>
      <c r="W504" s="160" t="s">
        <v>185</v>
      </c>
      <c r="X504" s="161" t="s">
        <v>234</v>
      </c>
      <c r="Y504" s="7"/>
      <c r="Z504" s="159">
        <v>0.125</v>
      </c>
      <c r="AA504" s="159">
        <v>7.4999999999999997E-3</v>
      </c>
      <c r="AB504" s="162">
        <v>2.58</v>
      </c>
    </row>
    <row r="505" spans="1:28" ht="15" customHeight="1" x14ac:dyDescent="0.15">
      <c r="A505" s="20" t="str">
        <f t="shared" si="7"/>
        <v>貨3軽CDF</v>
      </c>
      <c r="B505" s="20" t="s">
        <v>253</v>
      </c>
      <c r="C505" s="20" t="s">
        <v>252</v>
      </c>
      <c r="D505" s="20" t="s">
        <v>185</v>
      </c>
      <c r="E505" s="20" t="s">
        <v>235</v>
      </c>
      <c r="F505" s="20">
        <v>0.125</v>
      </c>
      <c r="G505" s="20">
        <v>7.4999999999999997E-3</v>
      </c>
      <c r="H505" s="20">
        <v>2.58</v>
      </c>
      <c r="I505" s="1" t="s">
        <v>448</v>
      </c>
      <c r="J505" s="20" t="s">
        <v>1091</v>
      </c>
      <c r="T505" s="133" t="s">
        <v>365</v>
      </c>
      <c r="U505" s="159" t="s">
        <v>374</v>
      </c>
      <c r="V505" s="39" t="s">
        <v>1143</v>
      </c>
      <c r="W505" s="160" t="s">
        <v>185</v>
      </c>
      <c r="X505" s="161" t="s">
        <v>235</v>
      </c>
      <c r="Y505" s="7" t="s">
        <v>280</v>
      </c>
      <c r="Z505" s="159">
        <v>0.125</v>
      </c>
      <c r="AA505" s="159">
        <v>7.4999999999999997E-3</v>
      </c>
      <c r="AB505" s="162">
        <v>2.58</v>
      </c>
    </row>
    <row r="506" spans="1:28" ht="15" customHeight="1" x14ac:dyDescent="0.15">
      <c r="A506" s="20" t="str">
        <f t="shared" si="7"/>
        <v>貨3軽CMF</v>
      </c>
      <c r="B506" s="20" t="s">
        <v>253</v>
      </c>
      <c r="C506" s="20" t="s">
        <v>252</v>
      </c>
      <c r="D506" s="20" t="s">
        <v>185</v>
      </c>
      <c r="E506" s="20" t="s">
        <v>1179</v>
      </c>
      <c r="F506" s="20">
        <v>0.125</v>
      </c>
      <c r="G506" s="20">
        <v>7.4999999999999997E-3</v>
      </c>
      <c r="H506" s="20">
        <v>2.58</v>
      </c>
      <c r="I506" s="1" t="s">
        <v>1094</v>
      </c>
      <c r="T506" s="133" t="s">
        <v>365</v>
      </c>
      <c r="U506" s="159" t="s">
        <v>374</v>
      </c>
      <c r="V506" s="39" t="s">
        <v>1143</v>
      </c>
      <c r="W506" s="160" t="s">
        <v>185</v>
      </c>
      <c r="X506" s="161" t="s">
        <v>1179</v>
      </c>
      <c r="Y506" s="7"/>
      <c r="Z506" s="159">
        <v>0.125</v>
      </c>
      <c r="AA506" s="159">
        <v>7.4999999999999997E-3</v>
      </c>
      <c r="AB506" s="162">
        <v>2.58</v>
      </c>
    </row>
    <row r="507" spans="1:28" ht="15" customHeight="1" x14ac:dyDescent="0.15">
      <c r="A507" s="20" t="str">
        <f t="shared" si="7"/>
        <v>貨3軽DCF</v>
      </c>
      <c r="B507" s="20" t="s">
        <v>253</v>
      </c>
      <c r="C507" s="20" t="s">
        <v>252</v>
      </c>
      <c r="D507" s="20" t="s">
        <v>185</v>
      </c>
      <c r="E507" s="20" t="s">
        <v>236</v>
      </c>
      <c r="F507" s="20">
        <v>6.25E-2</v>
      </c>
      <c r="G507" s="20">
        <v>3.7499999999999999E-3</v>
      </c>
      <c r="H507" s="20">
        <v>2.58</v>
      </c>
      <c r="I507" s="1" t="s">
        <v>1084</v>
      </c>
      <c r="J507" s="20" t="s">
        <v>449</v>
      </c>
      <c r="T507" s="133" t="s">
        <v>365</v>
      </c>
      <c r="U507" s="159" t="s">
        <v>374</v>
      </c>
      <c r="V507" s="39" t="s">
        <v>1143</v>
      </c>
      <c r="W507" s="160" t="s">
        <v>185</v>
      </c>
      <c r="X507" s="161" t="s">
        <v>236</v>
      </c>
      <c r="Y507" s="7"/>
      <c r="Z507" s="159">
        <v>6.25E-2</v>
      </c>
      <c r="AA507" s="159">
        <v>3.7499999999999999E-3</v>
      </c>
      <c r="AB507" s="162">
        <v>2.58</v>
      </c>
    </row>
    <row r="508" spans="1:28" ht="15" customHeight="1" x14ac:dyDescent="0.15">
      <c r="A508" s="20" t="str">
        <f t="shared" si="7"/>
        <v>貨3軽DDF</v>
      </c>
      <c r="B508" s="20" t="s">
        <v>253</v>
      </c>
      <c r="C508" s="20" t="s">
        <v>252</v>
      </c>
      <c r="D508" s="20" t="s">
        <v>185</v>
      </c>
      <c r="E508" s="20" t="s">
        <v>237</v>
      </c>
      <c r="F508" s="20">
        <v>6.25E-2</v>
      </c>
      <c r="G508" s="20">
        <v>3.7499999999999999E-3</v>
      </c>
      <c r="H508" s="20">
        <v>2.58</v>
      </c>
      <c r="I508" s="1" t="s">
        <v>448</v>
      </c>
      <c r="J508" s="20" t="s">
        <v>1157</v>
      </c>
      <c r="T508" s="133" t="s">
        <v>365</v>
      </c>
      <c r="U508" s="159" t="s">
        <v>374</v>
      </c>
      <c r="V508" s="39" t="s">
        <v>1143</v>
      </c>
      <c r="W508" s="160" t="s">
        <v>185</v>
      </c>
      <c r="X508" s="161" t="s">
        <v>237</v>
      </c>
      <c r="Y508" s="7" t="s">
        <v>280</v>
      </c>
      <c r="Z508" s="159">
        <v>6.25E-2</v>
      </c>
      <c r="AA508" s="159">
        <v>3.7499999999999999E-3</v>
      </c>
      <c r="AB508" s="162">
        <v>2.58</v>
      </c>
    </row>
    <row r="509" spans="1:28" ht="15" customHeight="1" x14ac:dyDescent="0.15">
      <c r="A509" s="20" t="str">
        <f t="shared" si="7"/>
        <v>貨3軽DMF</v>
      </c>
      <c r="B509" s="20" t="s">
        <v>253</v>
      </c>
      <c r="C509" s="20" t="s">
        <v>252</v>
      </c>
      <c r="D509" s="20" t="s">
        <v>185</v>
      </c>
      <c r="E509" s="20" t="s">
        <v>1180</v>
      </c>
      <c r="F509" s="20">
        <v>6.25E-2</v>
      </c>
      <c r="G509" s="20">
        <v>3.7499999999999999E-3</v>
      </c>
      <c r="H509" s="20">
        <v>2.58</v>
      </c>
      <c r="I509" s="1" t="s">
        <v>1094</v>
      </c>
      <c r="T509" s="133" t="s">
        <v>365</v>
      </c>
      <c r="U509" s="159" t="s">
        <v>374</v>
      </c>
      <c r="V509" s="39" t="s">
        <v>1143</v>
      </c>
      <c r="W509" s="160" t="s">
        <v>185</v>
      </c>
      <c r="X509" s="161" t="s">
        <v>1180</v>
      </c>
      <c r="Y509" s="7"/>
      <c r="Z509" s="159">
        <v>6.25E-2</v>
      </c>
      <c r="AA509" s="159">
        <v>3.7499999999999999E-3</v>
      </c>
      <c r="AB509" s="162">
        <v>2.58</v>
      </c>
    </row>
    <row r="510" spans="1:28" ht="15" customHeight="1" x14ac:dyDescent="0.15">
      <c r="A510" s="20" t="str">
        <f t="shared" si="7"/>
        <v>貨3軽LDF</v>
      </c>
      <c r="B510" s="20" t="s">
        <v>253</v>
      </c>
      <c r="C510" s="20" t="s">
        <v>252</v>
      </c>
      <c r="D510" s="20" t="s">
        <v>443</v>
      </c>
      <c r="E510" s="20" t="s">
        <v>583</v>
      </c>
      <c r="F510" s="20">
        <v>0.15</v>
      </c>
      <c r="G510" s="20">
        <v>7.0000000000000001E-3</v>
      </c>
      <c r="H510" s="20">
        <v>2.58</v>
      </c>
      <c r="I510" s="1" t="s">
        <v>373</v>
      </c>
      <c r="T510" s="133" t="s">
        <v>365</v>
      </c>
      <c r="U510" s="159" t="s">
        <v>374</v>
      </c>
      <c r="V510" s="39" t="s">
        <v>1143</v>
      </c>
      <c r="W510" s="160" t="s">
        <v>443</v>
      </c>
      <c r="X510" s="161" t="s">
        <v>583</v>
      </c>
      <c r="Y510" s="7" t="s">
        <v>282</v>
      </c>
      <c r="Z510" s="159">
        <v>0.15</v>
      </c>
      <c r="AA510" s="159">
        <v>7.0000000000000001E-3</v>
      </c>
      <c r="AB510" s="162">
        <v>2.58</v>
      </c>
    </row>
    <row r="511" spans="1:28" ht="15" customHeight="1" x14ac:dyDescent="0.15">
      <c r="A511" s="20" t="str">
        <f t="shared" si="7"/>
        <v>貨3軽LCF</v>
      </c>
      <c r="B511" s="20" t="s">
        <v>253</v>
      </c>
      <c r="C511" s="20" t="s">
        <v>252</v>
      </c>
      <c r="D511" s="20" t="s">
        <v>443</v>
      </c>
      <c r="E511" s="20" t="s">
        <v>579</v>
      </c>
      <c r="F511" s="20">
        <v>7.4999999999999997E-2</v>
      </c>
      <c r="G511" s="20">
        <v>3.5000000000000001E-3</v>
      </c>
      <c r="H511" s="20">
        <v>2.58</v>
      </c>
      <c r="I511" s="1" t="s">
        <v>1084</v>
      </c>
      <c r="J511" s="20" t="s">
        <v>1088</v>
      </c>
      <c r="T511" s="133" t="s">
        <v>365</v>
      </c>
      <c r="U511" s="159" t="s">
        <v>374</v>
      </c>
      <c r="V511" s="39" t="s">
        <v>1143</v>
      </c>
      <c r="W511" s="160" t="s">
        <v>443</v>
      </c>
      <c r="X511" s="161" t="s">
        <v>579</v>
      </c>
      <c r="Y511" s="7"/>
      <c r="Z511" s="159">
        <v>7.4999999999999997E-2</v>
      </c>
      <c r="AA511" s="159">
        <v>3.5000000000000001E-3</v>
      </c>
      <c r="AB511" s="162">
        <v>2.58</v>
      </c>
    </row>
    <row r="512" spans="1:28" ht="15" customHeight="1" x14ac:dyDescent="0.15">
      <c r="A512" s="20" t="str">
        <f t="shared" si="7"/>
        <v>貨3軽LMF</v>
      </c>
      <c r="B512" s="20" t="s">
        <v>253</v>
      </c>
      <c r="C512" s="20" t="s">
        <v>252</v>
      </c>
      <c r="D512" s="20" t="s">
        <v>443</v>
      </c>
      <c r="E512" t="s">
        <v>1549</v>
      </c>
      <c r="F512">
        <v>3.7499999999999999E-2</v>
      </c>
      <c r="G512">
        <v>1.75E-3</v>
      </c>
      <c r="H512" s="20">
        <v>2.58</v>
      </c>
      <c r="I512" s="1" t="s">
        <v>1494</v>
      </c>
      <c r="T512" s="133" t="s">
        <v>365</v>
      </c>
      <c r="U512" s="159" t="s">
        <v>374</v>
      </c>
      <c r="V512" s="39" t="s">
        <v>1143</v>
      </c>
      <c r="W512" s="160" t="s">
        <v>443</v>
      </c>
      <c r="X512" s="161" t="s">
        <v>1195</v>
      </c>
      <c r="Y512" s="7"/>
      <c r="Z512" s="159">
        <v>3.7499999999999999E-2</v>
      </c>
      <c r="AA512" s="159">
        <v>1.75E-3</v>
      </c>
      <c r="AB512" s="162">
        <v>2.58</v>
      </c>
    </row>
    <row r="513" spans="1:28" ht="15" customHeight="1" x14ac:dyDescent="0.15">
      <c r="A513" s="20" t="str">
        <f t="shared" si="7"/>
        <v>貨3軽MDF</v>
      </c>
      <c r="B513" s="20" t="s">
        <v>253</v>
      </c>
      <c r="C513" s="20" t="s">
        <v>252</v>
      </c>
      <c r="D513" s="20" t="s">
        <v>443</v>
      </c>
      <c r="E513" s="20" t="s">
        <v>619</v>
      </c>
      <c r="F513" s="20">
        <v>7.4999999999999997E-2</v>
      </c>
      <c r="G513" s="20">
        <v>3.5000000000000001E-3</v>
      </c>
      <c r="H513" s="20">
        <v>2.58</v>
      </c>
      <c r="I513" s="1" t="s">
        <v>373</v>
      </c>
      <c r="J513" s="20" t="s">
        <v>463</v>
      </c>
      <c r="T513" s="133" t="s">
        <v>365</v>
      </c>
      <c r="U513" s="159" t="s">
        <v>374</v>
      </c>
      <c r="V513" s="39" t="s">
        <v>1143</v>
      </c>
      <c r="W513" s="160" t="s">
        <v>443</v>
      </c>
      <c r="X513" s="161" t="s">
        <v>619</v>
      </c>
      <c r="Y513" s="7" t="s">
        <v>282</v>
      </c>
      <c r="Z513" s="159">
        <v>7.4999999999999997E-2</v>
      </c>
      <c r="AA513" s="159">
        <v>3.5000000000000001E-3</v>
      </c>
      <c r="AB513" s="162">
        <v>2.58</v>
      </c>
    </row>
    <row r="514" spans="1:28" ht="15" customHeight="1" x14ac:dyDescent="0.15">
      <c r="A514" s="20" t="str">
        <f t="shared" si="7"/>
        <v>貨3軽MCF</v>
      </c>
      <c r="B514" s="20" t="s">
        <v>253</v>
      </c>
      <c r="C514" s="20" t="s">
        <v>252</v>
      </c>
      <c r="D514" s="20" t="s">
        <v>443</v>
      </c>
      <c r="E514" s="20" t="s">
        <v>615</v>
      </c>
      <c r="F514" s="20">
        <v>7.4999999999999997E-2</v>
      </c>
      <c r="G514" s="20">
        <v>3.5000000000000001E-3</v>
      </c>
      <c r="H514" s="20">
        <v>2.58</v>
      </c>
      <c r="I514" s="1" t="s">
        <v>1084</v>
      </c>
      <c r="J514" s="20" t="s">
        <v>446</v>
      </c>
      <c r="T514" s="133" t="s">
        <v>365</v>
      </c>
      <c r="U514" s="159" t="s">
        <v>374</v>
      </c>
      <c r="V514" s="39" t="s">
        <v>1143</v>
      </c>
      <c r="W514" s="160" t="s">
        <v>443</v>
      </c>
      <c r="X514" s="161" t="s">
        <v>615</v>
      </c>
      <c r="Y514" s="7"/>
      <c r="Z514" s="159">
        <v>7.4999999999999997E-2</v>
      </c>
      <c r="AA514" s="159">
        <v>3.5000000000000001E-3</v>
      </c>
      <c r="AB514" s="162">
        <v>2.58</v>
      </c>
    </row>
    <row r="515" spans="1:28" ht="15" customHeight="1" x14ac:dyDescent="0.15">
      <c r="A515" s="20" t="str">
        <f t="shared" si="7"/>
        <v>貨3軽MMF</v>
      </c>
      <c r="B515" s="20" t="s">
        <v>253</v>
      </c>
      <c r="C515" s="20" t="s">
        <v>252</v>
      </c>
      <c r="D515" s="20" t="s">
        <v>443</v>
      </c>
      <c r="E515" t="s">
        <v>1550</v>
      </c>
      <c r="F515" s="20">
        <v>7.4999999999999997E-2</v>
      </c>
      <c r="G515" s="20">
        <v>3.5000000000000001E-3</v>
      </c>
      <c r="H515" s="20">
        <v>2.58</v>
      </c>
      <c r="I515" s="1" t="s">
        <v>1494</v>
      </c>
      <c r="T515" s="133" t="s">
        <v>365</v>
      </c>
      <c r="U515" s="159" t="s">
        <v>374</v>
      </c>
      <c r="V515" s="39" t="s">
        <v>1143</v>
      </c>
      <c r="W515" s="160" t="s">
        <v>443</v>
      </c>
      <c r="X515" s="161" t="s">
        <v>1196</v>
      </c>
      <c r="Y515" s="7"/>
      <c r="Z515" s="159">
        <v>7.4999999999999997E-2</v>
      </c>
      <c r="AA515" s="159">
        <v>3.5000000000000001E-3</v>
      </c>
      <c r="AB515" s="162">
        <v>2.58</v>
      </c>
    </row>
    <row r="516" spans="1:28" ht="15" customHeight="1" x14ac:dyDescent="0.15">
      <c r="A516" s="20" t="str">
        <f t="shared" si="7"/>
        <v>貨3軽RDF</v>
      </c>
      <c r="B516" s="20" t="s">
        <v>253</v>
      </c>
      <c r="C516" s="20" t="s">
        <v>252</v>
      </c>
      <c r="D516" s="20" t="s">
        <v>443</v>
      </c>
      <c r="E516" s="20" t="s">
        <v>667</v>
      </c>
      <c r="F516" s="20">
        <v>3.7499999999999999E-2</v>
      </c>
      <c r="G516" s="20">
        <v>1.75E-3</v>
      </c>
      <c r="H516" s="20">
        <v>2.58</v>
      </c>
      <c r="I516" s="1" t="s">
        <v>373</v>
      </c>
      <c r="J516" s="20" t="s">
        <v>464</v>
      </c>
      <c r="T516" s="133" t="s">
        <v>365</v>
      </c>
      <c r="U516" s="159" t="s">
        <v>374</v>
      </c>
      <c r="V516" s="39" t="s">
        <v>1143</v>
      </c>
      <c r="W516" s="160" t="s">
        <v>443</v>
      </c>
      <c r="X516" s="161" t="s">
        <v>667</v>
      </c>
      <c r="Y516" s="7" t="s">
        <v>282</v>
      </c>
      <c r="Z516" s="159">
        <v>3.7499999999999999E-2</v>
      </c>
      <c r="AA516" s="159">
        <v>1.75E-3</v>
      </c>
      <c r="AB516" s="162">
        <v>2.58</v>
      </c>
    </row>
    <row r="517" spans="1:28" ht="15" customHeight="1" x14ac:dyDescent="0.15">
      <c r="A517" s="20" t="str">
        <f t="shared" ref="A517:A580" si="8">CONCATENATE(C517,E517)</f>
        <v>貨3軽RCF</v>
      </c>
      <c r="B517" s="20" t="s">
        <v>253</v>
      </c>
      <c r="C517" s="20" t="s">
        <v>252</v>
      </c>
      <c r="D517" s="20" t="s">
        <v>443</v>
      </c>
      <c r="E517" s="20" t="s">
        <v>663</v>
      </c>
      <c r="F517" s="20">
        <v>3.7499999999999999E-2</v>
      </c>
      <c r="G517" s="20">
        <v>1.75E-3</v>
      </c>
      <c r="H517" s="20">
        <v>2.58</v>
      </c>
      <c r="I517" s="1" t="s">
        <v>1084</v>
      </c>
      <c r="J517" s="20" t="s">
        <v>453</v>
      </c>
      <c r="T517" s="133" t="s">
        <v>365</v>
      </c>
      <c r="U517" s="159" t="s">
        <v>374</v>
      </c>
      <c r="V517" s="39" t="s">
        <v>1143</v>
      </c>
      <c r="W517" s="160" t="s">
        <v>443</v>
      </c>
      <c r="X517" s="161" t="s">
        <v>663</v>
      </c>
      <c r="Y517" s="7"/>
      <c r="Z517" s="159">
        <v>3.7499999999999999E-2</v>
      </c>
      <c r="AA517" s="159">
        <v>1.75E-3</v>
      </c>
      <c r="AB517" s="162">
        <v>2.58</v>
      </c>
    </row>
    <row r="518" spans="1:28" ht="15" customHeight="1" x14ac:dyDescent="0.15">
      <c r="A518" s="20" t="str">
        <f t="shared" si="8"/>
        <v>貨3軽RMF</v>
      </c>
      <c r="B518" s="20" t="s">
        <v>253</v>
      </c>
      <c r="C518" s="20" t="s">
        <v>252</v>
      </c>
      <c r="D518" s="20" t="s">
        <v>443</v>
      </c>
      <c r="E518" t="s">
        <v>1551</v>
      </c>
      <c r="F518" s="20">
        <v>3.7499999999999999E-2</v>
      </c>
      <c r="G518" s="20">
        <v>1.75E-3</v>
      </c>
      <c r="H518" s="20">
        <v>2.58</v>
      </c>
      <c r="I518" s="1" t="s">
        <v>1494</v>
      </c>
      <c r="T518" s="133" t="s">
        <v>365</v>
      </c>
      <c r="U518" s="159" t="s">
        <v>374</v>
      </c>
      <c r="V518" s="39" t="s">
        <v>1143</v>
      </c>
      <c r="W518" s="160" t="s">
        <v>443</v>
      </c>
      <c r="X518" s="161" t="s">
        <v>1197</v>
      </c>
      <c r="Y518" s="7"/>
      <c r="Z518" s="159">
        <v>3.7499999999999999E-2</v>
      </c>
      <c r="AA518" s="159">
        <v>1.75E-3</v>
      </c>
      <c r="AB518" s="162">
        <v>2.58</v>
      </c>
    </row>
    <row r="519" spans="1:28" ht="15" customHeight="1" x14ac:dyDescent="0.15">
      <c r="A519" s="20" t="str">
        <f t="shared" si="8"/>
        <v>貨3軽QDF</v>
      </c>
      <c r="B519" s="20" t="s">
        <v>253</v>
      </c>
      <c r="C519" s="20" t="s">
        <v>252</v>
      </c>
      <c r="D519" s="20" t="s">
        <v>443</v>
      </c>
      <c r="E519" s="20" t="s">
        <v>312</v>
      </c>
      <c r="F519" s="20">
        <v>0.13500000000000001</v>
      </c>
      <c r="G519" s="20">
        <v>6.3E-3</v>
      </c>
      <c r="H519" s="20">
        <v>2.58</v>
      </c>
      <c r="I519" s="1" t="s">
        <v>373</v>
      </c>
      <c r="J519" s="20" t="s">
        <v>83</v>
      </c>
      <c r="T519" s="133" t="s">
        <v>365</v>
      </c>
      <c r="U519" s="159" t="s">
        <v>374</v>
      </c>
      <c r="V519" s="39" t="s">
        <v>1143</v>
      </c>
      <c r="W519" s="160" t="s">
        <v>443</v>
      </c>
      <c r="X519" s="161" t="s">
        <v>312</v>
      </c>
      <c r="Y519" s="7" t="s">
        <v>282</v>
      </c>
      <c r="Z519" s="159">
        <v>0.13500000000000001</v>
      </c>
      <c r="AA519" s="159">
        <v>6.3E-3</v>
      </c>
      <c r="AB519" s="162">
        <v>2.58</v>
      </c>
    </row>
    <row r="520" spans="1:28" ht="15" customHeight="1" x14ac:dyDescent="0.15">
      <c r="A520" s="20" t="str">
        <f t="shared" si="8"/>
        <v>貨3軽QCF</v>
      </c>
      <c r="B520" s="20" t="s">
        <v>253</v>
      </c>
      <c r="C520" s="20" t="s">
        <v>252</v>
      </c>
      <c r="D520" s="20" t="s">
        <v>443</v>
      </c>
      <c r="E520" s="20" t="s">
        <v>308</v>
      </c>
      <c r="F520" s="20">
        <v>0.13500000000000001</v>
      </c>
      <c r="G520" s="20">
        <v>6.3E-3</v>
      </c>
      <c r="H520" s="20">
        <v>2.58</v>
      </c>
      <c r="I520" s="1" t="s">
        <v>1084</v>
      </c>
      <c r="J520" s="20" t="s">
        <v>450</v>
      </c>
      <c r="T520" s="133" t="s">
        <v>365</v>
      </c>
      <c r="U520" s="159" t="s">
        <v>374</v>
      </c>
      <c r="V520" s="39" t="s">
        <v>1143</v>
      </c>
      <c r="W520" s="160" t="s">
        <v>443</v>
      </c>
      <c r="X520" s="161" t="s">
        <v>308</v>
      </c>
      <c r="Y520" s="7"/>
      <c r="Z520" s="159">
        <v>0.13500000000000001</v>
      </c>
      <c r="AA520" s="159">
        <v>6.3E-3</v>
      </c>
      <c r="AB520" s="162">
        <v>2.58</v>
      </c>
    </row>
    <row r="521" spans="1:28" ht="15" customHeight="1" x14ac:dyDescent="0.15">
      <c r="A521" s="20" t="str">
        <f t="shared" si="8"/>
        <v>貨3軽QMF</v>
      </c>
      <c r="B521" s="20" t="s">
        <v>253</v>
      </c>
      <c r="C521" s="20" t="s">
        <v>252</v>
      </c>
      <c r="D521" s="20" t="s">
        <v>443</v>
      </c>
      <c r="E521" t="s">
        <v>1552</v>
      </c>
      <c r="F521" s="20">
        <v>0.13500000000000001</v>
      </c>
      <c r="G521" s="20">
        <v>6.3E-3</v>
      </c>
      <c r="H521" s="20">
        <v>2.58</v>
      </c>
      <c r="I521" s="1" t="s">
        <v>1494</v>
      </c>
      <c r="T521" s="133" t="s">
        <v>365</v>
      </c>
      <c r="U521" s="159" t="s">
        <v>374</v>
      </c>
      <c r="V521" s="39" t="s">
        <v>1143</v>
      </c>
      <c r="W521" s="160" t="s">
        <v>443</v>
      </c>
      <c r="X521" s="161" t="s">
        <v>1198</v>
      </c>
      <c r="Y521" s="7"/>
      <c r="Z521" s="159">
        <v>0.13500000000000001</v>
      </c>
      <c r="AA521" s="159">
        <v>6.3E-3</v>
      </c>
      <c r="AB521" s="162">
        <v>2.58</v>
      </c>
    </row>
    <row r="522" spans="1:28" ht="15" customHeight="1" x14ac:dyDescent="0.15">
      <c r="A522" s="20" t="str">
        <f t="shared" si="8"/>
        <v>貨3軽3DF</v>
      </c>
      <c r="B522" s="20" t="s">
        <v>253</v>
      </c>
      <c r="C522" s="20" t="s">
        <v>252</v>
      </c>
      <c r="D522" t="s">
        <v>1102</v>
      </c>
      <c r="E522" s="20" t="s">
        <v>1183</v>
      </c>
      <c r="F522" s="20">
        <v>0.24</v>
      </c>
      <c r="G522" s="20">
        <v>7.0000000000000001E-3</v>
      </c>
      <c r="H522" s="20">
        <v>2.58</v>
      </c>
      <c r="I522" s="1" t="s">
        <v>1165</v>
      </c>
      <c r="T522" s="133" t="s">
        <v>365</v>
      </c>
      <c r="U522" s="159" t="s">
        <v>374</v>
      </c>
      <c r="V522" s="39" t="s">
        <v>1143</v>
      </c>
      <c r="W522" s="160" t="s">
        <v>1102</v>
      </c>
      <c r="X522" s="161" t="s">
        <v>1183</v>
      </c>
      <c r="Y522" s="7" t="s">
        <v>1537</v>
      </c>
      <c r="Z522" s="159">
        <v>0.24</v>
      </c>
      <c r="AA522" s="159">
        <v>7.0000000000000001E-3</v>
      </c>
      <c r="AB522" s="162">
        <v>2.58</v>
      </c>
    </row>
    <row r="523" spans="1:28" ht="15" customHeight="1" x14ac:dyDescent="0.15">
      <c r="A523" s="20" t="str">
        <f t="shared" si="8"/>
        <v>貨3軽3CF</v>
      </c>
      <c r="B523" s="20" t="s">
        <v>253</v>
      </c>
      <c r="C523" s="20" t="s">
        <v>252</v>
      </c>
      <c r="D523" t="s">
        <v>1102</v>
      </c>
      <c r="E523" s="20" t="s">
        <v>1184</v>
      </c>
      <c r="F523" s="20">
        <v>0.12</v>
      </c>
      <c r="G523" s="20">
        <v>3.5000000000000001E-3</v>
      </c>
      <c r="H523" s="20">
        <v>2.58</v>
      </c>
      <c r="I523" s="1" t="s">
        <v>1084</v>
      </c>
      <c r="T523" s="133" t="s">
        <v>365</v>
      </c>
      <c r="U523" s="159" t="s">
        <v>374</v>
      </c>
      <c r="V523" s="39" t="s">
        <v>1143</v>
      </c>
      <c r="W523" s="160" t="s">
        <v>1102</v>
      </c>
      <c r="X523" s="161" t="s">
        <v>1184</v>
      </c>
      <c r="Y523" s="7"/>
      <c r="Z523" s="159">
        <v>0.12</v>
      </c>
      <c r="AA523" s="159">
        <v>3.5000000000000001E-3</v>
      </c>
      <c r="AB523" s="162">
        <v>2.58</v>
      </c>
    </row>
    <row r="524" spans="1:28" ht="15" customHeight="1" x14ac:dyDescent="0.15">
      <c r="A524" s="20" t="str">
        <f t="shared" si="8"/>
        <v>貨3軽3MF</v>
      </c>
      <c r="B524" s="20" t="s">
        <v>253</v>
      </c>
      <c r="C524" s="20" t="s">
        <v>252</v>
      </c>
      <c r="D524" t="s">
        <v>1102</v>
      </c>
      <c r="E524" s="20" t="s">
        <v>1185</v>
      </c>
      <c r="F524" s="20">
        <v>0.06</v>
      </c>
      <c r="G524" s="20">
        <v>1.75E-3</v>
      </c>
      <c r="H524" s="20">
        <v>2.58</v>
      </c>
      <c r="I524" s="1" t="s">
        <v>1094</v>
      </c>
      <c r="T524" s="133" t="s">
        <v>365</v>
      </c>
      <c r="U524" s="159" t="s">
        <v>374</v>
      </c>
      <c r="V524" s="39" t="s">
        <v>1143</v>
      </c>
      <c r="W524" s="160" t="s">
        <v>1102</v>
      </c>
      <c r="X524" s="161" t="s">
        <v>1185</v>
      </c>
      <c r="Y524" s="7"/>
      <c r="Z524" s="159">
        <v>0.06</v>
      </c>
      <c r="AA524" s="159">
        <v>1.75E-3</v>
      </c>
      <c r="AB524" s="162">
        <v>2.58</v>
      </c>
    </row>
    <row r="525" spans="1:28" ht="15" customHeight="1" x14ac:dyDescent="0.15">
      <c r="A525" s="20" t="str">
        <f t="shared" si="8"/>
        <v>貨3軽4DF</v>
      </c>
      <c r="B525" s="20" t="s">
        <v>253</v>
      </c>
      <c r="C525" s="20" t="s">
        <v>252</v>
      </c>
      <c r="D525" t="s">
        <v>1102</v>
      </c>
      <c r="E525" s="20" t="s">
        <v>1186</v>
      </c>
      <c r="F525" s="20">
        <v>0.18</v>
      </c>
      <c r="G525" s="20">
        <v>5.2500000000000003E-3</v>
      </c>
      <c r="H525" s="20">
        <v>2.58</v>
      </c>
      <c r="I525" s="1" t="s">
        <v>1165</v>
      </c>
      <c r="T525" s="133" t="s">
        <v>365</v>
      </c>
      <c r="U525" s="159" t="s">
        <v>374</v>
      </c>
      <c r="V525" s="39" t="s">
        <v>1143</v>
      </c>
      <c r="W525" s="160" t="s">
        <v>1102</v>
      </c>
      <c r="X525" s="161" t="s">
        <v>1186</v>
      </c>
      <c r="Y525" s="7" t="s">
        <v>1537</v>
      </c>
      <c r="Z525" s="159">
        <v>0.18</v>
      </c>
      <c r="AA525" s="159">
        <v>5.2500000000000003E-3</v>
      </c>
      <c r="AB525" s="162">
        <v>2.58</v>
      </c>
    </row>
    <row r="526" spans="1:28" ht="15" customHeight="1" x14ac:dyDescent="0.15">
      <c r="A526" s="20" t="str">
        <f t="shared" si="8"/>
        <v>貨3軽4CF</v>
      </c>
      <c r="B526" s="20" t="s">
        <v>253</v>
      </c>
      <c r="C526" s="20" t="s">
        <v>252</v>
      </c>
      <c r="D526" t="s">
        <v>1102</v>
      </c>
      <c r="E526" s="20" t="s">
        <v>1187</v>
      </c>
      <c r="F526" s="20">
        <v>0.18</v>
      </c>
      <c r="G526" s="20">
        <v>5.2500000000000003E-3</v>
      </c>
      <c r="H526" s="20">
        <v>2.58</v>
      </c>
      <c r="I526" s="1" t="s">
        <v>1084</v>
      </c>
      <c r="T526" s="133" t="s">
        <v>365</v>
      </c>
      <c r="U526" s="159" t="s">
        <v>374</v>
      </c>
      <c r="V526" s="39" t="s">
        <v>1143</v>
      </c>
      <c r="W526" s="160" t="s">
        <v>1102</v>
      </c>
      <c r="X526" s="161" t="s">
        <v>1187</v>
      </c>
      <c r="Y526" s="7"/>
      <c r="Z526" s="159">
        <v>0.18</v>
      </c>
      <c r="AA526" s="159">
        <v>5.2500000000000003E-3</v>
      </c>
      <c r="AB526" s="162">
        <v>2.58</v>
      </c>
    </row>
    <row r="527" spans="1:28" ht="15" customHeight="1" x14ac:dyDescent="0.15">
      <c r="A527" s="20" t="str">
        <f t="shared" si="8"/>
        <v>貨3軽4MF</v>
      </c>
      <c r="B527" s="20" t="s">
        <v>253</v>
      </c>
      <c r="C527" s="20" t="s">
        <v>252</v>
      </c>
      <c r="D527" t="s">
        <v>1102</v>
      </c>
      <c r="E527" s="20" t="s">
        <v>1188</v>
      </c>
      <c r="F527" s="20">
        <v>0.18</v>
      </c>
      <c r="G527" s="20">
        <v>5.2500000000000003E-3</v>
      </c>
      <c r="H527" s="20">
        <v>2.58</v>
      </c>
      <c r="I527" s="1" t="s">
        <v>1094</v>
      </c>
      <c r="T527" s="133" t="s">
        <v>365</v>
      </c>
      <c r="U527" s="159" t="s">
        <v>374</v>
      </c>
      <c r="V527" s="39" t="s">
        <v>1143</v>
      </c>
      <c r="W527" s="160" t="s">
        <v>1102</v>
      </c>
      <c r="X527" s="161" t="s">
        <v>1188</v>
      </c>
      <c r="Y527" s="7"/>
      <c r="Z527" s="159">
        <v>0.18</v>
      </c>
      <c r="AA527" s="159">
        <v>5.2500000000000003E-3</v>
      </c>
      <c r="AB527" s="162">
        <v>2.58</v>
      </c>
    </row>
    <row r="528" spans="1:28" ht="15" customHeight="1" x14ac:dyDescent="0.15">
      <c r="A528" s="20" t="str">
        <f t="shared" si="8"/>
        <v>貨3軽5DF</v>
      </c>
      <c r="B528" s="20" t="s">
        <v>253</v>
      </c>
      <c r="C528" s="20" t="s">
        <v>252</v>
      </c>
      <c r="D528" t="s">
        <v>1102</v>
      </c>
      <c r="E528" s="20" t="s">
        <v>1189</v>
      </c>
      <c r="F528" s="20">
        <v>0.12</v>
      </c>
      <c r="G528" s="20">
        <v>0.35</v>
      </c>
      <c r="H528" s="20">
        <v>2.58</v>
      </c>
      <c r="I528" s="1" t="s">
        <v>1165</v>
      </c>
      <c r="T528" s="133" t="s">
        <v>365</v>
      </c>
      <c r="U528" s="159" t="s">
        <v>374</v>
      </c>
      <c r="V528" s="39" t="s">
        <v>1143</v>
      </c>
      <c r="W528" s="160" t="s">
        <v>1102</v>
      </c>
      <c r="X528" s="161" t="s">
        <v>1189</v>
      </c>
      <c r="Y528" s="7" t="s">
        <v>1537</v>
      </c>
      <c r="Z528" s="159">
        <v>0.12</v>
      </c>
      <c r="AA528" s="159">
        <v>0.35</v>
      </c>
      <c r="AB528" s="162">
        <v>2.58</v>
      </c>
    </row>
    <row r="529" spans="1:28" ht="15" customHeight="1" x14ac:dyDescent="0.15">
      <c r="A529" s="20" t="str">
        <f t="shared" si="8"/>
        <v>貨3軽5CF</v>
      </c>
      <c r="B529" s="20" t="s">
        <v>253</v>
      </c>
      <c r="C529" s="20" t="s">
        <v>252</v>
      </c>
      <c r="D529" t="s">
        <v>1102</v>
      </c>
      <c r="E529" s="20" t="s">
        <v>1190</v>
      </c>
      <c r="F529" s="20">
        <v>0.12</v>
      </c>
      <c r="G529" s="20">
        <v>0.35</v>
      </c>
      <c r="H529" s="20">
        <v>2.58</v>
      </c>
      <c r="I529" s="1" t="s">
        <v>1084</v>
      </c>
      <c r="T529" s="133" t="s">
        <v>365</v>
      </c>
      <c r="U529" s="159" t="s">
        <v>374</v>
      </c>
      <c r="V529" s="39" t="s">
        <v>1143</v>
      </c>
      <c r="W529" s="160" t="s">
        <v>1102</v>
      </c>
      <c r="X529" s="161" t="s">
        <v>1190</v>
      </c>
      <c r="Y529" s="7"/>
      <c r="Z529" s="159">
        <v>0.12</v>
      </c>
      <c r="AA529" s="159">
        <v>0.35</v>
      </c>
      <c r="AB529" s="162">
        <v>2.58</v>
      </c>
    </row>
    <row r="530" spans="1:28" ht="15" customHeight="1" x14ac:dyDescent="0.15">
      <c r="A530" s="20" t="str">
        <f t="shared" si="8"/>
        <v>貨3軽5MF</v>
      </c>
      <c r="B530" s="20" t="s">
        <v>253</v>
      </c>
      <c r="C530" s="20" t="s">
        <v>252</v>
      </c>
      <c r="D530" t="s">
        <v>1102</v>
      </c>
      <c r="E530" s="20" t="s">
        <v>1191</v>
      </c>
      <c r="F530" s="20">
        <v>0.12</v>
      </c>
      <c r="G530" s="20">
        <v>0.35</v>
      </c>
      <c r="H530" s="20">
        <v>2.58</v>
      </c>
      <c r="I530" s="1" t="s">
        <v>1094</v>
      </c>
      <c r="T530" s="133" t="s">
        <v>365</v>
      </c>
      <c r="U530" s="159" t="s">
        <v>374</v>
      </c>
      <c r="V530" s="39" t="s">
        <v>1143</v>
      </c>
      <c r="W530" s="160" t="s">
        <v>1102</v>
      </c>
      <c r="X530" s="161" t="s">
        <v>1191</v>
      </c>
      <c r="Y530" s="7"/>
      <c r="Z530" s="159">
        <v>0.12</v>
      </c>
      <c r="AA530" s="159">
        <v>0.35</v>
      </c>
      <c r="AB530" s="162">
        <v>2.58</v>
      </c>
    </row>
    <row r="531" spans="1:28" ht="15" customHeight="1" x14ac:dyDescent="0.15">
      <c r="A531" s="20" t="str">
        <f t="shared" si="8"/>
        <v>貨3軽6DF</v>
      </c>
      <c r="B531" s="20" t="s">
        <v>253</v>
      </c>
      <c r="C531" s="20" t="s">
        <v>252</v>
      </c>
      <c r="D531" t="s">
        <v>1102</v>
      </c>
      <c r="E531" s="20" t="s">
        <v>1192</v>
      </c>
      <c r="F531" s="20">
        <v>0.06</v>
      </c>
      <c r="G531" s="20">
        <v>1.75E-3</v>
      </c>
      <c r="H531" s="20">
        <v>2.58</v>
      </c>
      <c r="I531" s="1" t="s">
        <v>1165</v>
      </c>
      <c r="T531" s="133" t="s">
        <v>365</v>
      </c>
      <c r="U531" s="159" t="s">
        <v>374</v>
      </c>
      <c r="V531" s="39" t="s">
        <v>1143</v>
      </c>
      <c r="W531" s="160" t="s">
        <v>1102</v>
      </c>
      <c r="X531" s="161" t="s">
        <v>1192</v>
      </c>
      <c r="Y531" s="7" t="s">
        <v>1537</v>
      </c>
      <c r="Z531" s="159">
        <v>0.06</v>
      </c>
      <c r="AA531" s="159">
        <v>1.75E-3</v>
      </c>
      <c r="AB531" s="162">
        <v>2.58</v>
      </c>
    </row>
    <row r="532" spans="1:28" ht="15" customHeight="1" x14ac:dyDescent="0.15">
      <c r="A532" s="20" t="str">
        <f t="shared" si="8"/>
        <v>貨3軽6CF</v>
      </c>
      <c r="B532" s="20" t="s">
        <v>253</v>
      </c>
      <c r="C532" s="20" t="s">
        <v>252</v>
      </c>
      <c r="D532" t="s">
        <v>1102</v>
      </c>
      <c r="E532" s="20" t="s">
        <v>1193</v>
      </c>
      <c r="F532" s="20">
        <v>0.06</v>
      </c>
      <c r="G532" s="20">
        <v>1.75E-3</v>
      </c>
      <c r="H532" s="20">
        <v>2.58</v>
      </c>
      <c r="I532" s="1" t="s">
        <v>1084</v>
      </c>
      <c r="T532" s="133" t="s">
        <v>365</v>
      </c>
      <c r="U532" s="159" t="s">
        <v>374</v>
      </c>
      <c r="V532" s="39" t="s">
        <v>1143</v>
      </c>
      <c r="W532" s="160" t="s">
        <v>1102</v>
      </c>
      <c r="X532" s="161" t="s">
        <v>1193</v>
      </c>
      <c r="Y532" s="801"/>
      <c r="Z532" s="159">
        <v>0.06</v>
      </c>
      <c r="AA532" s="159">
        <v>1.75E-3</v>
      </c>
      <c r="AB532" s="162">
        <v>2.58</v>
      </c>
    </row>
    <row r="533" spans="1:28" ht="15" customHeight="1" x14ac:dyDescent="0.15">
      <c r="A533" s="20" t="str">
        <f t="shared" si="8"/>
        <v>貨3軽6MF</v>
      </c>
      <c r="B533" s="20" t="s">
        <v>253</v>
      </c>
      <c r="C533" s="20" t="s">
        <v>252</v>
      </c>
      <c r="D533" t="s">
        <v>1102</v>
      </c>
      <c r="E533" s="20" t="s">
        <v>1194</v>
      </c>
      <c r="F533" s="20">
        <v>0.06</v>
      </c>
      <c r="G533" s="20">
        <v>1.75E-3</v>
      </c>
      <c r="H533" s="20">
        <v>2.58</v>
      </c>
      <c r="I533" s="1" t="s">
        <v>1094</v>
      </c>
      <c r="T533" s="133" t="s">
        <v>365</v>
      </c>
      <c r="U533" s="159" t="s">
        <v>374</v>
      </c>
      <c r="V533" s="39" t="s">
        <v>1143</v>
      </c>
      <c r="W533" s="160" t="s">
        <v>1102</v>
      </c>
      <c r="X533" s="161" t="s">
        <v>1194</v>
      </c>
      <c r="Y533" s="802"/>
      <c r="Z533" s="159">
        <v>0.06</v>
      </c>
      <c r="AA533" s="159">
        <v>1.75E-3</v>
      </c>
      <c r="AB533" s="162">
        <v>2.58</v>
      </c>
    </row>
    <row r="534" spans="1:28" ht="15" customHeight="1" x14ac:dyDescent="0.15">
      <c r="A534" s="20" t="str">
        <f t="shared" si="8"/>
        <v>貨4軽-</v>
      </c>
      <c r="B534" s="20" t="s">
        <v>231</v>
      </c>
      <c r="C534" s="20" t="s">
        <v>254</v>
      </c>
      <c r="D534" s="20" t="s">
        <v>712</v>
      </c>
      <c r="E534" s="20" t="s">
        <v>711</v>
      </c>
      <c r="F534" s="20">
        <v>0.9</v>
      </c>
      <c r="G534" s="20">
        <v>6.5000000000000002E-2</v>
      </c>
      <c r="H534" s="20">
        <v>2.58</v>
      </c>
      <c r="I534" s="1" t="s">
        <v>179</v>
      </c>
      <c r="T534" s="133" t="s">
        <v>365</v>
      </c>
      <c r="U534" s="159" t="s">
        <v>374</v>
      </c>
      <c r="V534" s="39" t="s">
        <v>1144</v>
      </c>
      <c r="W534" s="160" t="s">
        <v>712</v>
      </c>
      <c r="X534" s="161" t="s">
        <v>711</v>
      </c>
      <c r="Y534" s="801"/>
      <c r="Z534" s="159">
        <v>0.9</v>
      </c>
      <c r="AA534" s="159">
        <v>6.5000000000000002E-2</v>
      </c>
      <c r="AB534" s="162">
        <v>2.58</v>
      </c>
    </row>
    <row r="535" spans="1:28" ht="15" customHeight="1" x14ac:dyDescent="0.15">
      <c r="A535" s="20" t="str">
        <f t="shared" si="8"/>
        <v>貨4軽K</v>
      </c>
      <c r="B535" s="20" t="s">
        <v>231</v>
      </c>
      <c r="C535" s="20" t="s">
        <v>254</v>
      </c>
      <c r="D535" s="20" t="s">
        <v>715</v>
      </c>
      <c r="E535" s="20" t="s">
        <v>813</v>
      </c>
      <c r="F535" s="20">
        <v>0.75</v>
      </c>
      <c r="G535" s="20">
        <v>6.5000000000000002E-2</v>
      </c>
      <c r="H535" s="20">
        <v>2.58</v>
      </c>
      <c r="I535" s="1" t="s">
        <v>179</v>
      </c>
      <c r="T535" s="133" t="s">
        <v>365</v>
      </c>
      <c r="U535" s="159" t="s">
        <v>374</v>
      </c>
      <c r="V535" s="39" t="s">
        <v>1144</v>
      </c>
      <c r="W535" s="160" t="s">
        <v>715</v>
      </c>
      <c r="X535" s="161" t="s">
        <v>813</v>
      </c>
      <c r="Y535" s="802"/>
      <c r="Z535" s="159">
        <v>0.75</v>
      </c>
      <c r="AA535" s="159">
        <v>6.5000000000000002E-2</v>
      </c>
      <c r="AB535" s="162">
        <v>2.58</v>
      </c>
    </row>
    <row r="536" spans="1:28" ht="15" customHeight="1" x14ac:dyDescent="0.15">
      <c r="A536" s="20" t="str">
        <f t="shared" si="8"/>
        <v>貨4軽N</v>
      </c>
      <c r="B536" s="20" t="s">
        <v>231</v>
      </c>
      <c r="C536" s="20" t="s">
        <v>254</v>
      </c>
      <c r="D536" s="20" t="s">
        <v>815</v>
      </c>
      <c r="E536" s="20" t="s">
        <v>941</v>
      </c>
      <c r="F536" s="20">
        <v>0.65</v>
      </c>
      <c r="G536" s="20">
        <v>6.5000000000000002E-2</v>
      </c>
      <c r="H536" s="20">
        <v>2.58</v>
      </c>
      <c r="I536" s="1" t="s">
        <v>179</v>
      </c>
      <c r="T536" s="133" t="s">
        <v>365</v>
      </c>
      <c r="U536" s="159" t="s">
        <v>374</v>
      </c>
      <c r="V536" s="39" t="s">
        <v>1144</v>
      </c>
      <c r="W536" s="160" t="s">
        <v>815</v>
      </c>
      <c r="X536" s="161" t="s">
        <v>941</v>
      </c>
      <c r="Y536" s="801"/>
      <c r="Z536" s="159">
        <v>0.65</v>
      </c>
      <c r="AA536" s="159">
        <v>6.5000000000000002E-2</v>
      </c>
      <c r="AB536" s="162">
        <v>2.58</v>
      </c>
    </row>
    <row r="537" spans="1:28" ht="15" customHeight="1" x14ac:dyDescent="0.15">
      <c r="A537" s="20" t="str">
        <f t="shared" si="8"/>
        <v>貨4軽P</v>
      </c>
      <c r="B537" s="20" t="s">
        <v>231</v>
      </c>
      <c r="C537" s="20" t="s">
        <v>254</v>
      </c>
      <c r="D537" s="20" t="s">
        <v>815</v>
      </c>
      <c r="E537" s="20" t="s">
        <v>942</v>
      </c>
      <c r="F537" s="20">
        <v>0.65</v>
      </c>
      <c r="G537" s="20">
        <v>6.5000000000000002E-2</v>
      </c>
      <c r="H537" s="20">
        <v>2.58</v>
      </c>
      <c r="I537" s="1" t="s">
        <v>179</v>
      </c>
      <c r="T537" s="133" t="s">
        <v>365</v>
      </c>
      <c r="U537" s="159" t="s">
        <v>374</v>
      </c>
      <c r="V537" s="39" t="s">
        <v>1144</v>
      </c>
      <c r="W537" s="160" t="s">
        <v>815</v>
      </c>
      <c r="X537" s="161" t="s">
        <v>942</v>
      </c>
      <c r="Y537" s="802"/>
      <c r="Z537" s="159">
        <v>0.65</v>
      </c>
      <c r="AA537" s="159">
        <v>6.5000000000000002E-2</v>
      </c>
      <c r="AB537" s="162">
        <v>2.58</v>
      </c>
    </row>
    <row r="538" spans="1:28" ht="15" customHeight="1" x14ac:dyDescent="0.15">
      <c r="A538" s="20" t="str">
        <f t="shared" si="8"/>
        <v>貨4軽U</v>
      </c>
      <c r="B538" s="20" t="s">
        <v>231</v>
      </c>
      <c r="C538" s="20" t="s">
        <v>254</v>
      </c>
      <c r="D538" t="s">
        <v>834</v>
      </c>
      <c r="E538" t="s">
        <v>964</v>
      </c>
      <c r="F538" s="20">
        <v>0.56000000000000005</v>
      </c>
      <c r="G538" s="20">
        <v>6.5000000000000002E-2</v>
      </c>
      <c r="H538" s="20">
        <v>2.58</v>
      </c>
      <c r="I538" s="1" t="s">
        <v>179</v>
      </c>
      <c r="T538" s="133" t="s">
        <v>365</v>
      </c>
      <c r="U538" s="159" t="s">
        <v>374</v>
      </c>
      <c r="V538" s="39" t="s">
        <v>1144</v>
      </c>
      <c r="W538" s="160" t="s">
        <v>834</v>
      </c>
      <c r="X538" s="161" t="s">
        <v>964</v>
      </c>
      <c r="Y538" s="801"/>
      <c r="Z538" s="159">
        <v>0.56000000000000005</v>
      </c>
      <c r="AA538" s="159">
        <v>6.5000000000000002E-2</v>
      </c>
      <c r="AB538" s="162">
        <v>2.58</v>
      </c>
    </row>
    <row r="539" spans="1:28" ht="15" customHeight="1" x14ac:dyDescent="0.15">
      <c r="A539" s="20" t="str">
        <f t="shared" si="8"/>
        <v>貨4軽W</v>
      </c>
      <c r="B539" s="20" t="s">
        <v>231</v>
      </c>
      <c r="C539" s="20" t="s">
        <v>254</v>
      </c>
      <c r="D539" s="20" t="s">
        <v>834</v>
      </c>
      <c r="E539" s="20" t="s">
        <v>986</v>
      </c>
      <c r="F539" s="20">
        <v>0.56000000000000005</v>
      </c>
      <c r="G539" s="20">
        <v>6.5000000000000002E-2</v>
      </c>
      <c r="H539" s="20">
        <v>2.58</v>
      </c>
      <c r="I539" s="1" t="s">
        <v>179</v>
      </c>
      <c r="T539" s="133" t="s">
        <v>365</v>
      </c>
      <c r="U539" s="159" t="s">
        <v>374</v>
      </c>
      <c r="V539" s="39" t="s">
        <v>1144</v>
      </c>
      <c r="W539" s="160" t="s">
        <v>834</v>
      </c>
      <c r="X539" s="161" t="s">
        <v>986</v>
      </c>
      <c r="Y539" s="802"/>
      <c r="Z539" s="159">
        <v>0.56000000000000005</v>
      </c>
      <c r="AA539" s="159">
        <v>6.5000000000000002E-2</v>
      </c>
      <c r="AB539" s="162">
        <v>2.58</v>
      </c>
    </row>
    <row r="540" spans="1:28" ht="15" customHeight="1" x14ac:dyDescent="0.15">
      <c r="A540" s="20" t="str">
        <f t="shared" si="8"/>
        <v>貨4軽KC</v>
      </c>
      <c r="B540" s="20" t="s">
        <v>231</v>
      </c>
      <c r="C540" s="20" t="s">
        <v>254</v>
      </c>
      <c r="D540" t="s">
        <v>840</v>
      </c>
      <c r="E540" t="s">
        <v>830</v>
      </c>
      <c r="F540" s="20">
        <v>0.46</v>
      </c>
      <c r="G540" s="20">
        <v>6.5000000000000002E-2</v>
      </c>
      <c r="H540" s="20">
        <v>2.58</v>
      </c>
      <c r="I540" s="1" t="s">
        <v>179</v>
      </c>
      <c r="J540"/>
      <c r="T540" s="133" t="s">
        <v>365</v>
      </c>
      <c r="U540" s="159" t="s">
        <v>374</v>
      </c>
      <c r="V540" s="39" t="s">
        <v>1144</v>
      </c>
      <c r="W540" s="160" t="s">
        <v>840</v>
      </c>
      <c r="X540" s="161" t="s">
        <v>830</v>
      </c>
      <c r="Y540" s="801"/>
      <c r="Z540" s="159">
        <v>0.46</v>
      </c>
      <c r="AA540" s="159">
        <v>6.5000000000000002E-2</v>
      </c>
      <c r="AB540" s="162">
        <v>2.58</v>
      </c>
    </row>
    <row r="541" spans="1:28" ht="15" customHeight="1" x14ac:dyDescent="0.15">
      <c r="A541" s="20" t="str">
        <f t="shared" si="8"/>
        <v>貨4軽KK</v>
      </c>
      <c r="B541" s="20" t="s">
        <v>231</v>
      </c>
      <c r="C541" s="20" t="s">
        <v>254</v>
      </c>
      <c r="D541" s="20" t="s">
        <v>835</v>
      </c>
      <c r="E541" s="20" t="s">
        <v>928</v>
      </c>
      <c r="F541" s="20">
        <v>0.35</v>
      </c>
      <c r="G541" s="20">
        <v>2.3E-2</v>
      </c>
      <c r="H541" s="20">
        <v>2.58</v>
      </c>
      <c r="I541" s="1" t="s">
        <v>179</v>
      </c>
      <c r="T541" s="133" t="s">
        <v>365</v>
      </c>
      <c r="U541" s="159" t="s">
        <v>374</v>
      </c>
      <c r="V541" s="39" t="s">
        <v>1144</v>
      </c>
      <c r="W541" s="160" t="s">
        <v>835</v>
      </c>
      <c r="X541" s="161" t="s">
        <v>928</v>
      </c>
      <c r="Y541" s="802"/>
      <c r="Z541" s="159">
        <v>0.35</v>
      </c>
      <c r="AA541" s="159">
        <v>2.3E-2</v>
      </c>
      <c r="AB541" s="162">
        <v>2.58</v>
      </c>
    </row>
    <row r="542" spans="1:28" ht="15" customHeight="1" x14ac:dyDescent="0.15">
      <c r="A542" s="20" t="str">
        <f t="shared" si="8"/>
        <v>貨4軽HF</v>
      </c>
      <c r="B542" s="20" t="s">
        <v>231</v>
      </c>
      <c r="C542" s="20" t="s">
        <v>254</v>
      </c>
      <c r="D542" t="s">
        <v>835</v>
      </c>
      <c r="E542" t="s">
        <v>915</v>
      </c>
      <c r="F542" s="20">
        <v>0.17499999999999999</v>
      </c>
      <c r="G542" s="20">
        <v>1.15E-2</v>
      </c>
      <c r="H542" s="20">
        <v>2.58</v>
      </c>
      <c r="I542" s="1" t="s">
        <v>1084</v>
      </c>
      <c r="J542" t="s">
        <v>1088</v>
      </c>
      <c r="T542" s="133" t="s">
        <v>365</v>
      </c>
      <c r="U542" s="159" t="s">
        <v>374</v>
      </c>
      <c r="V542" s="39" t="s">
        <v>1144</v>
      </c>
      <c r="W542" s="160" t="s">
        <v>835</v>
      </c>
      <c r="X542" s="161" t="s">
        <v>915</v>
      </c>
      <c r="Y542" s="801"/>
      <c r="Z542" s="159">
        <v>0.17499999999999999</v>
      </c>
      <c r="AA542" s="159">
        <v>1.15E-2</v>
      </c>
      <c r="AB542" s="162">
        <v>2.58</v>
      </c>
    </row>
    <row r="543" spans="1:28" ht="15" customHeight="1" x14ac:dyDescent="0.15">
      <c r="A543" s="20" t="str">
        <f t="shared" si="8"/>
        <v>貨4軽KL</v>
      </c>
      <c r="B543" s="20" t="s">
        <v>231</v>
      </c>
      <c r="C543" s="20" t="s">
        <v>254</v>
      </c>
      <c r="D543" s="20" t="s">
        <v>835</v>
      </c>
      <c r="E543" s="20" t="s">
        <v>929</v>
      </c>
      <c r="F543" s="20">
        <v>0.35</v>
      </c>
      <c r="G543" s="20">
        <v>2.3E-2</v>
      </c>
      <c r="H543" s="20">
        <v>2.58</v>
      </c>
      <c r="I543" s="1" t="s">
        <v>179</v>
      </c>
      <c r="T543" s="133" t="s">
        <v>365</v>
      </c>
      <c r="U543" s="159" t="s">
        <v>374</v>
      </c>
      <c r="V543" s="39" t="s">
        <v>1144</v>
      </c>
      <c r="W543" s="160" t="s">
        <v>835</v>
      </c>
      <c r="X543" s="161" t="s">
        <v>929</v>
      </c>
      <c r="Y543" s="802"/>
      <c r="Z543" s="159">
        <v>0.35</v>
      </c>
      <c r="AA543" s="159">
        <v>2.3E-2</v>
      </c>
      <c r="AB543" s="162">
        <v>2.58</v>
      </c>
    </row>
    <row r="544" spans="1:28" ht="15" customHeight="1" x14ac:dyDescent="0.15">
      <c r="A544" s="20" t="str">
        <f t="shared" si="8"/>
        <v>貨4軽HM</v>
      </c>
      <c r="B544" s="20" t="s">
        <v>231</v>
      </c>
      <c r="C544" s="20" t="s">
        <v>254</v>
      </c>
      <c r="D544" t="s">
        <v>835</v>
      </c>
      <c r="E544" t="s">
        <v>916</v>
      </c>
      <c r="F544" s="20">
        <v>0.17499999999999999</v>
      </c>
      <c r="G544" s="20">
        <v>1.15E-2</v>
      </c>
      <c r="H544" s="20">
        <v>2.58</v>
      </c>
      <c r="I544" s="1" t="s">
        <v>1084</v>
      </c>
      <c r="J544" t="s">
        <v>1088</v>
      </c>
      <c r="T544" s="133" t="s">
        <v>365</v>
      </c>
      <c r="U544" s="159" t="s">
        <v>374</v>
      </c>
      <c r="V544" s="39" t="s">
        <v>1144</v>
      </c>
      <c r="W544" s="160" t="s">
        <v>835</v>
      </c>
      <c r="X544" s="161" t="s">
        <v>916</v>
      </c>
      <c r="Y544" s="7"/>
      <c r="Z544" s="159">
        <v>0.17499999999999999</v>
      </c>
      <c r="AA544" s="159">
        <v>1.15E-2</v>
      </c>
      <c r="AB544" s="162">
        <v>2.58</v>
      </c>
    </row>
    <row r="545" spans="1:28" ht="15" customHeight="1" x14ac:dyDescent="0.15">
      <c r="A545" s="20" t="str">
        <f t="shared" si="8"/>
        <v>貨4軽DR</v>
      </c>
      <c r="B545" s="20" t="s">
        <v>231</v>
      </c>
      <c r="C545" s="20" t="s">
        <v>254</v>
      </c>
      <c r="D545" s="20" t="s">
        <v>1200</v>
      </c>
      <c r="E545" s="20" t="s">
        <v>748</v>
      </c>
      <c r="F545" s="20">
        <v>0.26250000000000001</v>
      </c>
      <c r="G545" s="20">
        <v>1.7250000000000001E-2</v>
      </c>
      <c r="H545" s="20">
        <v>2.58</v>
      </c>
      <c r="I545" s="1" t="s">
        <v>179</v>
      </c>
      <c r="J545" t="s">
        <v>1089</v>
      </c>
      <c r="T545" s="133" t="s">
        <v>365</v>
      </c>
      <c r="U545" s="159" t="s">
        <v>374</v>
      </c>
      <c r="V545" s="39" t="s">
        <v>1144</v>
      </c>
      <c r="W545" s="160" t="s">
        <v>1200</v>
      </c>
      <c r="X545" s="161" t="s">
        <v>748</v>
      </c>
      <c r="Y545" s="7"/>
      <c r="Z545" s="159">
        <v>0.26250000000000001</v>
      </c>
      <c r="AA545" s="159">
        <v>1.7250000000000001E-2</v>
      </c>
      <c r="AB545" s="162">
        <v>2.58</v>
      </c>
    </row>
    <row r="546" spans="1:28" ht="15" customHeight="1" x14ac:dyDescent="0.15">
      <c r="A546" s="20" t="str">
        <f t="shared" si="8"/>
        <v>貨4軽WR</v>
      </c>
      <c r="B546" s="20" t="s">
        <v>231</v>
      </c>
      <c r="C546" s="20" t="s">
        <v>254</v>
      </c>
      <c r="D546" t="s">
        <v>1200</v>
      </c>
      <c r="E546" t="s">
        <v>749</v>
      </c>
      <c r="F546" s="20">
        <v>0.26250000000000001</v>
      </c>
      <c r="G546" s="20">
        <v>1.7250000000000001E-2</v>
      </c>
      <c r="H546" s="20">
        <v>2.58</v>
      </c>
      <c r="I546" s="1" t="s">
        <v>1084</v>
      </c>
      <c r="J546" t="s">
        <v>423</v>
      </c>
      <c r="T546" s="133" t="s">
        <v>365</v>
      </c>
      <c r="U546" s="159" t="s">
        <v>374</v>
      </c>
      <c r="V546" s="39" t="s">
        <v>1144</v>
      </c>
      <c r="W546" s="160" t="s">
        <v>1200</v>
      </c>
      <c r="X546" s="161" t="s">
        <v>749</v>
      </c>
      <c r="Y546" s="7"/>
      <c r="Z546" s="159">
        <v>0.26250000000000001</v>
      </c>
      <c r="AA546" s="159">
        <v>1.7250000000000001E-2</v>
      </c>
      <c r="AB546" s="162">
        <v>2.58</v>
      </c>
    </row>
    <row r="547" spans="1:28" ht="15" customHeight="1" x14ac:dyDescent="0.15">
      <c r="A547" s="20" t="str">
        <f t="shared" si="8"/>
        <v>貨4軽DS</v>
      </c>
      <c r="B547" s="20" t="s">
        <v>231</v>
      </c>
      <c r="C547" s="20" t="s">
        <v>254</v>
      </c>
      <c r="D547" s="20" t="s">
        <v>1200</v>
      </c>
      <c r="E547" s="20" t="s">
        <v>750</v>
      </c>
      <c r="F547" s="20">
        <v>0.17499999999999999</v>
      </c>
      <c r="G547" s="20">
        <v>1.15E-2</v>
      </c>
      <c r="H547" s="20">
        <v>2.58</v>
      </c>
      <c r="I547" s="1" t="s">
        <v>179</v>
      </c>
      <c r="J547" t="s">
        <v>1090</v>
      </c>
      <c r="T547" s="133" t="s">
        <v>365</v>
      </c>
      <c r="U547" s="159" t="s">
        <v>374</v>
      </c>
      <c r="V547" s="39" t="s">
        <v>1144</v>
      </c>
      <c r="W547" s="160" t="s">
        <v>1200</v>
      </c>
      <c r="X547" s="161" t="s">
        <v>750</v>
      </c>
      <c r="Y547" s="7"/>
      <c r="Z547" s="159">
        <v>0.17499999999999999</v>
      </c>
      <c r="AA547" s="159">
        <v>1.15E-2</v>
      </c>
      <c r="AB547" s="162">
        <v>2.58</v>
      </c>
    </row>
    <row r="548" spans="1:28" ht="15" customHeight="1" x14ac:dyDescent="0.15">
      <c r="A548" s="20" t="str">
        <f t="shared" si="8"/>
        <v>貨4軽WS</v>
      </c>
      <c r="B548" s="20" t="s">
        <v>231</v>
      </c>
      <c r="C548" s="20" t="s">
        <v>254</v>
      </c>
      <c r="D548" t="s">
        <v>1200</v>
      </c>
      <c r="E548" t="s">
        <v>751</v>
      </c>
      <c r="F548" s="20">
        <v>0.17499999999999999</v>
      </c>
      <c r="G548" s="20">
        <v>1.15E-2</v>
      </c>
      <c r="H548" s="20">
        <v>2.58</v>
      </c>
      <c r="I548" s="1" t="s">
        <v>1084</v>
      </c>
      <c r="J548" t="s">
        <v>424</v>
      </c>
      <c r="T548" s="133" t="s">
        <v>365</v>
      </c>
      <c r="U548" s="159" t="s">
        <v>374</v>
      </c>
      <c r="V548" s="39" t="s">
        <v>1144</v>
      </c>
      <c r="W548" s="160" t="s">
        <v>1200</v>
      </c>
      <c r="X548" s="161" t="s">
        <v>751</v>
      </c>
      <c r="Y548" s="7"/>
      <c r="Z548" s="159">
        <v>0.17499999999999999</v>
      </c>
      <c r="AA548" s="159">
        <v>1.15E-2</v>
      </c>
      <c r="AB548" s="162">
        <v>2.58</v>
      </c>
    </row>
    <row r="549" spans="1:28" ht="15" customHeight="1" x14ac:dyDescent="0.15">
      <c r="A549" s="20" t="str">
        <f t="shared" si="8"/>
        <v>貨4軽DT</v>
      </c>
      <c r="B549" s="20" t="s">
        <v>231</v>
      </c>
      <c r="C549" s="20" t="s">
        <v>254</v>
      </c>
      <c r="D549" s="20" t="s">
        <v>1200</v>
      </c>
      <c r="E549" s="20" t="s">
        <v>752</v>
      </c>
      <c r="F549" s="20">
        <v>8.7499999999999994E-2</v>
      </c>
      <c r="G549" s="20">
        <v>5.7499999999999999E-3</v>
      </c>
      <c r="H549" s="20">
        <v>2.58</v>
      </c>
      <c r="I549" s="1" t="s">
        <v>179</v>
      </c>
      <c r="J549" t="s">
        <v>1091</v>
      </c>
      <c r="T549" s="133" t="s">
        <v>365</v>
      </c>
      <c r="U549" s="159" t="s">
        <v>374</v>
      </c>
      <c r="V549" s="39" t="s">
        <v>1144</v>
      </c>
      <c r="W549" s="160" t="s">
        <v>1200</v>
      </c>
      <c r="X549" s="161" t="s">
        <v>752</v>
      </c>
      <c r="Y549" s="7"/>
      <c r="Z549" s="159">
        <v>8.7499999999999994E-2</v>
      </c>
      <c r="AA549" s="159">
        <v>5.7499999999999999E-3</v>
      </c>
      <c r="AB549" s="162">
        <v>2.58</v>
      </c>
    </row>
    <row r="550" spans="1:28" ht="15" customHeight="1" x14ac:dyDescent="0.15">
      <c r="A550" s="20" t="str">
        <f t="shared" si="8"/>
        <v>貨4軽WT</v>
      </c>
      <c r="B550" s="20" t="s">
        <v>231</v>
      </c>
      <c r="C550" s="20" t="s">
        <v>254</v>
      </c>
      <c r="D550" t="s">
        <v>1200</v>
      </c>
      <c r="E550" t="s">
        <v>753</v>
      </c>
      <c r="F550" s="20">
        <v>8.7499999999999994E-2</v>
      </c>
      <c r="G550" s="20">
        <v>5.7499999999999999E-3</v>
      </c>
      <c r="H550" s="20">
        <v>2.58</v>
      </c>
      <c r="I550" s="1" t="s">
        <v>1084</v>
      </c>
      <c r="J550" t="s">
        <v>425</v>
      </c>
      <c r="T550" s="133" t="s">
        <v>365</v>
      </c>
      <c r="U550" s="159" t="s">
        <v>374</v>
      </c>
      <c r="V550" s="39" t="s">
        <v>1144</v>
      </c>
      <c r="W550" s="160" t="s">
        <v>1200</v>
      </c>
      <c r="X550" s="161" t="s">
        <v>753</v>
      </c>
      <c r="Y550" s="7"/>
      <c r="Z550" s="159">
        <v>8.7499999999999994E-2</v>
      </c>
      <c r="AA550" s="159">
        <v>5.7499999999999999E-3</v>
      </c>
      <c r="AB550" s="162">
        <v>2.58</v>
      </c>
    </row>
    <row r="551" spans="1:28" ht="15" customHeight="1" x14ac:dyDescent="0.15">
      <c r="A551" s="20" t="str">
        <f t="shared" si="8"/>
        <v>貨4軽DU</v>
      </c>
      <c r="B551" s="20" t="s">
        <v>231</v>
      </c>
      <c r="C551" s="20" t="s">
        <v>254</v>
      </c>
      <c r="D551" s="20" t="s">
        <v>1201</v>
      </c>
      <c r="E551" s="20" t="s">
        <v>754</v>
      </c>
      <c r="F551" s="20">
        <v>0.26250000000000001</v>
      </c>
      <c r="G551" s="20">
        <v>1.7250000000000001E-2</v>
      </c>
      <c r="H551" s="20">
        <v>2.58</v>
      </c>
      <c r="I551" s="1" t="s">
        <v>179</v>
      </c>
      <c r="J551" t="s">
        <v>1089</v>
      </c>
      <c r="T551" s="133" t="s">
        <v>365</v>
      </c>
      <c r="U551" s="159" t="s">
        <v>374</v>
      </c>
      <c r="V551" s="39" t="s">
        <v>1144</v>
      </c>
      <c r="W551" s="160" t="s">
        <v>1201</v>
      </c>
      <c r="X551" s="161" t="s">
        <v>754</v>
      </c>
      <c r="Y551" s="7"/>
      <c r="Z551" s="159">
        <v>0.26250000000000001</v>
      </c>
      <c r="AA551" s="159">
        <v>1.7250000000000001E-2</v>
      </c>
      <c r="AB551" s="162">
        <v>2.58</v>
      </c>
    </row>
    <row r="552" spans="1:28" ht="15" customHeight="1" x14ac:dyDescent="0.15">
      <c r="A552" s="20" t="str">
        <f t="shared" si="8"/>
        <v>貨4軽WU</v>
      </c>
      <c r="B552" s="20" t="s">
        <v>231</v>
      </c>
      <c r="C552" s="20" t="s">
        <v>254</v>
      </c>
      <c r="D552" t="s">
        <v>1201</v>
      </c>
      <c r="E552" t="s">
        <v>755</v>
      </c>
      <c r="F552" s="20">
        <v>0.26250000000000001</v>
      </c>
      <c r="G552" s="20">
        <v>1.7250000000000001E-2</v>
      </c>
      <c r="H552" s="20">
        <v>2.58</v>
      </c>
      <c r="I552" s="1" t="s">
        <v>1084</v>
      </c>
      <c r="J552" t="s">
        <v>423</v>
      </c>
      <c r="T552" s="133" t="s">
        <v>365</v>
      </c>
      <c r="U552" s="159" t="s">
        <v>374</v>
      </c>
      <c r="V552" s="39" t="s">
        <v>1144</v>
      </c>
      <c r="W552" s="160" t="s">
        <v>1201</v>
      </c>
      <c r="X552" s="161" t="s">
        <v>755</v>
      </c>
      <c r="Y552" s="7"/>
      <c r="Z552" s="159">
        <v>0.26250000000000001</v>
      </c>
      <c r="AA552" s="159">
        <v>1.7250000000000001E-2</v>
      </c>
      <c r="AB552" s="162">
        <v>2.58</v>
      </c>
    </row>
    <row r="553" spans="1:28" ht="15" customHeight="1" x14ac:dyDescent="0.15">
      <c r="A553" s="20" t="str">
        <f t="shared" si="8"/>
        <v>貨4軽DV</v>
      </c>
      <c r="B553" s="20" t="s">
        <v>231</v>
      </c>
      <c r="C553" s="20" t="s">
        <v>254</v>
      </c>
      <c r="D553" s="20" t="s">
        <v>1201</v>
      </c>
      <c r="E553" t="s">
        <v>756</v>
      </c>
      <c r="F553" s="20">
        <v>0.17499999999999999</v>
      </c>
      <c r="G553" s="20">
        <v>1.15E-2</v>
      </c>
      <c r="H553" s="20">
        <v>2.58</v>
      </c>
      <c r="I553" s="1" t="s">
        <v>179</v>
      </c>
      <c r="J553" t="s">
        <v>1090</v>
      </c>
      <c r="T553" s="133" t="s">
        <v>365</v>
      </c>
      <c r="U553" s="159" t="s">
        <v>374</v>
      </c>
      <c r="V553" s="39" t="s">
        <v>1144</v>
      </c>
      <c r="W553" s="160" t="s">
        <v>1201</v>
      </c>
      <c r="X553" s="161" t="s">
        <v>756</v>
      </c>
      <c r="Y553" s="7"/>
      <c r="Z553" s="159">
        <v>0.17499999999999999</v>
      </c>
      <c r="AA553" s="159">
        <v>1.15E-2</v>
      </c>
      <c r="AB553" s="162">
        <v>2.58</v>
      </c>
    </row>
    <row r="554" spans="1:28" ht="15" customHeight="1" x14ac:dyDescent="0.15">
      <c r="A554" s="20" t="str">
        <f t="shared" si="8"/>
        <v>貨4軽WV</v>
      </c>
      <c r="B554" s="20" t="s">
        <v>231</v>
      </c>
      <c r="C554" s="20" t="s">
        <v>254</v>
      </c>
      <c r="D554" t="s">
        <v>1201</v>
      </c>
      <c r="E554" t="s">
        <v>757</v>
      </c>
      <c r="F554" s="20">
        <v>0.17499999999999999</v>
      </c>
      <c r="G554" s="20">
        <v>1.15E-2</v>
      </c>
      <c r="H554" s="20">
        <v>2.58</v>
      </c>
      <c r="I554" s="1" t="s">
        <v>1084</v>
      </c>
      <c r="J554" t="s">
        <v>424</v>
      </c>
      <c r="T554" s="133" t="s">
        <v>365</v>
      </c>
      <c r="U554" s="159" t="s">
        <v>374</v>
      </c>
      <c r="V554" s="39" t="s">
        <v>1144</v>
      </c>
      <c r="W554" s="160" t="s">
        <v>1201</v>
      </c>
      <c r="X554" s="161" t="s">
        <v>757</v>
      </c>
      <c r="Y554" s="801"/>
      <c r="Z554" s="159">
        <v>0.17499999999999999</v>
      </c>
      <c r="AA554" s="159">
        <v>1.15E-2</v>
      </c>
      <c r="AB554" s="162">
        <v>2.58</v>
      </c>
    </row>
    <row r="555" spans="1:28" ht="15" customHeight="1" x14ac:dyDescent="0.15">
      <c r="A555" s="20" t="str">
        <f t="shared" si="8"/>
        <v>貨4軽DW</v>
      </c>
      <c r="B555" s="20" t="s">
        <v>231</v>
      </c>
      <c r="C555" s="20" t="s">
        <v>254</v>
      </c>
      <c r="D555" s="20" t="s">
        <v>1201</v>
      </c>
      <c r="E555" t="s">
        <v>758</v>
      </c>
      <c r="F555" s="20">
        <v>8.7499999999999994E-2</v>
      </c>
      <c r="G555" s="20">
        <v>5.7499999999999999E-3</v>
      </c>
      <c r="H555" s="20">
        <v>2.58</v>
      </c>
      <c r="I555" s="1" t="s">
        <v>179</v>
      </c>
      <c r="J555" t="s">
        <v>1091</v>
      </c>
      <c r="T555" s="133" t="s">
        <v>365</v>
      </c>
      <c r="U555" s="159" t="s">
        <v>374</v>
      </c>
      <c r="V555" s="39" t="s">
        <v>1144</v>
      </c>
      <c r="W555" s="160" t="s">
        <v>1201</v>
      </c>
      <c r="X555" s="161" t="s">
        <v>758</v>
      </c>
      <c r="Y555" s="802"/>
      <c r="Z555" s="159">
        <v>8.7499999999999994E-2</v>
      </c>
      <c r="AA555" s="159">
        <v>5.7499999999999999E-3</v>
      </c>
      <c r="AB555" s="162">
        <v>2.58</v>
      </c>
    </row>
    <row r="556" spans="1:28" ht="15" customHeight="1" x14ac:dyDescent="0.15">
      <c r="A556" s="20" t="str">
        <f t="shared" si="8"/>
        <v>貨4軽WW</v>
      </c>
      <c r="B556" s="20" t="s">
        <v>231</v>
      </c>
      <c r="C556" s="20" t="s">
        <v>254</v>
      </c>
      <c r="D556" t="s">
        <v>1201</v>
      </c>
      <c r="E556" t="s">
        <v>759</v>
      </c>
      <c r="F556" s="20">
        <v>8.7499999999999994E-2</v>
      </c>
      <c r="G556" s="20">
        <v>5.7499999999999999E-3</v>
      </c>
      <c r="H556" s="20">
        <v>2.58</v>
      </c>
      <c r="I556" s="1" t="s">
        <v>1084</v>
      </c>
      <c r="J556" t="s">
        <v>425</v>
      </c>
      <c r="T556" s="133" t="s">
        <v>365</v>
      </c>
      <c r="U556" s="159" t="s">
        <v>374</v>
      </c>
      <c r="V556" s="39" t="s">
        <v>1144</v>
      </c>
      <c r="W556" s="160" t="s">
        <v>1201</v>
      </c>
      <c r="X556" s="161" t="s">
        <v>759</v>
      </c>
      <c r="Y556" s="801"/>
      <c r="Z556" s="159">
        <v>8.7499999999999994E-2</v>
      </c>
      <c r="AA556" s="159">
        <v>5.7499999999999999E-3</v>
      </c>
      <c r="AB556" s="162">
        <v>2.58</v>
      </c>
    </row>
    <row r="557" spans="1:28" ht="15" customHeight="1" x14ac:dyDescent="0.15">
      <c r="A557" s="20" t="str">
        <f t="shared" si="8"/>
        <v>貨4軽KR</v>
      </c>
      <c r="B557" s="20" t="s">
        <v>231</v>
      </c>
      <c r="C557" s="20" t="s">
        <v>254</v>
      </c>
      <c r="D557" s="20" t="s">
        <v>836</v>
      </c>
      <c r="E557" t="s">
        <v>934</v>
      </c>
      <c r="F557" s="20">
        <v>0.26</v>
      </c>
      <c r="G557" s="20">
        <v>1.7000000000000001E-2</v>
      </c>
      <c r="H557" s="20">
        <v>2.58</v>
      </c>
      <c r="I557" s="1" t="s">
        <v>179</v>
      </c>
      <c r="J557"/>
      <c r="T557" s="133" t="s">
        <v>365</v>
      </c>
      <c r="U557" s="159" t="s">
        <v>374</v>
      </c>
      <c r="V557" s="39" t="s">
        <v>1144</v>
      </c>
      <c r="W557" s="160" t="s">
        <v>836</v>
      </c>
      <c r="X557" s="161" t="s">
        <v>934</v>
      </c>
      <c r="Y557" s="802"/>
      <c r="Z557" s="159">
        <v>0.26</v>
      </c>
      <c r="AA557" s="159">
        <v>1.7000000000000001E-2</v>
      </c>
      <c r="AB557" s="162">
        <v>2.58</v>
      </c>
    </row>
    <row r="558" spans="1:28" ht="15" customHeight="1" x14ac:dyDescent="0.15">
      <c r="A558" s="20" t="str">
        <f t="shared" si="8"/>
        <v>貨4軽HY</v>
      </c>
      <c r="B558" s="20" t="s">
        <v>231</v>
      </c>
      <c r="C558" s="20" t="s">
        <v>254</v>
      </c>
      <c r="D558" t="s">
        <v>836</v>
      </c>
      <c r="E558" t="s">
        <v>921</v>
      </c>
      <c r="F558" s="20">
        <v>0.13</v>
      </c>
      <c r="G558" s="20">
        <v>8.5000000000000006E-3</v>
      </c>
      <c r="H558" s="20">
        <v>2.58</v>
      </c>
      <c r="I558" s="1" t="s">
        <v>1084</v>
      </c>
      <c r="J558" t="s">
        <v>1088</v>
      </c>
      <c r="T558" s="133" t="s">
        <v>365</v>
      </c>
      <c r="U558" s="159" t="s">
        <v>374</v>
      </c>
      <c r="V558" s="39" t="s">
        <v>1144</v>
      </c>
      <c r="W558" s="160" t="s">
        <v>836</v>
      </c>
      <c r="X558" s="161" t="s">
        <v>921</v>
      </c>
      <c r="Y558" s="801"/>
      <c r="Z558" s="159">
        <v>0.13</v>
      </c>
      <c r="AA558" s="159">
        <v>8.5000000000000006E-3</v>
      </c>
      <c r="AB558" s="162">
        <v>2.58</v>
      </c>
    </row>
    <row r="559" spans="1:28" ht="15" customHeight="1" x14ac:dyDescent="0.15">
      <c r="A559" s="20" t="str">
        <f t="shared" si="8"/>
        <v>貨4軽KS</v>
      </c>
      <c r="B559" s="20" t="s">
        <v>231</v>
      </c>
      <c r="C559" s="20" t="s">
        <v>254</v>
      </c>
      <c r="D559" s="20" t="s">
        <v>836</v>
      </c>
      <c r="E559" t="s">
        <v>935</v>
      </c>
      <c r="F559" s="20">
        <v>0.26</v>
      </c>
      <c r="G559" s="20">
        <v>1.7000000000000001E-2</v>
      </c>
      <c r="H559" s="20">
        <v>2.58</v>
      </c>
      <c r="I559" s="1" t="s">
        <v>179</v>
      </c>
      <c r="J559"/>
      <c r="T559" s="133" t="s">
        <v>365</v>
      </c>
      <c r="U559" s="159" t="s">
        <v>374</v>
      </c>
      <c r="V559" s="39" t="s">
        <v>1144</v>
      </c>
      <c r="W559" s="160" t="s">
        <v>836</v>
      </c>
      <c r="X559" s="161" t="s">
        <v>935</v>
      </c>
      <c r="Y559" s="802"/>
      <c r="Z559" s="159">
        <v>0.26</v>
      </c>
      <c r="AA559" s="159">
        <v>1.7000000000000001E-2</v>
      </c>
      <c r="AB559" s="162">
        <v>2.58</v>
      </c>
    </row>
    <row r="560" spans="1:28" ht="15" customHeight="1" x14ac:dyDescent="0.15">
      <c r="A560" s="20" t="str">
        <f t="shared" si="8"/>
        <v>貨4軽HZ</v>
      </c>
      <c r="B560" s="20" t="s">
        <v>231</v>
      </c>
      <c r="C560" s="20" t="s">
        <v>254</v>
      </c>
      <c r="D560" t="s">
        <v>836</v>
      </c>
      <c r="E560" t="s">
        <v>922</v>
      </c>
      <c r="F560" s="20">
        <v>0.13</v>
      </c>
      <c r="G560" s="20">
        <v>8.5000000000000006E-3</v>
      </c>
      <c r="H560" s="20">
        <v>2.58</v>
      </c>
      <c r="I560" s="1" t="s">
        <v>1084</v>
      </c>
      <c r="J560" t="s">
        <v>1088</v>
      </c>
      <c r="T560" s="133" t="s">
        <v>365</v>
      </c>
      <c r="U560" s="159" t="s">
        <v>374</v>
      </c>
      <c r="V560" s="39" t="s">
        <v>1144</v>
      </c>
      <c r="W560" s="160" t="s">
        <v>836</v>
      </c>
      <c r="X560" s="161" t="s">
        <v>922</v>
      </c>
      <c r="Y560" s="801"/>
      <c r="Z560" s="159">
        <v>0.13</v>
      </c>
      <c r="AA560" s="159">
        <v>8.5000000000000006E-3</v>
      </c>
      <c r="AB560" s="162">
        <v>2.58</v>
      </c>
    </row>
    <row r="561" spans="1:28" ht="15" customHeight="1" x14ac:dyDescent="0.15">
      <c r="A561" s="20" t="str">
        <f t="shared" si="8"/>
        <v>貨4軽TL</v>
      </c>
      <c r="B561" s="20" t="s">
        <v>231</v>
      </c>
      <c r="C561" s="20" t="s">
        <v>254</v>
      </c>
      <c r="D561" t="s">
        <v>836</v>
      </c>
      <c r="E561" t="s">
        <v>962</v>
      </c>
      <c r="F561" s="20">
        <v>0.19500000000000001</v>
      </c>
      <c r="G561" s="20">
        <v>1.2750000000000001E-2</v>
      </c>
      <c r="H561" s="20">
        <v>2.58</v>
      </c>
      <c r="I561" s="1" t="s">
        <v>179</v>
      </c>
      <c r="J561" s="20" t="s">
        <v>1089</v>
      </c>
      <c r="T561" s="133" t="s">
        <v>365</v>
      </c>
      <c r="U561" s="159" t="s">
        <v>374</v>
      </c>
      <c r="V561" s="39" t="s">
        <v>1144</v>
      </c>
      <c r="W561" s="160" t="s">
        <v>836</v>
      </c>
      <c r="X561" s="161" t="s">
        <v>962</v>
      </c>
      <c r="Y561" s="802"/>
      <c r="Z561" s="159">
        <v>0.19500000000000001</v>
      </c>
      <c r="AA561" s="159">
        <v>1.2750000000000001E-2</v>
      </c>
      <c r="AB561" s="162">
        <v>2.58</v>
      </c>
    </row>
    <row r="562" spans="1:28" ht="15" customHeight="1" x14ac:dyDescent="0.15">
      <c r="A562" s="20" t="str">
        <f t="shared" si="8"/>
        <v>貨4軽XL</v>
      </c>
      <c r="B562" s="20" t="s">
        <v>231</v>
      </c>
      <c r="C562" s="20" t="s">
        <v>254</v>
      </c>
      <c r="D562" t="s">
        <v>836</v>
      </c>
      <c r="E562" t="s">
        <v>991</v>
      </c>
      <c r="F562" s="20">
        <v>0.19500000000000001</v>
      </c>
      <c r="G562" s="20">
        <v>1.2750000000000001E-2</v>
      </c>
      <c r="H562" s="20">
        <v>2.58</v>
      </c>
      <c r="I562" s="1" t="s">
        <v>1084</v>
      </c>
      <c r="J562" s="20" t="s">
        <v>423</v>
      </c>
      <c r="T562" s="133" t="s">
        <v>365</v>
      </c>
      <c r="U562" s="159" t="s">
        <v>374</v>
      </c>
      <c r="V562" s="39" t="s">
        <v>1144</v>
      </c>
      <c r="W562" s="160" t="s">
        <v>836</v>
      </c>
      <c r="X562" s="161" t="s">
        <v>991</v>
      </c>
      <c r="Y562" s="801"/>
      <c r="Z562" s="159">
        <v>0.19500000000000001</v>
      </c>
      <c r="AA562" s="159">
        <v>1.2750000000000001E-2</v>
      </c>
      <c r="AB562" s="162">
        <v>2.58</v>
      </c>
    </row>
    <row r="563" spans="1:28" ht="15" customHeight="1" x14ac:dyDescent="0.15">
      <c r="A563" s="20" t="str">
        <f t="shared" si="8"/>
        <v>貨4軽LL</v>
      </c>
      <c r="B563" s="20" t="s">
        <v>231</v>
      </c>
      <c r="C563" s="20" t="s">
        <v>254</v>
      </c>
      <c r="D563" t="s">
        <v>836</v>
      </c>
      <c r="E563" t="s">
        <v>939</v>
      </c>
      <c r="F563" s="20">
        <v>0.13</v>
      </c>
      <c r="G563" s="20">
        <v>8.5000000000000006E-3</v>
      </c>
      <c r="H563" s="20">
        <v>2.58</v>
      </c>
      <c r="I563" s="1" t="s">
        <v>179</v>
      </c>
      <c r="J563" t="s">
        <v>1090</v>
      </c>
      <c r="T563" s="133" t="s">
        <v>365</v>
      </c>
      <c r="U563" s="159" t="s">
        <v>374</v>
      </c>
      <c r="V563" s="39" t="s">
        <v>1144</v>
      </c>
      <c r="W563" s="160" t="s">
        <v>836</v>
      </c>
      <c r="X563" s="161" t="s">
        <v>939</v>
      </c>
      <c r="Y563" s="802"/>
      <c r="Z563" s="159">
        <v>0.13</v>
      </c>
      <c r="AA563" s="159">
        <v>8.5000000000000006E-3</v>
      </c>
      <c r="AB563" s="162">
        <v>2.58</v>
      </c>
    </row>
    <row r="564" spans="1:28" ht="15" customHeight="1" x14ac:dyDescent="0.15">
      <c r="A564" s="20" t="str">
        <f t="shared" si="8"/>
        <v>貨4軽YL</v>
      </c>
      <c r="B564" s="20" t="s">
        <v>231</v>
      </c>
      <c r="C564" s="20" t="s">
        <v>254</v>
      </c>
      <c r="D564" t="s">
        <v>836</v>
      </c>
      <c r="E564" t="s">
        <v>997</v>
      </c>
      <c r="F564" s="20">
        <v>0.13</v>
      </c>
      <c r="G564" s="20">
        <v>8.5000000000000006E-3</v>
      </c>
      <c r="H564" s="20">
        <v>2.58</v>
      </c>
      <c r="I564" s="1" t="s">
        <v>1084</v>
      </c>
      <c r="J564" t="s">
        <v>424</v>
      </c>
      <c r="T564" s="133" t="s">
        <v>365</v>
      </c>
      <c r="U564" s="159" t="s">
        <v>374</v>
      </c>
      <c r="V564" s="39" t="s">
        <v>1144</v>
      </c>
      <c r="W564" s="160" t="s">
        <v>836</v>
      </c>
      <c r="X564" s="161" t="s">
        <v>997</v>
      </c>
      <c r="Y564" s="801"/>
      <c r="Z564" s="159">
        <v>0.13</v>
      </c>
      <c r="AA564" s="159">
        <v>8.5000000000000006E-3</v>
      </c>
      <c r="AB564" s="162">
        <v>2.58</v>
      </c>
    </row>
    <row r="565" spans="1:28" ht="15" customHeight="1" x14ac:dyDescent="0.15">
      <c r="A565" s="20" t="str">
        <f t="shared" si="8"/>
        <v>貨4軽UL</v>
      </c>
      <c r="B565" s="20" t="s">
        <v>231</v>
      </c>
      <c r="C565" s="20" t="s">
        <v>254</v>
      </c>
      <c r="D565" t="s">
        <v>836</v>
      </c>
      <c r="E565" t="s">
        <v>968</v>
      </c>
      <c r="F565" s="20">
        <v>6.5000000000000002E-2</v>
      </c>
      <c r="G565" s="20">
        <v>4.2500000000000003E-3</v>
      </c>
      <c r="H565" s="20">
        <v>2.58</v>
      </c>
      <c r="I565" s="1" t="s">
        <v>179</v>
      </c>
      <c r="J565" t="s">
        <v>1091</v>
      </c>
      <c r="T565" s="133" t="s">
        <v>365</v>
      </c>
      <c r="U565" s="159" t="s">
        <v>374</v>
      </c>
      <c r="V565" s="39" t="s">
        <v>1144</v>
      </c>
      <c r="W565" s="160" t="s">
        <v>836</v>
      </c>
      <c r="X565" s="161" t="s">
        <v>968</v>
      </c>
      <c r="Y565" s="802"/>
      <c r="Z565" s="159">
        <v>6.5000000000000002E-2</v>
      </c>
      <c r="AA565" s="159">
        <v>4.2500000000000003E-3</v>
      </c>
      <c r="AB565" s="162">
        <v>2.58</v>
      </c>
    </row>
    <row r="566" spans="1:28" ht="15" customHeight="1" x14ac:dyDescent="0.15">
      <c r="A566" s="20" t="str">
        <f t="shared" si="8"/>
        <v>貨4軽ZL</v>
      </c>
      <c r="B566" s="20" t="s">
        <v>231</v>
      </c>
      <c r="C566" s="20" t="s">
        <v>254</v>
      </c>
      <c r="D566" t="s">
        <v>836</v>
      </c>
      <c r="E566" t="s">
        <v>1002</v>
      </c>
      <c r="F566" s="20">
        <v>6.5000000000000002E-2</v>
      </c>
      <c r="G566" s="20">
        <v>4.2500000000000003E-3</v>
      </c>
      <c r="H566" s="20">
        <v>2.58</v>
      </c>
      <c r="I566" s="1" t="s">
        <v>1084</v>
      </c>
      <c r="J566" t="s">
        <v>425</v>
      </c>
      <c r="T566" s="133" t="s">
        <v>365</v>
      </c>
      <c r="U566" s="159" t="s">
        <v>374</v>
      </c>
      <c r="V566" s="39" t="s">
        <v>1144</v>
      </c>
      <c r="W566" s="160" t="s">
        <v>836</v>
      </c>
      <c r="X566" s="161" t="s">
        <v>1002</v>
      </c>
      <c r="Y566" s="7"/>
      <c r="Z566" s="159">
        <v>6.5000000000000002E-2</v>
      </c>
      <c r="AA566" s="159">
        <v>4.2500000000000003E-3</v>
      </c>
      <c r="AB566" s="162">
        <v>2.58</v>
      </c>
    </row>
    <row r="567" spans="1:28" ht="15" customHeight="1" x14ac:dyDescent="0.15">
      <c r="A567" s="20" t="str">
        <f t="shared" si="8"/>
        <v>貨4軽PA</v>
      </c>
      <c r="B567" s="20" t="s">
        <v>231</v>
      </c>
      <c r="C567" s="20" t="s">
        <v>254</v>
      </c>
      <c r="D567" t="s">
        <v>836</v>
      </c>
      <c r="E567" t="s">
        <v>943</v>
      </c>
      <c r="F567" s="20">
        <v>0.26</v>
      </c>
      <c r="G567" s="20">
        <v>4.2500000000000003E-3</v>
      </c>
      <c r="H567" s="20">
        <v>2.58</v>
      </c>
      <c r="I567" s="1" t="s">
        <v>179</v>
      </c>
      <c r="J567" t="s">
        <v>1202</v>
      </c>
      <c r="T567" s="133" t="s">
        <v>365</v>
      </c>
      <c r="U567" s="159" t="s">
        <v>374</v>
      </c>
      <c r="V567" s="39" t="s">
        <v>1144</v>
      </c>
      <c r="W567" s="160" t="s">
        <v>836</v>
      </c>
      <c r="X567" s="161" t="s">
        <v>943</v>
      </c>
      <c r="Y567" s="7"/>
      <c r="Z567" s="159">
        <v>0.26</v>
      </c>
      <c r="AA567" s="159">
        <v>4.2500000000000003E-3</v>
      </c>
      <c r="AB567" s="162">
        <v>2.58</v>
      </c>
    </row>
    <row r="568" spans="1:28" ht="15" customHeight="1" x14ac:dyDescent="0.15">
      <c r="A568" s="20" t="str">
        <f t="shared" si="8"/>
        <v>貨4軽VA</v>
      </c>
      <c r="B568" s="20" t="s">
        <v>231</v>
      </c>
      <c r="C568" s="20" t="s">
        <v>254</v>
      </c>
      <c r="D568" t="s">
        <v>836</v>
      </c>
      <c r="E568" t="s">
        <v>970</v>
      </c>
      <c r="F568" s="20">
        <v>0.13</v>
      </c>
      <c r="G568" s="20">
        <v>4.2500000000000003E-3</v>
      </c>
      <c r="H568" s="20">
        <v>2.58</v>
      </c>
      <c r="I568" s="1" t="s">
        <v>1084</v>
      </c>
      <c r="J568" t="s">
        <v>1203</v>
      </c>
      <c r="T568" s="133" t="s">
        <v>365</v>
      </c>
      <c r="U568" s="159" t="s">
        <v>374</v>
      </c>
      <c r="V568" s="39" t="s">
        <v>1144</v>
      </c>
      <c r="W568" s="160" t="s">
        <v>836</v>
      </c>
      <c r="X568" s="161" t="s">
        <v>970</v>
      </c>
      <c r="Y568" s="7"/>
      <c r="Z568" s="159">
        <v>0.13</v>
      </c>
      <c r="AA568" s="159">
        <v>4.2500000000000003E-3</v>
      </c>
      <c r="AB568" s="162">
        <v>2.58</v>
      </c>
    </row>
    <row r="569" spans="1:28" ht="15" customHeight="1" x14ac:dyDescent="0.15">
      <c r="A569" s="20" t="str">
        <f t="shared" si="8"/>
        <v>貨4軽PB</v>
      </c>
      <c r="B569" s="20" t="s">
        <v>231</v>
      </c>
      <c r="C569" s="20" t="s">
        <v>254</v>
      </c>
      <c r="D569" t="s">
        <v>836</v>
      </c>
      <c r="E569" t="s">
        <v>944</v>
      </c>
      <c r="F569" s="20">
        <v>0.26</v>
      </c>
      <c r="G569" s="20">
        <v>2.5500000000000002E-3</v>
      </c>
      <c r="H569" s="20">
        <v>2.58</v>
      </c>
      <c r="I569" s="1" t="s">
        <v>179</v>
      </c>
      <c r="J569" t="s">
        <v>1204</v>
      </c>
      <c r="T569" s="133" t="s">
        <v>365</v>
      </c>
      <c r="U569" s="159" t="s">
        <v>374</v>
      </c>
      <c r="V569" s="39" t="s">
        <v>1144</v>
      </c>
      <c r="W569" s="160" t="s">
        <v>836</v>
      </c>
      <c r="X569" s="161" t="s">
        <v>944</v>
      </c>
      <c r="Y569" s="7"/>
      <c r="Z569" s="159">
        <v>0.26</v>
      </c>
      <c r="AA569" s="159">
        <v>2.5500000000000002E-3</v>
      </c>
      <c r="AB569" s="162">
        <v>2.58</v>
      </c>
    </row>
    <row r="570" spans="1:28" ht="15" customHeight="1" x14ac:dyDescent="0.15">
      <c r="A570" s="20" t="str">
        <f t="shared" si="8"/>
        <v>貨4軽VB</v>
      </c>
      <c r="B570" s="20" t="s">
        <v>231</v>
      </c>
      <c r="C570" s="20" t="s">
        <v>254</v>
      </c>
      <c r="D570" t="s">
        <v>836</v>
      </c>
      <c r="E570" t="s">
        <v>971</v>
      </c>
      <c r="F570" s="20">
        <v>0.13</v>
      </c>
      <c r="G570" s="20">
        <v>2.5500000000000002E-3</v>
      </c>
      <c r="H570" s="20">
        <v>2.58</v>
      </c>
      <c r="I570" s="1" t="s">
        <v>1084</v>
      </c>
      <c r="J570" t="s">
        <v>1205</v>
      </c>
      <c r="T570" s="133" t="s">
        <v>365</v>
      </c>
      <c r="U570" s="159" t="s">
        <v>374</v>
      </c>
      <c r="V570" s="39" t="s">
        <v>1144</v>
      </c>
      <c r="W570" s="160" t="s">
        <v>836</v>
      </c>
      <c r="X570" s="161" t="s">
        <v>971</v>
      </c>
      <c r="Y570" s="7"/>
      <c r="Z570" s="159">
        <v>0.13</v>
      </c>
      <c r="AA570" s="159">
        <v>2.5500000000000002E-3</v>
      </c>
      <c r="AB570" s="162">
        <v>2.58</v>
      </c>
    </row>
    <row r="571" spans="1:28" ht="15" customHeight="1" x14ac:dyDescent="0.15">
      <c r="A571" s="20" t="str">
        <f t="shared" si="8"/>
        <v>貨4軽PC</v>
      </c>
      <c r="B571" s="20" t="s">
        <v>231</v>
      </c>
      <c r="C571" s="20" t="s">
        <v>254</v>
      </c>
      <c r="D571" t="s">
        <v>836</v>
      </c>
      <c r="E571" t="s">
        <v>945</v>
      </c>
      <c r="F571" s="20">
        <v>0.19500000000000001</v>
      </c>
      <c r="G571" s="20">
        <v>4.2500000000000003E-3</v>
      </c>
      <c r="H571" s="20">
        <v>2.58</v>
      </c>
      <c r="I571" s="1" t="s">
        <v>179</v>
      </c>
      <c r="J571" t="s">
        <v>1206</v>
      </c>
      <c r="T571" s="133" t="s">
        <v>365</v>
      </c>
      <c r="U571" s="159" t="s">
        <v>374</v>
      </c>
      <c r="V571" s="39" t="s">
        <v>1144</v>
      </c>
      <c r="W571" s="160" t="s">
        <v>836</v>
      </c>
      <c r="X571" s="161" t="s">
        <v>945</v>
      </c>
      <c r="Y571" s="7"/>
      <c r="Z571" s="159">
        <v>0.19500000000000001</v>
      </c>
      <c r="AA571" s="159">
        <v>4.2500000000000003E-3</v>
      </c>
      <c r="AB571" s="162">
        <v>2.58</v>
      </c>
    </row>
    <row r="572" spans="1:28" ht="15" customHeight="1" x14ac:dyDescent="0.15">
      <c r="A572" s="20" t="str">
        <f t="shared" si="8"/>
        <v>貨4軽VC</v>
      </c>
      <c r="B572" s="20" t="s">
        <v>231</v>
      </c>
      <c r="C572" s="20" t="s">
        <v>254</v>
      </c>
      <c r="D572" t="s">
        <v>836</v>
      </c>
      <c r="E572" t="s">
        <v>972</v>
      </c>
      <c r="F572" s="20">
        <v>0.19500000000000001</v>
      </c>
      <c r="G572" s="20">
        <v>4.2500000000000003E-3</v>
      </c>
      <c r="H572" s="20">
        <v>2.58</v>
      </c>
      <c r="I572" s="1" t="s">
        <v>1084</v>
      </c>
      <c r="J572" t="s">
        <v>1207</v>
      </c>
      <c r="T572" s="133" t="s">
        <v>365</v>
      </c>
      <c r="U572" s="159" t="s">
        <v>374</v>
      </c>
      <c r="V572" s="39" t="s">
        <v>1144</v>
      </c>
      <c r="W572" s="160" t="s">
        <v>836</v>
      </c>
      <c r="X572" s="161" t="s">
        <v>972</v>
      </c>
      <c r="Y572" s="7"/>
      <c r="Z572" s="159">
        <v>0.19500000000000001</v>
      </c>
      <c r="AA572" s="159">
        <v>4.2500000000000003E-3</v>
      </c>
      <c r="AB572" s="162">
        <v>2.58</v>
      </c>
    </row>
    <row r="573" spans="1:28" ht="15" customHeight="1" x14ac:dyDescent="0.15">
      <c r="A573" s="20" t="str">
        <f t="shared" si="8"/>
        <v>貨4軽PD</v>
      </c>
      <c r="B573" s="20" t="s">
        <v>231</v>
      </c>
      <c r="C573" s="20" t="s">
        <v>254</v>
      </c>
      <c r="D573" t="s">
        <v>836</v>
      </c>
      <c r="E573" t="s">
        <v>946</v>
      </c>
      <c r="F573" s="20">
        <v>0.19500000000000001</v>
      </c>
      <c r="G573" s="20">
        <v>2.5500000000000002E-3</v>
      </c>
      <c r="H573" s="20">
        <v>2.58</v>
      </c>
      <c r="I573" s="1" t="s">
        <v>179</v>
      </c>
      <c r="J573" s="20" t="s">
        <v>1208</v>
      </c>
      <c r="T573" s="133" t="s">
        <v>365</v>
      </c>
      <c r="U573" s="159" t="s">
        <v>374</v>
      </c>
      <c r="V573" s="39" t="s">
        <v>1144</v>
      </c>
      <c r="W573" s="160" t="s">
        <v>836</v>
      </c>
      <c r="X573" s="161" t="s">
        <v>946</v>
      </c>
      <c r="Y573" s="7"/>
      <c r="Z573" s="159">
        <v>0.19500000000000001</v>
      </c>
      <c r="AA573" s="159">
        <v>2.5500000000000002E-3</v>
      </c>
      <c r="AB573" s="162">
        <v>2.58</v>
      </c>
    </row>
    <row r="574" spans="1:28" ht="15" customHeight="1" x14ac:dyDescent="0.15">
      <c r="A574" s="20" t="str">
        <f t="shared" si="8"/>
        <v>貨4軽VD</v>
      </c>
      <c r="B574" s="20" t="s">
        <v>231</v>
      </c>
      <c r="C574" s="20" t="s">
        <v>254</v>
      </c>
      <c r="D574" t="s">
        <v>836</v>
      </c>
      <c r="E574" t="s">
        <v>973</v>
      </c>
      <c r="F574" s="20">
        <v>0.19500000000000001</v>
      </c>
      <c r="G574" s="20">
        <v>2.5500000000000002E-3</v>
      </c>
      <c r="H574" s="20">
        <v>2.58</v>
      </c>
      <c r="I574" s="1" t="s">
        <v>1084</v>
      </c>
      <c r="J574" s="20" t="s">
        <v>1209</v>
      </c>
      <c r="T574" s="133" t="s">
        <v>365</v>
      </c>
      <c r="U574" s="159" t="s">
        <v>374</v>
      </c>
      <c r="V574" s="39" t="s">
        <v>1144</v>
      </c>
      <c r="W574" s="160" t="s">
        <v>836</v>
      </c>
      <c r="X574" s="161" t="s">
        <v>973</v>
      </c>
      <c r="Y574" s="7"/>
      <c r="Z574" s="159">
        <v>0.19500000000000001</v>
      </c>
      <c r="AA574" s="159">
        <v>2.5500000000000002E-3</v>
      </c>
      <c r="AB574" s="162">
        <v>2.58</v>
      </c>
    </row>
    <row r="575" spans="1:28" ht="15" customHeight="1" x14ac:dyDescent="0.15">
      <c r="A575" s="20" t="str">
        <f t="shared" si="8"/>
        <v>貨4軽PE</v>
      </c>
      <c r="B575" s="20" t="s">
        <v>231</v>
      </c>
      <c r="C575" s="20" t="s">
        <v>254</v>
      </c>
      <c r="D575" t="s">
        <v>836</v>
      </c>
      <c r="E575" t="s">
        <v>947</v>
      </c>
      <c r="F575" s="20">
        <v>0.13</v>
      </c>
      <c r="G575" s="20">
        <v>4.2500000000000003E-3</v>
      </c>
      <c r="H575" s="20">
        <v>2.58</v>
      </c>
      <c r="I575" s="1" t="s">
        <v>179</v>
      </c>
      <c r="J575" t="s">
        <v>1210</v>
      </c>
      <c r="T575" s="133" t="s">
        <v>365</v>
      </c>
      <c r="U575" s="159" t="s">
        <v>374</v>
      </c>
      <c r="V575" s="39" t="s">
        <v>1144</v>
      </c>
      <c r="W575" s="160" t="s">
        <v>836</v>
      </c>
      <c r="X575" s="161" t="s">
        <v>947</v>
      </c>
      <c r="Y575" s="7"/>
      <c r="Z575" s="159">
        <v>0.13</v>
      </c>
      <c r="AA575" s="159">
        <v>4.2500000000000003E-3</v>
      </c>
      <c r="AB575" s="162">
        <v>2.58</v>
      </c>
    </row>
    <row r="576" spans="1:28" ht="15" customHeight="1" x14ac:dyDescent="0.15">
      <c r="A576" s="20" t="str">
        <f t="shared" si="8"/>
        <v>貨4軽VE</v>
      </c>
      <c r="B576" s="20" t="s">
        <v>231</v>
      </c>
      <c r="C576" s="20" t="s">
        <v>254</v>
      </c>
      <c r="D576" t="s">
        <v>836</v>
      </c>
      <c r="E576" t="s">
        <v>974</v>
      </c>
      <c r="F576" s="20">
        <v>0.13</v>
      </c>
      <c r="G576" s="20">
        <v>4.2500000000000003E-3</v>
      </c>
      <c r="H576" s="20">
        <v>2.58</v>
      </c>
      <c r="I576" s="1" t="s">
        <v>1084</v>
      </c>
      <c r="J576" t="s">
        <v>1211</v>
      </c>
      <c r="T576" s="133" t="s">
        <v>365</v>
      </c>
      <c r="U576" s="159" t="s">
        <v>374</v>
      </c>
      <c r="V576" s="39" t="s">
        <v>1144</v>
      </c>
      <c r="W576" s="160" t="s">
        <v>836</v>
      </c>
      <c r="X576" s="161" t="s">
        <v>974</v>
      </c>
      <c r="Y576" s="7"/>
      <c r="Z576" s="159">
        <v>0.13</v>
      </c>
      <c r="AA576" s="159">
        <v>4.2500000000000003E-3</v>
      </c>
      <c r="AB576" s="162">
        <v>2.58</v>
      </c>
    </row>
    <row r="577" spans="1:28" ht="15" customHeight="1" x14ac:dyDescent="0.15">
      <c r="A577" s="20" t="str">
        <f t="shared" si="8"/>
        <v>貨4軽PF</v>
      </c>
      <c r="B577" s="20" t="s">
        <v>231</v>
      </c>
      <c r="C577" s="20" t="s">
        <v>254</v>
      </c>
      <c r="D577" s="20" t="s">
        <v>836</v>
      </c>
      <c r="E577" s="20" t="s">
        <v>948</v>
      </c>
      <c r="F577" s="20">
        <v>0.13</v>
      </c>
      <c r="G577" s="20">
        <v>2.5500000000000002E-3</v>
      </c>
      <c r="H577" s="20">
        <v>2.58</v>
      </c>
      <c r="I577" s="1" t="s">
        <v>179</v>
      </c>
      <c r="J577" s="20" t="s">
        <v>1212</v>
      </c>
      <c r="T577" s="133" t="s">
        <v>365</v>
      </c>
      <c r="U577" s="159" t="s">
        <v>374</v>
      </c>
      <c r="V577" s="39" t="s">
        <v>1144</v>
      </c>
      <c r="W577" s="160" t="s">
        <v>836</v>
      </c>
      <c r="X577" s="161" t="s">
        <v>948</v>
      </c>
      <c r="Y577" s="7"/>
      <c r="Z577" s="159">
        <v>0.13</v>
      </c>
      <c r="AA577" s="159">
        <v>2.5500000000000002E-3</v>
      </c>
      <c r="AB577" s="162">
        <v>2.58</v>
      </c>
    </row>
    <row r="578" spans="1:28" ht="15" customHeight="1" x14ac:dyDescent="0.15">
      <c r="A578" s="20" t="str">
        <f t="shared" si="8"/>
        <v>貨4軽VF</v>
      </c>
      <c r="B578" s="20" t="s">
        <v>231</v>
      </c>
      <c r="C578" s="20" t="s">
        <v>254</v>
      </c>
      <c r="D578" s="20" t="s">
        <v>836</v>
      </c>
      <c r="E578" s="20" t="s">
        <v>975</v>
      </c>
      <c r="F578" s="20">
        <v>0.13</v>
      </c>
      <c r="G578" s="20">
        <v>2.5500000000000002E-3</v>
      </c>
      <c r="H578" s="20">
        <v>2.58</v>
      </c>
      <c r="I578" s="1" t="s">
        <v>1084</v>
      </c>
      <c r="J578" s="20" t="s">
        <v>1213</v>
      </c>
      <c r="T578" s="133" t="s">
        <v>365</v>
      </c>
      <c r="U578" s="159" t="s">
        <v>374</v>
      </c>
      <c r="V578" s="39" t="s">
        <v>1144</v>
      </c>
      <c r="W578" s="160" t="s">
        <v>836</v>
      </c>
      <c r="X578" s="161" t="s">
        <v>975</v>
      </c>
      <c r="Y578" s="7"/>
      <c r="Z578" s="159">
        <v>0.13</v>
      </c>
      <c r="AA578" s="159">
        <v>2.5500000000000002E-3</v>
      </c>
      <c r="AB578" s="162">
        <v>2.58</v>
      </c>
    </row>
    <row r="579" spans="1:28" ht="15" customHeight="1" x14ac:dyDescent="0.15">
      <c r="A579" s="20" t="str">
        <f t="shared" si="8"/>
        <v>貨4軽PG</v>
      </c>
      <c r="B579" s="20" t="s">
        <v>231</v>
      </c>
      <c r="C579" s="20" t="s">
        <v>254</v>
      </c>
      <c r="D579" s="20" t="s">
        <v>836</v>
      </c>
      <c r="E579" s="20" t="s">
        <v>949</v>
      </c>
      <c r="F579" s="20">
        <v>6.5000000000000002E-2</v>
      </c>
      <c r="G579" s="20">
        <v>4.2500000000000003E-3</v>
      </c>
      <c r="H579" s="20">
        <v>2.58</v>
      </c>
      <c r="I579" s="1" t="s">
        <v>179</v>
      </c>
      <c r="J579" s="20" t="s">
        <v>1214</v>
      </c>
      <c r="T579" s="133" t="s">
        <v>365</v>
      </c>
      <c r="U579" s="159" t="s">
        <v>374</v>
      </c>
      <c r="V579" s="39" t="s">
        <v>1144</v>
      </c>
      <c r="W579" s="160" t="s">
        <v>836</v>
      </c>
      <c r="X579" s="161" t="s">
        <v>949</v>
      </c>
      <c r="Y579" s="7"/>
      <c r="Z579" s="159">
        <v>6.5000000000000002E-2</v>
      </c>
      <c r="AA579" s="159">
        <v>4.2500000000000003E-3</v>
      </c>
      <c r="AB579" s="162">
        <v>2.58</v>
      </c>
    </row>
    <row r="580" spans="1:28" ht="15" customHeight="1" x14ac:dyDescent="0.15">
      <c r="A580" s="20" t="str">
        <f t="shared" si="8"/>
        <v>貨4軽VG</v>
      </c>
      <c r="B580" s="20" t="s">
        <v>231</v>
      </c>
      <c r="C580" s="20" t="s">
        <v>254</v>
      </c>
      <c r="D580" s="20" t="s">
        <v>836</v>
      </c>
      <c r="E580" s="20" t="s">
        <v>976</v>
      </c>
      <c r="F580" s="20">
        <v>6.5000000000000002E-2</v>
      </c>
      <c r="G580" s="20">
        <v>4.2500000000000003E-3</v>
      </c>
      <c r="H580" s="20">
        <v>2.58</v>
      </c>
      <c r="I580" s="1" t="s">
        <v>1084</v>
      </c>
      <c r="J580" s="20" t="s">
        <v>1215</v>
      </c>
      <c r="T580" s="133" t="s">
        <v>365</v>
      </c>
      <c r="U580" s="159" t="s">
        <v>374</v>
      </c>
      <c r="V580" s="39" t="s">
        <v>1144</v>
      </c>
      <c r="W580" s="160" t="s">
        <v>836</v>
      </c>
      <c r="X580" s="161" t="s">
        <v>976</v>
      </c>
      <c r="Y580" s="7"/>
      <c r="Z580" s="159">
        <v>6.5000000000000002E-2</v>
      </c>
      <c r="AA580" s="159">
        <v>4.2500000000000003E-3</v>
      </c>
      <c r="AB580" s="162">
        <v>2.58</v>
      </c>
    </row>
    <row r="581" spans="1:28" ht="15" customHeight="1" x14ac:dyDescent="0.15">
      <c r="A581" s="20" t="str">
        <f t="shared" ref="A581:A644" si="9">CONCATENATE(C581,E581)</f>
        <v>貨4軽PH</v>
      </c>
      <c r="B581" s="20" t="s">
        <v>231</v>
      </c>
      <c r="C581" s="20" t="s">
        <v>254</v>
      </c>
      <c r="D581" s="20" t="s">
        <v>836</v>
      </c>
      <c r="E581" s="20" t="s">
        <v>950</v>
      </c>
      <c r="F581" s="20">
        <v>6.5000000000000002E-2</v>
      </c>
      <c r="G581" s="20">
        <v>2.5500000000000002E-3</v>
      </c>
      <c r="H581" s="20">
        <v>2.58</v>
      </c>
      <c r="I581" s="1" t="s">
        <v>179</v>
      </c>
      <c r="J581" s="20" t="s">
        <v>1216</v>
      </c>
      <c r="T581" s="133" t="s">
        <v>365</v>
      </c>
      <c r="U581" s="159" t="s">
        <v>374</v>
      </c>
      <c r="V581" s="39" t="s">
        <v>1144</v>
      </c>
      <c r="W581" s="160" t="s">
        <v>836</v>
      </c>
      <c r="X581" s="161" t="s">
        <v>950</v>
      </c>
      <c r="Y581" s="7"/>
      <c r="Z581" s="159">
        <v>6.5000000000000002E-2</v>
      </c>
      <c r="AA581" s="159">
        <v>2.5500000000000002E-3</v>
      </c>
      <c r="AB581" s="162">
        <v>2.58</v>
      </c>
    </row>
    <row r="582" spans="1:28" ht="15" customHeight="1" x14ac:dyDescent="0.15">
      <c r="A582" s="20" t="str">
        <f t="shared" si="9"/>
        <v>貨4軽VH</v>
      </c>
      <c r="B582" s="20" t="s">
        <v>231</v>
      </c>
      <c r="C582" s="20" t="s">
        <v>254</v>
      </c>
      <c r="D582" s="20" t="s">
        <v>836</v>
      </c>
      <c r="E582" s="20" t="s">
        <v>977</v>
      </c>
      <c r="F582" s="20">
        <v>6.5000000000000002E-2</v>
      </c>
      <c r="G582" s="20">
        <v>2.5500000000000002E-3</v>
      </c>
      <c r="H582" s="20">
        <v>2.58</v>
      </c>
      <c r="I582" s="1" t="s">
        <v>1084</v>
      </c>
      <c r="J582" s="20" t="s">
        <v>1217</v>
      </c>
      <c r="T582" s="133" t="s">
        <v>365</v>
      </c>
      <c r="U582" s="159" t="s">
        <v>374</v>
      </c>
      <c r="V582" s="39" t="s">
        <v>1144</v>
      </c>
      <c r="W582" s="160" t="s">
        <v>836</v>
      </c>
      <c r="X582" s="161" t="s">
        <v>977</v>
      </c>
      <c r="Y582" s="7"/>
      <c r="Z582" s="159">
        <v>6.5000000000000002E-2</v>
      </c>
      <c r="AA582" s="159">
        <v>2.5500000000000002E-3</v>
      </c>
      <c r="AB582" s="162">
        <v>2.58</v>
      </c>
    </row>
    <row r="583" spans="1:28" ht="15" customHeight="1" x14ac:dyDescent="0.15">
      <c r="A583" s="20" t="str">
        <f t="shared" si="9"/>
        <v>貨4軽TM</v>
      </c>
      <c r="B583" s="20" t="s">
        <v>231</v>
      </c>
      <c r="C583" s="20" t="s">
        <v>254</v>
      </c>
      <c r="D583" s="20" t="s">
        <v>836</v>
      </c>
      <c r="E583" s="20" t="s">
        <v>963</v>
      </c>
      <c r="F583" s="20">
        <v>0.19500000000000001</v>
      </c>
      <c r="G583" s="20">
        <v>1.2750000000000001E-2</v>
      </c>
      <c r="H583" s="20">
        <v>2.58</v>
      </c>
      <c r="I583" s="1" t="s">
        <v>179</v>
      </c>
      <c r="J583" s="20" t="s">
        <v>1089</v>
      </c>
      <c r="T583" s="133" t="s">
        <v>365</v>
      </c>
      <c r="U583" s="159" t="s">
        <v>374</v>
      </c>
      <c r="V583" s="39" t="s">
        <v>1144</v>
      </c>
      <c r="W583" s="160" t="s">
        <v>836</v>
      </c>
      <c r="X583" s="161" t="s">
        <v>963</v>
      </c>
      <c r="Y583" s="7"/>
      <c r="Z583" s="159">
        <v>0.19500000000000001</v>
      </c>
      <c r="AA583" s="159">
        <v>1.2750000000000001E-2</v>
      </c>
      <c r="AB583" s="162">
        <v>2.58</v>
      </c>
    </row>
    <row r="584" spans="1:28" ht="15" customHeight="1" x14ac:dyDescent="0.15">
      <c r="A584" s="20" t="str">
        <f t="shared" si="9"/>
        <v>貨4軽XM</v>
      </c>
      <c r="B584" s="20" t="s">
        <v>231</v>
      </c>
      <c r="C584" s="20" t="s">
        <v>254</v>
      </c>
      <c r="D584" s="20" t="s">
        <v>836</v>
      </c>
      <c r="E584" s="20" t="s">
        <v>992</v>
      </c>
      <c r="F584" s="20">
        <v>0.19500000000000001</v>
      </c>
      <c r="G584" s="20">
        <v>1.2750000000000001E-2</v>
      </c>
      <c r="H584" s="20">
        <v>2.58</v>
      </c>
      <c r="I584" s="1" t="s">
        <v>1084</v>
      </c>
      <c r="J584" t="s">
        <v>423</v>
      </c>
      <c r="T584" s="133" t="s">
        <v>365</v>
      </c>
      <c r="U584" s="159" t="s">
        <v>374</v>
      </c>
      <c r="V584" s="39" t="s">
        <v>1144</v>
      </c>
      <c r="W584" s="160" t="s">
        <v>836</v>
      </c>
      <c r="X584" s="161" t="s">
        <v>992</v>
      </c>
      <c r="Y584" s="7"/>
      <c r="Z584" s="159">
        <v>0.19500000000000001</v>
      </c>
      <c r="AA584" s="159">
        <v>1.2750000000000001E-2</v>
      </c>
      <c r="AB584" s="162">
        <v>2.58</v>
      </c>
    </row>
    <row r="585" spans="1:28" ht="15" customHeight="1" x14ac:dyDescent="0.15">
      <c r="A585" s="20" t="str">
        <f t="shared" si="9"/>
        <v>貨4軽LM</v>
      </c>
      <c r="B585" s="20" t="s">
        <v>231</v>
      </c>
      <c r="C585" s="20" t="s">
        <v>254</v>
      </c>
      <c r="D585" s="20" t="s">
        <v>836</v>
      </c>
      <c r="E585" s="20" t="s">
        <v>940</v>
      </c>
      <c r="F585" s="20">
        <v>0.13</v>
      </c>
      <c r="G585" s="20">
        <v>8.5000000000000006E-3</v>
      </c>
      <c r="H585" s="20">
        <v>2.58</v>
      </c>
      <c r="I585" s="1" t="s">
        <v>179</v>
      </c>
      <c r="J585" t="s">
        <v>1090</v>
      </c>
      <c r="T585" s="133" t="s">
        <v>365</v>
      </c>
      <c r="U585" s="159" t="s">
        <v>374</v>
      </c>
      <c r="V585" s="39" t="s">
        <v>1144</v>
      </c>
      <c r="W585" s="160" t="s">
        <v>836</v>
      </c>
      <c r="X585" s="161" t="s">
        <v>940</v>
      </c>
      <c r="Y585" s="7"/>
      <c r="Z585" s="159">
        <v>0.13</v>
      </c>
      <c r="AA585" s="159">
        <v>8.5000000000000006E-3</v>
      </c>
      <c r="AB585" s="162">
        <v>2.58</v>
      </c>
    </row>
    <row r="586" spans="1:28" ht="15" customHeight="1" x14ac:dyDescent="0.15">
      <c r="A586" s="20" t="str">
        <f t="shared" si="9"/>
        <v>貨4軽YM</v>
      </c>
      <c r="B586" s="20" t="s">
        <v>231</v>
      </c>
      <c r="C586" s="20" t="s">
        <v>254</v>
      </c>
      <c r="D586" s="20" t="s">
        <v>836</v>
      </c>
      <c r="E586" s="20" t="s">
        <v>998</v>
      </c>
      <c r="F586" s="20">
        <v>0.13</v>
      </c>
      <c r="G586" s="20">
        <v>8.5000000000000006E-3</v>
      </c>
      <c r="H586" s="20">
        <v>2.58</v>
      </c>
      <c r="I586" s="1" t="s">
        <v>1084</v>
      </c>
      <c r="J586" t="s">
        <v>424</v>
      </c>
      <c r="T586" s="133" t="s">
        <v>365</v>
      </c>
      <c r="U586" s="159" t="s">
        <v>374</v>
      </c>
      <c r="V586" s="39" t="s">
        <v>1144</v>
      </c>
      <c r="W586" s="160" t="s">
        <v>836</v>
      </c>
      <c r="X586" s="161" t="s">
        <v>998</v>
      </c>
      <c r="Y586" s="7"/>
      <c r="Z586" s="159">
        <v>0.13</v>
      </c>
      <c r="AA586" s="159">
        <v>8.5000000000000006E-3</v>
      </c>
      <c r="AB586" s="162">
        <v>2.58</v>
      </c>
    </row>
    <row r="587" spans="1:28" ht="15" customHeight="1" x14ac:dyDescent="0.15">
      <c r="A587" s="20" t="str">
        <f t="shared" si="9"/>
        <v>貨4軽UM</v>
      </c>
      <c r="B587" s="20" t="s">
        <v>231</v>
      </c>
      <c r="C587" s="20" t="s">
        <v>254</v>
      </c>
      <c r="D587" s="20" t="s">
        <v>836</v>
      </c>
      <c r="E587" s="20" t="s">
        <v>969</v>
      </c>
      <c r="F587" s="20">
        <v>6.5000000000000002E-2</v>
      </c>
      <c r="G587" s="20">
        <v>4.2500000000000003E-3</v>
      </c>
      <c r="H587" s="20">
        <v>2.58</v>
      </c>
      <c r="I587" s="1" t="s">
        <v>179</v>
      </c>
      <c r="J587" t="s">
        <v>1091</v>
      </c>
      <c r="T587" s="133" t="s">
        <v>365</v>
      </c>
      <c r="U587" s="159" t="s">
        <v>374</v>
      </c>
      <c r="V587" s="39" t="s">
        <v>1144</v>
      </c>
      <c r="W587" s="160" t="s">
        <v>836</v>
      </c>
      <c r="X587" s="161" t="s">
        <v>969</v>
      </c>
      <c r="Y587" s="7"/>
      <c r="Z587" s="159">
        <v>6.5000000000000002E-2</v>
      </c>
      <c r="AA587" s="159">
        <v>4.2500000000000003E-3</v>
      </c>
      <c r="AB587" s="162">
        <v>2.58</v>
      </c>
    </row>
    <row r="588" spans="1:28" ht="15" customHeight="1" x14ac:dyDescent="0.15">
      <c r="A588" s="20" t="str">
        <f t="shared" si="9"/>
        <v>貨4軽ZM</v>
      </c>
      <c r="B588" s="20" t="s">
        <v>231</v>
      </c>
      <c r="C588" s="20" t="s">
        <v>254</v>
      </c>
      <c r="D588" t="s">
        <v>836</v>
      </c>
      <c r="E588" t="s">
        <v>1003</v>
      </c>
      <c r="F588" s="20">
        <v>6.5000000000000002E-2</v>
      </c>
      <c r="G588" s="20">
        <v>4.2500000000000003E-3</v>
      </c>
      <c r="H588" s="20">
        <v>2.58</v>
      </c>
      <c r="I588" s="1" t="s">
        <v>1084</v>
      </c>
      <c r="J588" s="20" t="s">
        <v>425</v>
      </c>
      <c r="T588" s="133" t="s">
        <v>365</v>
      </c>
      <c r="U588" s="159" t="s">
        <v>374</v>
      </c>
      <c r="V588" s="39" t="s">
        <v>1144</v>
      </c>
      <c r="W588" s="160" t="s">
        <v>836</v>
      </c>
      <c r="X588" s="161" t="s">
        <v>1003</v>
      </c>
      <c r="Y588" s="7"/>
      <c r="Z588" s="159">
        <v>6.5000000000000002E-2</v>
      </c>
      <c r="AA588" s="159">
        <v>4.2500000000000003E-3</v>
      </c>
      <c r="AB588" s="162">
        <v>2.58</v>
      </c>
    </row>
    <row r="589" spans="1:28" ht="15" customHeight="1" x14ac:dyDescent="0.15">
      <c r="A589" s="20" t="str">
        <f t="shared" si="9"/>
        <v>貨4軽PJ</v>
      </c>
      <c r="B589" s="20" t="s">
        <v>231</v>
      </c>
      <c r="C589" s="20" t="s">
        <v>254</v>
      </c>
      <c r="D589" t="s">
        <v>836</v>
      </c>
      <c r="E589" t="s">
        <v>951</v>
      </c>
      <c r="F589" s="20">
        <v>0.26</v>
      </c>
      <c r="G589" s="20">
        <v>4.2500000000000003E-3</v>
      </c>
      <c r="H589" s="20">
        <v>2.58</v>
      </c>
      <c r="I589" s="1" t="s">
        <v>179</v>
      </c>
      <c r="J589" t="s">
        <v>1202</v>
      </c>
      <c r="T589" s="133" t="s">
        <v>365</v>
      </c>
      <c r="U589" s="159" t="s">
        <v>374</v>
      </c>
      <c r="V589" s="39" t="s">
        <v>1144</v>
      </c>
      <c r="W589" s="160" t="s">
        <v>836</v>
      </c>
      <c r="X589" s="161" t="s">
        <v>951</v>
      </c>
      <c r="Y589" s="7"/>
      <c r="Z589" s="159">
        <v>0.26</v>
      </c>
      <c r="AA589" s="159">
        <v>4.2500000000000003E-3</v>
      </c>
      <c r="AB589" s="162">
        <v>2.58</v>
      </c>
    </row>
    <row r="590" spans="1:28" ht="15" customHeight="1" x14ac:dyDescent="0.15">
      <c r="A590" s="20" t="str">
        <f t="shared" si="9"/>
        <v>貨4軽VJ</v>
      </c>
      <c r="B590" s="20" t="s">
        <v>231</v>
      </c>
      <c r="C590" s="20" t="s">
        <v>254</v>
      </c>
      <c r="D590" t="s">
        <v>836</v>
      </c>
      <c r="E590" t="s">
        <v>978</v>
      </c>
      <c r="F590" s="20">
        <v>0.13</v>
      </c>
      <c r="G590" s="20">
        <v>4.2500000000000003E-3</v>
      </c>
      <c r="H590" s="20">
        <v>2.58</v>
      </c>
      <c r="I590" s="1" t="s">
        <v>1084</v>
      </c>
      <c r="J590" t="s">
        <v>1203</v>
      </c>
      <c r="T590" s="133" t="s">
        <v>365</v>
      </c>
      <c r="U590" s="159" t="s">
        <v>374</v>
      </c>
      <c r="V590" s="39" t="s">
        <v>1144</v>
      </c>
      <c r="W590" s="160" t="s">
        <v>836</v>
      </c>
      <c r="X590" s="161" t="s">
        <v>978</v>
      </c>
      <c r="Y590" s="7"/>
      <c r="Z590" s="159">
        <v>0.13</v>
      </c>
      <c r="AA590" s="159">
        <v>4.2500000000000003E-3</v>
      </c>
      <c r="AB590" s="162">
        <v>2.58</v>
      </c>
    </row>
    <row r="591" spans="1:28" ht="15" customHeight="1" x14ac:dyDescent="0.15">
      <c r="A591" s="20" t="str">
        <f t="shared" si="9"/>
        <v>貨4軽PK</v>
      </c>
      <c r="B591" s="20" t="s">
        <v>231</v>
      </c>
      <c r="C591" s="20" t="s">
        <v>254</v>
      </c>
      <c r="D591" t="s">
        <v>836</v>
      </c>
      <c r="E591" t="s">
        <v>952</v>
      </c>
      <c r="F591" s="20">
        <v>0.26</v>
      </c>
      <c r="G591" s="20">
        <v>2.5500000000000002E-3</v>
      </c>
      <c r="H591" s="20">
        <v>2.58</v>
      </c>
      <c r="I591" s="1" t="s">
        <v>179</v>
      </c>
      <c r="J591" t="s">
        <v>1204</v>
      </c>
      <c r="T591" s="133" t="s">
        <v>365</v>
      </c>
      <c r="U591" s="159" t="s">
        <v>374</v>
      </c>
      <c r="V591" s="39" t="s">
        <v>1144</v>
      </c>
      <c r="W591" s="160" t="s">
        <v>836</v>
      </c>
      <c r="X591" s="161" t="s">
        <v>952</v>
      </c>
      <c r="Y591" s="7"/>
      <c r="Z591" s="159">
        <v>0.26</v>
      </c>
      <c r="AA591" s="159">
        <v>2.5500000000000002E-3</v>
      </c>
      <c r="AB591" s="162">
        <v>2.58</v>
      </c>
    </row>
    <row r="592" spans="1:28" ht="15" customHeight="1" x14ac:dyDescent="0.15">
      <c r="A592" s="20" t="str">
        <f t="shared" si="9"/>
        <v>貨4軽VK</v>
      </c>
      <c r="B592" s="20" t="s">
        <v>231</v>
      </c>
      <c r="C592" s="20" t="s">
        <v>254</v>
      </c>
      <c r="D592" t="s">
        <v>836</v>
      </c>
      <c r="E592" t="s">
        <v>979</v>
      </c>
      <c r="F592" s="20">
        <v>0.13</v>
      </c>
      <c r="G592" s="20">
        <v>2.5500000000000002E-3</v>
      </c>
      <c r="H592" s="20">
        <v>2.58</v>
      </c>
      <c r="I592" s="1" t="s">
        <v>1084</v>
      </c>
      <c r="J592" t="s">
        <v>1205</v>
      </c>
      <c r="T592" s="133" t="s">
        <v>365</v>
      </c>
      <c r="U592" s="159" t="s">
        <v>374</v>
      </c>
      <c r="V592" s="39" t="s">
        <v>1144</v>
      </c>
      <c r="W592" s="160" t="s">
        <v>836</v>
      </c>
      <c r="X592" s="161" t="s">
        <v>979</v>
      </c>
      <c r="Y592" s="7"/>
      <c r="Z592" s="159">
        <v>0.13</v>
      </c>
      <c r="AA592" s="159">
        <v>2.5500000000000002E-3</v>
      </c>
      <c r="AB592" s="162">
        <v>2.58</v>
      </c>
    </row>
    <row r="593" spans="1:28" ht="15" customHeight="1" x14ac:dyDescent="0.15">
      <c r="A593" s="20" t="str">
        <f t="shared" si="9"/>
        <v>貨4軽PL</v>
      </c>
      <c r="B593" s="20" t="s">
        <v>231</v>
      </c>
      <c r="C593" s="20" t="s">
        <v>254</v>
      </c>
      <c r="D593" t="s">
        <v>836</v>
      </c>
      <c r="E593" t="s">
        <v>953</v>
      </c>
      <c r="F593" s="20">
        <v>0.19500000000000001</v>
      </c>
      <c r="G593" s="20">
        <v>4.2500000000000003E-3</v>
      </c>
      <c r="H593" s="20">
        <v>2.58</v>
      </c>
      <c r="I593" s="1" t="s">
        <v>179</v>
      </c>
      <c r="J593" t="s">
        <v>1206</v>
      </c>
      <c r="T593" s="133" t="s">
        <v>365</v>
      </c>
      <c r="U593" s="159" t="s">
        <v>374</v>
      </c>
      <c r="V593" s="39" t="s">
        <v>1144</v>
      </c>
      <c r="W593" s="160" t="s">
        <v>836</v>
      </c>
      <c r="X593" s="161" t="s">
        <v>953</v>
      </c>
      <c r="Y593" s="7"/>
      <c r="Z593" s="159">
        <v>0.19500000000000001</v>
      </c>
      <c r="AA593" s="159">
        <v>4.2500000000000003E-3</v>
      </c>
      <c r="AB593" s="162">
        <v>2.58</v>
      </c>
    </row>
    <row r="594" spans="1:28" ht="15" customHeight="1" x14ac:dyDescent="0.15">
      <c r="A594" s="20" t="str">
        <f t="shared" si="9"/>
        <v>貨4軽VL</v>
      </c>
      <c r="B594" s="20" t="s">
        <v>231</v>
      </c>
      <c r="C594" s="20" t="s">
        <v>254</v>
      </c>
      <c r="D594" s="20" t="s">
        <v>836</v>
      </c>
      <c r="E594" s="20" t="s">
        <v>980</v>
      </c>
      <c r="F594" s="20">
        <v>0.19500000000000001</v>
      </c>
      <c r="G594" s="20">
        <v>4.2500000000000003E-3</v>
      </c>
      <c r="H594" s="20">
        <v>2.58</v>
      </c>
      <c r="I594" s="1" t="s">
        <v>1084</v>
      </c>
      <c r="J594" s="20" t="s">
        <v>1207</v>
      </c>
      <c r="T594" s="133" t="s">
        <v>365</v>
      </c>
      <c r="U594" s="159" t="s">
        <v>374</v>
      </c>
      <c r="V594" s="39" t="s">
        <v>1144</v>
      </c>
      <c r="W594" s="160" t="s">
        <v>836</v>
      </c>
      <c r="X594" s="161" t="s">
        <v>980</v>
      </c>
      <c r="Y594" s="7"/>
      <c r="Z594" s="159">
        <v>0.19500000000000001</v>
      </c>
      <c r="AA594" s="159">
        <v>4.2500000000000003E-3</v>
      </c>
      <c r="AB594" s="162">
        <v>2.58</v>
      </c>
    </row>
    <row r="595" spans="1:28" ht="15" customHeight="1" x14ac:dyDescent="0.15">
      <c r="A595" s="20" t="str">
        <f t="shared" si="9"/>
        <v>貨4軽PM</v>
      </c>
      <c r="B595" s="20" t="s">
        <v>231</v>
      </c>
      <c r="C595" s="20" t="s">
        <v>254</v>
      </c>
      <c r="D595" s="20" t="s">
        <v>836</v>
      </c>
      <c r="E595" s="20" t="s">
        <v>954</v>
      </c>
      <c r="F595" s="20">
        <v>0.19500000000000001</v>
      </c>
      <c r="G595" s="20">
        <v>2.5500000000000002E-3</v>
      </c>
      <c r="H595" s="20">
        <v>2.58</v>
      </c>
      <c r="I595" s="1" t="s">
        <v>179</v>
      </c>
      <c r="J595" s="20" t="s">
        <v>1208</v>
      </c>
      <c r="T595" s="133" t="s">
        <v>365</v>
      </c>
      <c r="U595" s="159" t="s">
        <v>374</v>
      </c>
      <c r="V595" s="39" t="s">
        <v>1144</v>
      </c>
      <c r="W595" s="160" t="s">
        <v>836</v>
      </c>
      <c r="X595" s="161" t="s">
        <v>954</v>
      </c>
      <c r="Y595" s="7"/>
      <c r="Z595" s="159">
        <v>0.19500000000000001</v>
      </c>
      <c r="AA595" s="159">
        <v>2.5500000000000002E-3</v>
      </c>
      <c r="AB595" s="162">
        <v>2.58</v>
      </c>
    </row>
    <row r="596" spans="1:28" ht="15" customHeight="1" x14ac:dyDescent="0.15">
      <c r="A596" s="20" t="str">
        <f t="shared" si="9"/>
        <v>貨4軽VM</v>
      </c>
      <c r="B596" s="20" t="s">
        <v>231</v>
      </c>
      <c r="C596" s="20" t="s">
        <v>254</v>
      </c>
      <c r="D596" s="20" t="s">
        <v>836</v>
      </c>
      <c r="E596" s="20" t="s">
        <v>981</v>
      </c>
      <c r="F596" s="20">
        <v>0.19500000000000001</v>
      </c>
      <c r="G596" s="20">
        <v>2.5500000000000002E-3</v>
      </c>
      <c r="H596" s="20">
        <v>2.58</v>
      </c>
      <c r="I596" s="1" t="s">
        <v>1084</v>
      </c>
      <c r="J596" s="20" t="s">
        <v>1209</v>
      </c>
      <c r="T596" s="133" t="s">
        <v>365</v>
      </c>
      <c r="U596" s="159" t="s">
        <v>374</v>
      </c>
      <c r="V596" s="39" t="s">
        <v>1144</v>
      </c>
      <c r="W596" s="160" t="s">
        <v>836</v>
      </c>
      <c r="X596" s="161" t="s">
        <v>981</v>
      </c>
      <c r="Y596" s="7"/>
      <c r="Z596" s="159">
        <v>0.19500000000000001</v>
      </c>
      <c r="AA596" s="159">
        <v>2.5500000000000002E-3</v>
      </c>
      <c r="AB596" s="162">
        <v>2.58</v>
      </c>
    </row>
    <row r="597" spans="1:28" ht="15" customHeight="1" x14ac:dyDescent="0.15">
      <c r="A597" s="20" t="str">
        <f t="shared" si="9"/>
        <v>貨4軽PN</v>
      </c>
      <c r="B597" s="20" t="s">
        <v>231</v>
      </c>
      <c r="C597" s="20" t="s">
        <v>254</v>
      </c>
      <c r="D597" s="20" t="s">
        <v>836</v>
      </c>
      <c r="E597" s="20" t="s">
        <v>955</v>
      </c>
      <c r="F597" s="20">
        <v>0.13</v>
      </c>
      <c r="G597" s="20">
        <v>4.2500000000000003E-3</v>
      </c>
      <c r="H597" s="20">
        <v>2.58</v>
      </c>
      <c r="I597" s="1" t="s">
        <v>179</v>
      </c>
      <c r="J597" s="20" t="s">
        <v>1210</v>
      </c>
      <c r="T597" s="133" t="s">
        <v>365</v>
      </c>
      <c r="U597" s="159" t="s">
        <v>374</v>
      </c>
      <c r="V597" s="39" t="s">
        <v>1144</v>
      </c>
      <c r="W597" s="160" t="s">
        <v>836</v>
      </c>
      <c r="X597" s="161" t="s">
        <v>955</v>
      </c>
      <c r="Y597" s="7"/>
      <c r="Z597" s="159">
        <v>0.13</v>
      </c>
      <c r="AA597" s="159">
        <v>4.2500000000000003E-3</v>
      </c>
      <c r="AB597" s="162">
        <v>2.58</v>
      </c>
    </row>
    <row r="598" spans="1:28" ht="15" customHeight="1" x14ac:dyDescent="0.15">
      <c r="A598" s="20" t="str">
        <f t="shared" si="9"/>
        <v>貨4軽VN</v>
      </c>
      <c r="B598" s="20" t="s">
        <v>231</v>
      </c>
      <c r="C598" s="20" t="s">
        <v>254</v>
      </c>
      <c r="D598" s="20" t="s">
        <v>836</v>
      </c>
      <c r="E598" s="20" t="s">
        <v>982</v>
      </c>
      <c r="F598" s="20">
        <v>0.13</v>
      </c>
      <c r="G598" s="20">
        <v>4.2500000000000003E-3</v>
      </c>
      <c r="H598" s="20">
        <v>2.58</v>
      </c>
      <c r="I598" s="1" t="s">
        <v>1084</v>
      </c>
      <c r="J598" s="20" t="s">
        <v>1211</v>
      </c>
      <c r="T598" s="133" t="s">
        <v>365</v>
      </c>
      <c r="U598" s="159" t="s">
        <v>374</v>
      </c>
      <c r="V598" s="39" t="s">
        <v>1144</v>
      </c>
      <c r="W598" s="160" t="s">
        <v>836</v>
      </c>
      <c r="X598" s="161" t="s">
        <v>982</v>
      </c>
      <c r="Y598" s="7"/>
      <c r="Z598" s="159">
        <v>0.13</v>
      </c>
      <c r="AA598" s="159">
        <v>4.2500000000000003E-3</v>
      </c>
      <c r="AB598" s="162">
        <v>2.58</v>
      </c>
    </row>
    <row r="599" spans="1:28" ht="15" customHeight="1" x14ac:dyDescent="0.15">
      <c r="A599" s="20" t="str">
        <f t="shared" si="9"/>
        <v>貨4軽PP</v>
      </c>
      <c r="B599" s="20" t="s">
        <v>231</v>
      </c>
      <c r="C599" s="20" t="s">
        <v>254</v>
      </c>
      <c r="D599" s="20" t="s">
        <v>836</v>
      </c>
      <c r="E599" s="20" t="s">
        <v>956</v>
      </c>
      <c r="F599" s="20">
        <v>0.13</v>
      </c>
      <c r="G599" s="20">
        <v>2.5500000000000002E-3</v>
      </c>
      <c r="H599" s="20">
        <v>2.58</v>
      </c>
      <c r="I599" s="1" t="s">
        <v>179</v>
      </c>
      <c r="J599" s="20" t="s">
        <v>1212</v>
      </c>
      <c r="T599" s="133" t="s">
        <v>365</v>
      </c>
      <c r="U599" s="159" t="s">
        <v>374</v>
      </c>
      <c r="V599" s="39" t="s">
        <v>1144</v>
      </c>
      <c r="W599" s="160" t="s">
        <v>836</v>
      </c>
      <c r="X599" s="161" t="s">
        <v>956</v>
      </c>
      <c r="Y599" s="7"/>
      <c r="Z599" s="159">
        <v>0.13</v>
      </c>
      <c r="AA599" s="159">
        <v>2.5500000000000002E-3</v>
      </c>
      <c r="AB599" s="162">
        <v>2.58</v>
      </c>
    </row>
    <row r="600" spans="1:28" ht="15" customHeight="1" x14ac:dyDescent="0.15">
      <c r="A600" s="20" t="str">
        <f t="shared" si="9"/>
        <v>貨4軽VP</v>
      </c>
      <c r="B600" s="20" t="s">
        <v>231</v>
      </c>
      <c r="C600" s="20" t="s">
        <v>254</v>
      </c>
      <c r="D600" s="20" t="s">
        <v>836</v>
      </c>
      <c r="E600" s="20" t="s">
        <v>983</v>
      </c>
      <c r="F600" s="20">
        <v>0.13</v>
      </c>
      <c r="G600" s="20">
        <v>2.5500000000000002E-3</v>
      </c>
      <c r="H600" s="20">
        <v>2.58</v>
      </c>
      <c r="I600" s="1" t="s">
        <v>1084</v>
      </c>
      <c r="J600" s="20" t="s">
        <v>1213</v>
      </c>
      <c r="T600" s="133" t="s">
        <v>365</v>
      </c>
      <c r="U600" s="159" t="s">
        <v>374</v>
      </c>
      <c r="V600" s="39" t="s">
        <v>1144</v>
      </c>
      <c r="W600" s="160" t="s">
        <v>836</v>
      </c>
      <c r="X600" s="161" t="s">
        <v>983</v>
      </c>
      <c r="Y600" s="7"/>
      <c r="Z600" s="159">
        <v>0.13</v>
      </c>
      <c r="AA600" s="159">
        <v>2.5500000000000002E-3</v>
      </c>
      <c r="AB600" s="162">
        <v>2.58</v>
      </c>
    </row>
    <row r="601" spans="1:28" ht="15" customHeight="1" x14ac:dyDescent="0.15">
      <c r="A601" s="20" t="str">
        <f t="shared" si="9"/>
        <v>貨4軽PQ</v>
      </c>
      <c r="B601" s="20" t="s">
        <v>231</v>
      </c>
      <c r="C601" s="20" t="s">
        <v>254</v>
      </c>
      <c r="D601" s="20" t="s">
        <v>836</v>
      </c>
      <c r="E601" s="20" t="s">
        <v>957</v>
      </c>
      <c r="F601" s="20">
        <v>6.5000000000000002E-2</v>
      </c>
      <c r="G601" s="20">
        <v>4.2500000000000003E-3</v>
      </c>
      <c r="H601" s="20">
        <v>2.58</v>
      </c>
      <c r="I601" s="1" t="s">
        <v>179</v>
      </c>
      <c r="J601" t="s">
        <v>1214</v>
      </c>
      <c r="T601" s="133" t="s">
        <v>365</v>
      </c>
      <c r="U601" s="159" t="s">
        <v>374</v>
      </c>
      <c r="V601" s="39" t="s">
        <v>1144</v>
      </c>
      <c r="W601" s="160" t="s">
        <v>836</v>
      </c>
      <c r="X601" s="161" t="s">
        <v>957</v>
      </c>
      <c r="Y601" s="7"/>
      <c r="Z601" s="159">
        <v>6.5000000000000002E-2</v>
      </c>
      <c r="AA601" s="159">
        <v>4.2500000000000003E-3</v>
      </c>
      <c r="AB601" s="162">
        <v>2.58</v>
      </c>
    </row>
    <row r="602" spans="1:28" ht="15" customHeight="1" x14ac:dyDescent="0.15">
      <c r="A602" s="20" t="str">
        <f t="shared" si="9"/>
        <v>貨4軽VQ</v>
      </c>
      <c r="B602" s="20" t="s">
        <v>231</v>
      </c>
      <c r="C602" s="20" t="s">
        <v>254</v>
      </c>
      <c r="D602" s="20" t="s">
        <v>836</v>
      </c>
      <c r="E602" s="20" t="s">
        <v>984</v>
      </c>
      <c r="F602" s="20">
        <v>6.5000000000000002E-2</v>
      </c>
      <c r="G602" s="20">
        <v>4.2500000000000003E-3</v>
      </c>
      <c r="H602" s="20">
        <v>2.58</v>
      </c>
      <c r="I602" s="1" t="s">
        <v>1084</v>
      </c>
      <c r="J602" t="s">
        <v>1215</v>
      </c>
      <c r="T602" s="133" t="s">
        <v>365</v>
      </c>
      <c r="U602" s="159" t="s">
        <v>374</v>
      </c>
      <c r="V602" s="39" t="s">
        <v>1144</v>
      </c>
      <c r="W602" s="160" t="s">
        <v>836</v>
      </c>
      <c r="X602" s="161" t="s">
        <v>984</v>
      </c>
      <c r="Y602" s="7"/>
      <c r="Z602" s="159">
        <v>6.5000000000000002E-2</v>
      </c>
      <c r="AA602" s="159">
        <v>4.2500000000000003E-3</v>
      </c>
      <c r="AB602" s="162">
        <v>2.58</v>
      </c>
    </row>
    <row r="603" spans="1:28" ht="15" customHeight="1" x14ac:dyDescent="0.15">
      <c r="A603" s="20" t="str">
        <f t="shared" si="9"/>
        <v>貨4軽PR</v>
      </c>
      <c r="B603" s="20" t="s">
        <v>231</v>
      </c>
      <c r="C603" s="20" t="s">
        <v>254</v>
      </c>
      <c r="D603" s="20" t="s">
        <v>836</v>
      </c>
      <c r="E603" s="20" t="s">
        <v>958</v>
      </c>
      <c r="F603" s="20">
        <v>6.5000000000000002E-2</v>
      </c>
      <c r="G603" s="20">
        <v>2.5500000000000002E-3</v>
      </c>
      <c r="H603" s="20">
        <v>2.58</v>
      </c>
      <c r="I603" s="1" t="s">
        <v>179</v>
      </c>
      <c r="J603" t="s">
        <v>1216</v>
      </c>
      <c r="T603" s="133" t="s">
        <v>365</v>
      </c>
      <c r="U603" s="159" t="s">
        <v>374</v>
      </c>
      <c r="V603" s="39" t="s">
        <v>1144</v>
      </c>
      <c r="W603" s="160" t="s">
        <v>836</v>
      </c>
      <c r="X603" s="161" t="s">
        <v>958</v>
      </c>
      <c r="Y603" s="7"/>
      <c r="Z603" s="159">
        <v>6.5000000000000002E-2</v>
      </c>
      <c r="AA603" s="159">
        <v>2.5500000000000002E-3</v>
      </c>
      <c r="AB603" s="162">
        <v>2.58</v>
      </c>
    </row>
    <row r="604" spans="1:28" ht="15" customHeight="1" x14ac:dyDescent="0.15">
      <c r="A604" s="20" t="str">
        <f t="shared" si="9"/>
        <v>貨4軽VR</v>
      </c>
      <c r="B604" s="20" t="s">
        <v>231</v>
      </c>
      <c r="C604" s="20" t="s">
        <v>254</v>
      </c>
      <c r="D604" s="20" t="s">
        <v>836</v>
      </c>
      <c r="E604" s="20" t="s">
        <v>985</v>
      </c>
      <c r="F604" s="20">
        <v>6.5000000000000002E-2</v>
      </c>
      <c r="G604" s="20">
        <v>2.5500000000000002E-3</v>
      </c>
      <c r="H604" s="20">
        <v>2.58</v>
      </c>
      <c r="I604" s="1" t="s">
        <v>1084</v>
      </c>
      <c r="J604" t="s">
        <v>1217</v>
      </c>
      <c r="T604" s="133" t="s">
        <v>365</v>
      </c>
      <c r="U604" s="159" t="s">
        <v>374</v>
      </c>
      <c r="V604" s="39" t="s">
        <v>1144</v>
      </c>
      <c r="W604" s="160" t="s">
        <v>836</v>
      </c>
      <c r="X604" s="161" t="s">
        <v>985</v>
      </c>
      <c r="Y604" s="7"/>
      <c r="Z604" s="159">
        <v>6.5000000000000002E-2</v>
      </c>
      <c r="AA604" s="159">
        <v>2.5500000000000002E-3</v>
      </c>
      <c r="AB604" s="162">
        <v>2.58</v>
      </c>
    </row>
    <row r="605" spans="1:28" ht="15" customHeight="1" x14ac:dyDescent="0.15">
      <c r="A605" s="20" t="str">
        <f t="shared" si="9"/>
        <v>貨4軽ADG</v>
      </c>
      <c r="B605" s="20" t="s">
        <v>231</v>
      </c>
      <c r="C605" s="20" t="s">
        <v>254</v>
      </c>
      <c r="D605" s="20" t="s">
        <v>185</v>
      </c>
      <c r="E605" t="s">
        <v>760</v>
      </c>
      <c r="F605" s="20">
        <v>0.15</v>
      </c>
      <c r="G605" s="20">
        <v>3.0000000000000001E-3</v>
      </c>
      <c r="H605" s="20">
        <v>2.58</v>
      </c>
      <c r="I605" s="1" t="s">
        <v>448</v>
      </c>
      <c r="J605"/>
      <c r="T605" s="133" t="s">
        <v>365</v>
      </c>
      <c r="U605" s="159" t="s">
        <v>374</v>
      </c>
      <c r="V605" s="39" t="s">
        <v>1144</v>
      </c>
      <c r="W605" s="160" t="s">
        <v>185</v>
      </c>
      <c r="X605" s="161" t="s">
        <v>760</v>
      </c>
      <c r="Y605" s="7" t="s">
        <v>280</v>
      </c>
      <c r="Z605" s="159">
        <v>0.15</v>
      </c>
      <c r="AA605" s="159">
        <v>3.0000000000000001E-3</v>
      </c>
      <c r="AB605" s="162">
        <v>2.58</v>
      </c>
    </row>
    <row r="606" spans="1:28" ht="15" customHeight="1" x14ac:dyDescent="0.15">
      <c r="A606" s="20" t="str">
        <f t="shared" si="9"/>
        <v>貨4軽AKG</v>
      </c>
      <c r="B606" s="20" t="s">
        <v>231</v>
      </c>
      <c r="C606" s="20" t="s">
        <v>254</v>
      </c>
      <c r="D606" s="20" t="s">
        <v>185</v>
      </c>
      <c r="E606" t="s">
        <v>82</v>
      </c>
      <c r="F606" s="20">
        <v>0.15</v>
      </c>
      <c r="G606" s="20">
        <v>3.0000000000000001E-3</v>
      </c>
      <c r="H606" s="20">
        <v>2.58</v>
      </c>
      <c r="I606" s="1" t="s">
        <v>448</v>
      </c>
      <c r="T606" s="133" t="s">
        <v>365</v>
      </c>
      <c r="U606" s="159" t="s">
        <v>374</v>
      </c>
      <c r="V606" s="39" t="s">
        <v>1144</v>
      </c>
      <c r="W606" s="160" t="s">
        <v>185</v>
      </c>
      <c r="X606" s="161" t="s">
        <v>82</v>
      </c>
      <c r="Y606" s="7" t="s">
        <v>280</v>
      </c>
      <c r="Z606" s="159">
        <v>0.15</v>
      </c>
      <c r="AA606" s="159">
        <v>3.0000000000000001E-3</v>
      </c>
      <c r="AB606" s="162">
        <v>2.58</v>
      </c>
    </row>
    <row r="607" spans="1:28" ht="15" customHeight="1" x14ac:dyDescent="0.15">
      <c r="A607" s="20" t="str">
        <f t="shared" si="9"/>
        <v>貨4軽ACG</v>
      </c>
      <c r="B607" s="20" t="s">
        <v>231</v>
      </c>
      <c r="C607" s="20" t="s">
        <v>254</v>
      </c>
      <c r="D607" t="s">
        <v>185</v>
      </c>
      <c r="E607" t="s">
        <v>761</v>
      </c>
      <c r="F607" s="20">
        <v>7.4999999999999997E-2</v>
      </c>
      <c r="G607" s="20">
        <v>1.5E-3</v>
      </c>
      <c r="H607" s="20">
        <v>2.58</v>
      </c>
      <c r="I607" s="1" t="s">
        <v>1084</v>
      </c>
      <c r="J607" s="20" t="s">
        <v>1088</v>
      </c>
      <c r="T607" s="133" t="s">
        <v>365</v>
      </c>
      <c r="U607" s="159" t="s">
        <v>374</v>
      </c>
      <c r="V607" s="39" t="s">
        <v>1144</v>
      </c>
      <c r="W607" s="160" t="s">
        <v>185</v>
      </c>
      <c r="X607" s="161" t="s">
        <v>761</v>
      </c>
      <c r="Y607" s="7"/>
      <c r="Z607" s="159">
        <v>7.4999999999999997E-2</v>
      </c>
      <c r="AA607" s="159">
        <v>1.5E-3</v>
      </c>
      <c r="AB607" s="162">
        <v>2.58</v>
      </c>
    </row>
    <row r="608" spans="1:28" ht="15" customHeight="1" x14ac:dyDescent="0.15">
      <c r="A608" s="20" t="str">
        <f t="shared" si="9"/>
        <v>貨4軽AJG</v>
      </c>
      <c r="B608" s="20" t="s">
        <v>231</v>
      </c>
      <c r="C608" s="20" t="s">
        <v>254</v>
      </c>
      <c r="D608" t="s">
        <v>185</v>
      </c>
      <c r="E608" t="s">
        <v>554</v>
      </c>
      <c r="F608" s="20">
        <v>7.4999999999999997E-2</v>
      </c>
      <c r="G608" s="20">
        <v>1.5E-3</v>
      </c>
      <c r="H608" s="20">
        <v>2.58</v>
      </c>
      <c r="I608" s="1" t="s">
        <v>1084</v>
      </c>
      <c r="J608" t="s">
        <v>1088</v>
      </c>
      <c r="T608" s="133" t="s">
        <v>365</v>
      </c>
      <c r="U608" s="159" t="s">
        <v>374</v>
      </c>
      <c r="V608" s="39" t="s">
        <v>1144</v>
      </c>
      <c r="W608" s="160" t="s">
        <v>185</v>
      </c>
      <c r="X608" s="161" t="s">
        <v>554</v>
      </c>
      <c r="Y608" s="7"/>
      <c r="Z608" s="159">
        <v>7.4999999999999997E-2</v>
      </c>
      <c r="AA608" s="159">
        <v>1.5E-3</v>
      </c>
      <c r="AB608" s="162">
        <v>2.58</v>
      </c>
    </row>
    <row r="609" spans="1:28" ht="15" customHeight="1" x14ac:dyDescent="0.15">
      <c r="A609" s="20" t="str">
        <f t="shared" si="9"/>
        <v>貨4軽AMG</v>
      </c>
      <c r="B609" s="20" t="s">
        <v>231</v>
      </c>
      <c r="C609" s="20" t="s">
        <v>254</v>
      </c>
      <c r="D609" t="s">
        <v>185</v>
      </c>
      <c r="E609" t="s">
        <v>1553</v>
      </c>
      <c r="F609" s="20">
        <v>3.7499999999999999E-2</v>
      </c>
      <c r="G609" s="20">
        <v>7.5000000000000002E-4</v>
      </c>
      <c r="H609" s="20">
        <v>2.58</v>
      </c>
      <c r="I609" s="1" t="s">
        <v>1494</v>
      </c>
      <c r="J609"/>
      <c r="T609" s="133" t="s">
        <v>365</v>
      </c>
      <c r="U609" s="159" t="s">
        <v>374</v>
      </c>
      <c r="V609" s="39" t="s">
        <v>1144</v>
      </c>
      <c r="W609" s="160" t="s">
        <v>185</v>
      </c>
      <c r="X609" s="161" t="s">
        <v>1218</v>
      </c>
      <c r="Y609" s="7"/>
      <c r="Z609" s="159">
        <v>3.7499999999999999E-2</v>
      </c>
      <c r="AA609" s="159">
        <v>7.5000000000000002E-4</v>
      </c>
      <c r="AB609" s="162">
        <v>2.58</v>
      </c>
    </row>
    <row r="610" spans="1:28" ht="15" customHeight="1" x14ac:dyDescent="0.15">
      <c r="A610" s="20" t="str">
        <f t="shared" si="9"/>
        <v>貨4軽BCG</v>
      </c>
      <c r="B610" s="20" t="s">
        <v>231</v>
      </c>
      <c r="C610" s="20" t="s">
        <v>254</v>
      </c>
      <c r="D610" t="s">
        <v>185</v>
      </c>
      <c r="E610" t="s">
        <v>255</v>
      </c>
      <c r="F610" s="20">
        <v>0.13500000000000001</v>
      </c>
      <c r="G610" s="20">
        <v>2.7000000000000001E-3</v>
      </c>
      <c r="H610" s="20">
        <v>2.58</v>
      </c>
      <c r="I610" s="1" t="s">
        <v>1084</v>
      </c>
      <c r="J610" t="s">
        <v>423</v>
      </c>
      <c r="T610" s="133" t="s">
        <v>365</v>
      </c>
      <c r="U610" s="159" t="s">
        <v>374</v>
      </c>
      <c r="V610" s="39" t="s">
        <v>1144</v>
      </c>
      <c r="W610" s="160" t="s">
        <v>185</v>
      </c>
      <c r="X610" s="161" t="s">
        <v>255</v>
      </c>
      <c r="Y610" s="7"/>
      <c r="Z610" s="159">
        <v>0.13500000000000001</v>
      </c>
      <c r="AA610" s="159">
        <v>2.7000000000000001E-3</v>
      </c>
      <c r="AB610" s="162">
        <v>2.58</v>
      </c>
    </row>
    <row r="611" spans="1:28" ht="15" customHeight="1" x14ac:dyDescent="0.15">
      <c r="A611" s="20" t="str">
        <f t="shared" si="9"/>
        <v>貨4軽BJG</v>
      </c>
      <c r="B611" s="20" t="s">
        <v>231</v>
      </c>
      <c r="C611" s="20" t="s">
        <v>254</v>
      </c>
      <c r="D611" t="s">
        <v>185</v>
      </c>
      <c r="E611" t="s">
        <v>558</v>
      </c>
      <c r="F611" s="20">
        <v>0.13500000000000001</v>
      </c>
      <c r="G611" s="20">
        <v>2.7000000000000001E-3</v>
      </c>
      <c r="H611" s="20">
        <v>2.58</v>
      </c>
      <c r="I611" s="1" t="s">
        <v>1084</v>
      </c>
      <c r="J611" t="s">
        <v>371</v>
      </c>
      <c r="T611" s="133" t="s">
        <v>365</v>
      </c>
      <c r="U611" s="159" t="s">
        <v>374</v>
      </c>
      <c r="V611" s="39" t="s">
        <v>1144</v>
      </c>
      <c r="W611" s="160" t="s">
        <v>185</v>
      </c>
      <c r="X611" s="161" t="s">
        <v>558</v>
      </c>
      <c r="Y611" s="7"/>
      <c r="Z611" s="159">
        <v>0.13500000000000001</v>
      </c>
      <c r="AA611" s="159">
        <v>2.7000000000000001E-3</v>
      </c>
      <c r="AB611" s="162">
        <v>2.58</v>
      </c>
    </row>
    <row r="612" spans="1:28" ht="15" customHeight="1" x14ac:dyDescent="0.15">
      <c r="A612" s="20" t="str">
        <f t="shared" si="9"/>
        <v>貨4軽BDG</v>
      </c>
      <c r="B612" s="20" t="s">
        <v>231</v>
      </c>
      <c r="C612" s="20" t="s">
        <v>254</v>
      </c>
      <c r="D612" t="s">
        <v>185</v>
      </c>
      <c r="E612" t="s">
        <v>256</v>
      </c>
      <c r="F612" s="20">
        <v>0.13500000000000001</v>
      </c>
      <c r="G612" s="20">
        <v>2.7000000000000001E-3</v>
      </c>
      <c r="H612" s="20">
        <v>2.58</v>
      </c>
      <c r="I612" s="1" t="s">
        <v>372</v>
      </c>
      <c r="J612" t="s">
        <v>1089</v>
      </c>
      <c r="T612" s="133" t="s">
        <v>365</v>
      </c>
      <c r="U612" s="159" t="s">
        <v>374</v>
      </c>
      <c r="V612" s="39" t="s">
        <v>1144</v>
      </c>
      <c r="W612" s="160" t="s">
        <v>185</v>
      </c>
      <c r="X612" s="161" t="s">
        <v>256</v>
      </c>
      <c r="Y612" s="7" t="s">
        <v>1219</v>
      </c>
      <c r="Z612" s="159">
        <v>0.13500000000000001</v>
      </c>
      <c r="AA612" s="159">
        <v>2.7000000000000001E-3</v>
      </c>
      <c r="AB612" s="162">
        <v>2.58</v>
      </c>
    </row>
    <row r="613" spans="1:28" ht="15" customHeight="1" x14ac:dyDescent="0.15">
      <c r="A613" s="20" t="str">
        <f t="shared" si="9"/>
        <v>貨4軽BKG</v>
      </c>
      <c r="B613" s="20" t="s">
        <v>231</v>
      </c>
      <c r="C613" s="20" t="s">
        <v>254</v>
      </c>
      <c r="D613" t="s">
        <v>185</v>
      </c>
      <c r="E613" t="s">
        <v>84</v>
      </c>
      <c r="F613" s="20">
        <v>0.13500000000000001</v>
      </c>
      <c r="G613" s="20">
        <v>2.7000000000000001E-3</v>
      </c>
      <c r="H613" s="20">
        <v>2.58</v>
      </c>
      <c r="I613" s="1" t="s">
        <v>372</v>
      </c>
      <c r="J613" t="s">
        <v>1089</v>
      </c>
      <c r="T613" s="133" t="s">
        <v>365</v>
      </c>
      <c r="U613" s="159" t="s">
        <v>374</v>
      </c>
      <c r="V613" s="39" t="s">
        <v>1144</v>
      </c>
      <c r="W613" s="160" t="s">
        <v>185</v>
      </c>
      <c r="X613" s="161" t="s">
        <v>84</v>
      </c>
      <c r="Y613" s="7" t="s">
        <v>1219</v>
      </c>
      <c r="Z613" s="159">
        <v>0.13500000000000001</v>
      </c>
      <c r="AA613" s="159">
        <v>2.7000000000000001E-3</v>
      </c>
      <c r="AB613" s="162">
        <v>2.58</v>
      </c>
    </row>
    <row r="614" spans="1:28" ht="15" customHeight="1" x14ac:dyDescent="0.15">
      <c r="A614" s="20" t="str">
        <f t="shared" si="9"/>
        <v>貨4軽BMG</v>
      </c>
      <c r="B614" s="20" t="s">
        <v>231</v>
      </c>
      <c r="C614" s="20" t="s">
        <v>254</v>
      </c>
      <c r="D614" t="s">
        <v>185</v>
      </c>
      <c r="E614" t="s">
        <v>1554</v>
      </c>
      <c r="F614" s="20">
        <v>0.13500000000000001</v>
      </c>
      <c r="G614" s="20">
        <v>2.7000000000000001E-3</v>
      </c>
      <c r="H614" s="20">
        <v>2.58</v>
      </c>
      <c r="I614" s="1" t="s">
        <v>1494</v>
      </c>
      <c r="J614"/>
      <c r="T614" s="133" t="s">
        <v>365</v>
      </c>
      <c r="U614" s="159" t="s">
        <v>374</v>
      </c>
      <c r="V614" s="39" t="s">
        <v>1144</v>
      </c>
      <c r="W614" s="160" t="s">
        <v>185</v>
      </c>
      <c r="X614" s="161" t="s">
        <v>1220</v>
      </c>
      <c r="Y614" s="7"/>
      <c r="Z614" s="159">
        <v>0.13500000000000001</v>
      </c>
      <c r="AA614" s="159">
        <v>2.7000000000000001E-3</v>
      </c>
      <c r="AB614" s="162">
        <v>2.58</v>
      </c>
    </row>
    <row r="615" spans="1:28" ht="15" customHeight="1" x14ac:dyDescent="0.15">
      <c r="A615" s="20" t="str">
        <f t="shared" si="9"/>
        <v>貨4軽NCG</v>
      </c>
      <c r="B615" s="20" t="s">
        <v>231</v>
      </c>
      <c r="C615" s="20" t="s">
        <v>254</v>
      </c>
      <c r="D615" s="20" t="s">
        <v>185</v>
      </c>
      <c r="E615" s="20" t="s">
        <v>643</v>
      </c>
      <c r="F615" s="20">
        <v>0.13500000000000001</v>
      </c>
      <c r="G615" s="20">
        <v>3.0000000000000001E-3</v>
      </c>
      <c r="H615" s="20">
        <v>2.58</v>
      </c>
      <c r="I615" s="1" t="s">
        <v>1084</v>
      </c>
      <c r="J615" t="s">
        <v>456</v>
      </c>
      <c r="T615" s="133" t="s">
        <v>365</v>
      </c>
      <c r="U615" s="159" t="s">
        <v>374</v>
      </c>
      <c r="V615" s="39" t="s">
        <v>1144</v>
      </c>
      <c r="W615" s="160" t="s">
        <v>185</v>
      </c>
      <c r="X615" s="161" t="s">
        <v>643</v>
      </c>
      <c r="Y615" s="7"/>
      <c r="Z615" s="159">
        <v>0.13500000000000001</v>
      </c>
      <c r="AA615" s="159">
        <v>3.0000000000000001E-3</v>
      </c>
      <c r="AB615" s="162">
        <v>2.58</v>
      </c>
    </row>
    <row r="616" spans="1:28" ht="15" customHeight="1" x14ac:dyDescent="0.15">
      <c r="A616" s="20" t="str">
        <f t="shared" si="9"/>
        <v>貨4軽NJG</v>
      </c>
      <c r="B616" s="20" t="s">
        <v>231</v>
      </c>
      <c r="C616" s="20" t="s">
        <v>254</v>
      </c>
      <c r="D616" s="20" t="s">
        <v>185</v>
      </c>
      <c r="E616" s="20" t="s">
        <v>647</v>
      </c>
      <c r="F616" s="20">
        <v>0.13500000000000001</v>
      </c>
      <c r="G616" s="20">
        <v>3.0000000000000001E-3</v>
      </c>
      <c r="H616" s="20">
        <v>2.58</v>
      </c>
      <c r="I616" s="1" t="s">
        <v>1084</v>
      </c>
      <c r="J616" t="s">
        <v>456</v>
      </c>
      <c r="T616" s="133" t="s">
        <v>365</v>
      </c>
      <c r="U616" s="159" t="s">
        <v>374</v>
      </c>
      <c r="V616" s="39" t="s">
        <v>1144</v>
      </c>
      <c r="W616" s="160" t="s">
        <v>185</v>
      </c>
      <c r="X616" s="161" t="s">
        <v>647</v>
      </c>
      <c r="Y616" s="7"/>
      <c r="Z616" s="159">
        <v>0.13500000000000001</v>
      </c>
      <c r="AA616" s="159">
        <v>3.0000000000000001E-3</v>
      </c>
      <c r="AB616" s="162">
        <v>2.58</v>
      </c>
    </row>
    <row r="617" spans="1:28" ht="15" customHeight="1" x14ac:dyDescent="0.15">
      <c r="A617" s="20" t="str">
        <f t="shared" si="9"/>
        <v>貨4軽NDG</v>
      </c>
      <c r="B617" s="20" t="s">
        <v>231</v>
      </c>
      <c r="C617" s="20" t="s">
        <v>254</v>
      </c>
      <c r="D617" s="20" t="s">
        <v>185</v>
      </c>
      <c r="E617" s="20" t="s">
        <v>644</v>
      </c>
      <c r="F617" s="20">
        <v>0.13500000000000001</v>
      </c>
      <c r="G617" s="20">
        <v>3.0000000000000001E-3</v>
      </c>
      <c r="H617" s="20">
        <v>2.58</v>
      </c>
      <c r="I617" s="1" t="s">
        <v>372</v>
      </c>
      <c r="J617" t="s">
        <v>83</v>
      </c>
      <c r="T617" s="133" t="s">
        <v>365</v>
      </c>
      <c r="U617" s="159" t="s">
        <v>374</v>
      </c>
      <c r="V617" s="39" t="s">
        <v>1144</v>
      </c>
      <c r="W617" s="160" t="s">
        <v>185</v>
      </c>
      <c r="X617" s="161" t="s">
        <v>644</v>
      </c>
      <c r="Y617" s="7" t="s">
        <v>1219</v>
      </c>
      <c r="Z617" s="159">
        <v>0.13500000000000001</v>
      </c>
      <c r="AA617" s="159">
        <v>3.0000000000000001E-3</v>
      </c>
      <c r="AB617" s="162">
        <v>2.58</v>
      </c>
    </row>
    <row r="618" spans="1:28" ht="15" customHeight="1" x14ac:dyDescent="0.15">
      <c r="A618" s="20" t="str">
        <f t="shared" si="9"/>
        <v>貨4軽NKG</v>
      </c>
      <c r="B618" s="20" t="s">
        <v>231</v>
      </c>
      <c r="C618" s="20" t="s">
        <v>254</v>
      </c>
      <c r="D618" s="20" t="s">
        <v>185</v>
      </c>
      <c r="E618" t="s">
        <v>648</v>
      </c>
      <c r="F618" s="20">
        <v>0.13500000000000001</v>
      </c>
      <c r="G618" s="20">
        <v>3.0000000000000001E-3</v>
      </c>
      <c r="H618" s="20">
        <v>2.58</v>
      </c>
      <c r="I618" s="1" t="s">
        <v>372</v>
      </c>
      <c r="J618" t="s">
        <v>83</v>
      </c>
      <c r="T618" s="133" t="s">
        <v>365</v>
      </c>
      <c r="U618" s="159" t="s">
        <v>374</v>
      </c>
      <c r="V618" s="39" t="s">
        <v>1144</v>
      </c>
      <c r="W618" s="160" t="s">
        <v>185</v>
      </c>
      <c r="X618" s="161" t="s">
        <v>648</v>
      </c>
      <c r="Y618" s="7" t="s">
        <v>1219</v>
      </c>
      <c r="Z618" s="159">
        <v>0.13500000000000001</v>
      </c>
      <c r="AA618" s="159">
        <v>3.0000000000000001E-3</v>
      </c>
      <c r="AB618" s="162">
        <v>2.58</v>
      </c>
    </row>
    <row r="619" spans="1:28" ht="15" customHeight="1" x14ac:dyDescent="0.15">
      <c r="A619" s="20" t="str">
        <f t="shared" si="9"/>
        <v>貨4軽NMG</v>
      </c>
      <c r="B619" s="20" t="s">
        <v>231</v>
      </c>
      <c r="C619" s="20" t="s">
        <v>254</v>
      </c>
      <c r="D619" s="20" t="s">
        <v>185</v>
      </c>
      <c r="E619" t="s">
        <v>1555</v>
      </c>
      <c r="F619" s="20">
        <v>0.13500000000000001</v>
      </c>
      <c r="G619" s="20">
        <v>3.0000000000000001E-3</v>
      </c>
      <c r="H619" s="20">
        <v>2.58</v>
      </c>
      <c r="I619" s="1" t="s">
        <v>1494</v>
      </c>
      <c r="J619"/>
      <c r="T619" s="133" t="s">
        <v>365</v>
      </c>
      <c r="U619" s="159" t="s">
        <v>374</v>
      </c>
      <c r="V619" s="39" t="s">
        <v>1144</v>
      </c>
      <c r="W619" s="160" t="s">
        <v>185</v>
      </c>
      <c r="X619" s="161" t="s">
        <v>1221</v>
      </c>
      <c r="Y619" s="7"/>
      <c r="Z619" s="159">
        <v>0.13500000000000001</v>
      </c>
      <c r="AA619" s="159">
        <v>3.0000000000000001E-3</v>
      </c>
      <c r="AB619" s="162">
        <v>2.58</v>
      </c>
    </row>
    <row r="620" spans="1:28" ht="15" customHeight="1" x14ac:dyDescent="0.15">
      <c r="A620" s="20" t="str">
        <f t="shared" si="9"/>
        <v>貨4軽PCG</v>
      </c>
      <c r="B620" s="20" t="s">
        <v>231</v>
      </c>
      <c r="C620" s="20" t="s">
        <v>254</v>
      </c>
      <c r="D620" s="20" t="s">
        <v>185</v>
      </c>
      <c r="E620" t="s">
        <v>649</v>
      </c>
      <c r="F620" s="20">
        <v>0.15</v>
      </c>
      <c r="G620" s="20">
        <v>2.7000000000000001E-3</v>
      </c>
      <c r="H620" s="20">
        <v>2.58</v>
      </c>
      <c r="I620" s="1" t="s">
        <v>1084</v>
      </c>
      <c r="J620" s="20" t="s">
        <v>451</v>
      </c>
      <c r="T620" s="133" t="s">
        <v>365</v>
      </c>
      <c r="U620" s="159" t="s">
        <v>374</v>
      </c>
      <c r="V620" s="39" t="s">
        <v>1144</v>
      </c>
      <c r="W620" s="160" t="s">
        <v>185</v>
      </c>
      <c r="X620" s="161" t="s">
        <v>649</v>
      </c>
      <c r="Y620" s="7"/>
      <c r="Z620" s="159">
        <v>0.15</v>
      </c>
      <c r="AA620" s="159">
        <v>2.7000000000000001E-3</v>
      </c>
      <c r="AB620" s="162">
        <v>2.58</v>
      </c>
    </row>
    <row r="621" spans="1:28" ht="15" customHeight="1" x14ac:dyDescent="0.15">
      <c r="A621" s="20" t="str">
        <f t="shared" si="9"/>
        <v>貨4軽PJG</v>
      </c>
      <c r="B621" s="20" t="s">
        <v>231</v>
      </c>
      <c r="C621" s="20" t="s">
        <v>254</v>
      </c>
      <c r="D621" s="20" t="s">
        <v>185</v>
      </c>
      <c r="E621" t="s">
        <v>652</v>
      </c>
      <c r="F621" s="20">
        <v>0.15</v>
      </c>
      <c r="G621" s="20">
        <v>2.7000000000000001E-3</v>
      </c>
      <c r="H621" s="20">
        <v>2.58</v>
      </c>
      <c r="I621" s="1" t="s">
        <v>1084</v>
      </c>
      <c r="J621" s="20" t="s">
        <v>451</v>
      </c>
      <c r="T621" s="133" t="s">
        <v>365</v>
      </c>
      <c r="U621" s="159" t="s">
        <v>374</v>
      </c>
      <c r="V621" s="39" t="s">
        <v>1144</v>
      </c>
      <c r="W621" s="160" t="s">
        <v>185</v>
      </c>
      <c r="X621" s="161" t="s">
        <v>652</v>
      </c>
      <c r="Y621" s="7"/>
      <c r="Z621" s="159">
        <v>0.15</v>
      </c>
      <c r="AA621" s="159">
        <v>2.7000000000000001E-3</v>
      </c>
      <c r="AB621" s="162">
        <v>2.58</v>
      </c>
    </row>
    <row r="622" spans="1:28" ht="15" customHeight="1" x14ac:dyDescent="0.15">
      <c r="A622" s="20" t="str">
        <f t="shared" si="9"/>
        <v>貨4軽PDG</v>
      </c>
      <c r="B622" s="20" t="s">
        <v>231</v>
      </c>
      <c r="C622" s="20" t="s">
        <v>254</v>
      </c>
      <c r="D622" s="20" t="s">
        <v>185</v>
      </c>
      <c r="E622" t="s">
        <v>85</v>
      </c>
      <c r="F622" s="20">
        <v>0.15</v>
      </c>
      <c r="G622" s="20">
        <v>2.7000000000000001E-3</v>
      </c>
      <c r="H622" s="20">
        <v>2.58</v>
      </c>
      <c r="I622" s="1" t="s">
        <v>372</v>
      </c>
      <c r="J622" t="s">
        <v>452</v>
      </c>
      <c r="T622" s="133" t="s">
        <v>365</v>
      </c>
      <c r="U622" s="159" t="s">
        <v>374</v>
      </c>
      <c r="V622" s="39" t="s">
        <v>1144</v>
      </c>
      <c r="W622" s="160" t="s">
        <v>185</v>
      </c>
      <c r="X622" s="161" t="s">
        <v>85</v>
      </c>
      <c r="Y622" s="7" t="s">
        <v>1219</v>
      </c>
      <c r="Z622" s="159">
        <v>0.15</v>
      </c>
      <c r="AA622" s="159">
        <v>2.7000000000000001E-3</v>
      </c>
      <c r="AB622" s="162">
        <v>2.58</v>
      </c>
    </row>
    <row r="623" spans="1:28" ht="15" customHeight="1" x14ac:dyDescent="0.15">
      <c r="A623" s="20" t="str">
        <f t="shared" si="9"/>
        <v>貨4軽PKG</v>
      </c>
      <c r="B623" s="20" t="s">
        <v>231</v>
      </c>
      <c r="C623" s="20" t="s">
        <v>254</v>
      </c>
      <c r="D623" s="20" t="s">
        <v>185</v>
      </c>
      <c r="E623" t="s">
        <v>86</v>
      </c>
      <c r="F623" s="20">
        <v>0.15</v>
      </c>
      <c r="G623" s="20">
        <v>2.7000000000000001E-3</v>
      </c>
      <c r="H623" s="20">
        <v>2.58</v>
      </c>
      <c r="I623" s="1" t="s">
        <v>372</v>
      </c>
      <c r="J623" t="s">
        <v>452</v>
      </c>
      <c r="T623" s="133" t="s">
        <v>365</v>
      </c>
      <c r="U623" s="159" t="s">
        <v>374</v>
      </c>
      <c r="V623" s="39" t="s">
        <v>1144</v>
      </c>
      <c r="W623" s="160" t="s">
        <v>185</v>
      </c>
      <c r="X623" s="161" t="s">
        <v>86</v>
      </c>
      <c r="Y623" s="7" t="s">
        <v>1219</v>
      </c>
      <c r="Z623" s="159">
        <v>0.15</v>
      </c>
      <c r="AA623" s="159">
        <v>2.7000000000000001E-3</v>
      </c>
      <c r="AB623" s="162">
        <v>2.58</v>
      </c>
    </row>
    <row r="624" spans="1:28" ht="15" customHeight="1" x14ac:dyDescent="0.15">
      <c r="A624" s="20" t="str">
        <f t="shared" si="9"/>
        <v>貨4軽PMG</v>
      </c>
      <c r="B624" s="20" t="s">
        <v>231</v>
      </c>
      <c r="C624" s="20" t="s">
        <v>254</v>
      </c>
      <c r="D624" s="20" t="s">
        <v>185</v>
      </c>
      <c r="E624" t="s">
        <v>1556</v>
      </c>
      <c r="F624" s="20">
        <v>0.15</v>
      </c>
      <c r="G624" s="20">
        <v>2.7000000000000001E-3</v>
      </c>
      <c r="H624" s="20">
        <v>2.58</v>
      </c>
      <c r="I624" s="1" t="s">
        <v>1494</v>
      </c>
      <c r="J624"/>
      <c r="T624" s="133" t="s">
        <v>365</v>
      </c>
      <c r="U624" s="159" t="s">
        <v>374</v>
      </c>
      <c r="V624" s="39" t="s">
        <v>1144</v>
      </c>
      <c r="W624" s="160" t="s">
        <v>185</v>
      </c>
      <c r="X624" s="161" t="s">
        <v>1222</v>
      </c>
      <c r="Y624" s="7"/>
      <c r="Z624" s="159">
        <v>0.15</v>
      </c>
      <c r="AA624" s="159">
        <v>2.7000000000000001E-3</v>
      </c>
      <c r="AB624" s="162">
        <v>2.58</v>
      </c>
    </row>
    <row r="625" spans="1:28" ht="15" customHeight="1" x14ac:dyDescent="0.15">
      <c r="A625" s="20" t="str">
        <f t="shared" si="9"/>
        <v>貨4軽LDG</v>
      </c>
      <c r="B625" t="s">
        <v>1223</v>
      </c>
      <c r="C625" t="s">
        <v>254</v>
      </c>
      <c r="D625" t="s">
        <v>443</v>
      </c>
      <c r="E625" t="s">
        <v>584</v>
      </c>
      <c r="F625" s="20">
        <v>0.05</v>
      </c>
      <c r="G625" s="20">
        <v>1E-3</v>
      </c>
      <c r="H625" s="20">
        <v>2.58</v>
      </c>
      <c r="I625" s="1" t="s">
        <v>373</v>
      </c>
      <c r="J625"/>
      <c r="T625" s="133" t="s">
        <v>365</v>
      </c>
      <c r="U625" s="159" t="s">
        <v>374</v>
      </c>
      <c r="V625" s="39" t="s">
        <v>1224</v>
      </c>
      <c r="W625" s="160" t="s">
        <v>443</v>
      </c>
      <c r="X625" s="161" t="s">
        <v>584</v>
      </c>
      <c r="Y625" s="7" t="s">
        <v>282</v>
      </c>
      <c r="Z625" s="159">
        <v>0.05</v>
      </c>
      <c r="AA625" s="159">
        <v>1E-3</v>
      </c>
      <c r="AB625" s="162">
        <v>2.58</v>
      </c>
    </row>
    <row r="626" spans="1:28" ht="15" customHeight="1" x14ac:dyDescent="0.15">
      <c r="A626" s="20" t="str">
        <f t="shared" si="9"/>
        <v>貨4軽LKG</v>
      </c>
      <c r="B626" t="s">
        <v>1223</v>
      </c>
      <c r="C626" t="s">
        <v>254</v>
      </c>
      <c r="D626" t="s">
        <v>443</v>
      </c>
      <c r="E626" t="s">
        <v>602</v>
      </c>
      <c r="F626" s="20">
        <v>0.05</v>
      </c>
      <c r="G626" s="20">
        <v>1E-3</v>
      </c>
      <c r="H626" s="20">
        <v>2.58</v>
      </c>
      <c r="I626" s="1" t="s">
        <v>373</v>
      </c>
      <c r="J626"/>
      <c r="T626" s="133" t="s">
        <v>365</v>
      </c>
      <c r="U626" s="159" t="s">
        <v>374</v>
      </c>
      <c r="V626" s="39" t="s">
        <v>1224</v>
      </c>
      <c r="W626" s="160" t="s">
        <v>443</v>
      </c>
      <c r="X626" s="161" t="s">
        <v>602</v>
      </c>
      <c r="Y626" s="7" t="s">
        <v>282</v>
      </c>
      <c r="Z626" s="159">
        <v>0.05</v>
      </c>
      <c r="AA626" s="159">
        <v>1E-3</v>
      </c>
      <c r="AB626" s="162">
        <v>2.58</v>
      </c>
    </row>
    <row r="627" spans="1:28" ht="15" customHeight="1" x14ac:dyDescent="0.15">
      <c r="A627" s="20" t="str">
        <f t="shared" si="9"/>
        <v>貨4軽LPG</v>
      </c>
      <c r="B627" t="s">
        <v>1225</v>
      </c>
      <c r="C627" t="s">
        <v>254</v>
      </c>
      <c r="D627" t="s">
        <v>443</v>
      </c>
      <c r="E627" t="s">
        <v>291</v>
      </c>
      <c r="F627" s="20">
        <v>0.05</v>
      </c>
      <c r="G627" s="20">
        <v>1E-3</v>
      </c>
      <c r="H627" s="20">
        <v>2.58</v>
      </c>
      <c r="I627" s="1" t="s">
        <v>373</v>
      </c>
      <c r="J627"/>
      <c r="T627" s="133" t="s">
        <v>365</v>
      </c>
      <c r="U627" s="159" t="s">
        <v>374</v>
      </c>
      <c r="V627" s="39" t="s">
        <v>1224</v>
      </c>
      <c r="W627" s="160" t="s">
        <v>443</v>
      </c>
      <c r="X627" s="161" t="s">
        <v>291</v>
      </c>
      <c r="Y627" s="7" t="s">
        <v>282</v>
      </c>
      <c r="Z627" s="159">
        <v>0.05</v>
      </c>
      <c r="AA627" s="159">
        <v>1E-3</v>
      </c>
      <c r="AB627" s="162">
        <v>2.58</v>
      </c>
    </row>
    <row r="628" spans="1:28" ht="15" customHeight="1" x14ac:dyDescent="0.15">
      <c r="A628" s="20" t="str">
        <f t="shared" si="9"/>
        <v>貨4軽LRG</v>
      </c>
      <c r="B628" t="s">
        <v>1225</v>
      </c>
      <c r="C628" t="s">
        <v>254</v>
      </c>
      <c r="D628" s="20" t="s">
        <v>443</v>
      </c>
      <c r="E628" s="20" t="s">
        <v>293</v>
      </c>
      <c r="F628" s="20">
        <v>0.05</v>
      </c>
      <c r="G628" s="20">
        <v>1E-3</v>
      </c>
      <c r="H628" s="20">
        <v>2.58</v>
      </c>
      <c r="I628" s="1" t="s">
        <v>373</v>
      </c>
      <c r="T628" s="133" t="s">
        <v>365</v>
      </c>
      <c r="U628" s="159" t="s">
        <v>374</v>
      </c>
      <c r="V628" s="39" t="s">
        <v>1224</v>
      </c>
      <c r="W628" s="160" t="s">
        <v>443</v>
      </c>
      <c r="X628" s="161" t="s">
        <v>293</v>
      </c>
      <c r="Y628" s="7" t="s">
        <v>282</v>
      </c>
      <c r="Z628" s="159">
        <v>0.05</v>
      </c>
      <c r="AA628" s="159">
        <v>1E-3</v>
      </c>
      <c r="AB628" s="162">
        <v>2.58</v>
      </c>
    </row>
    <row r="629" spans="1:28" ht="15" customHeight="1" x14ac:dyDescent="0.15">
      <c r="A629" s="20" t="str">
        <f t="shared" si="9"/>
        <v>貨4軽LTG</v>
      </c>
      <c r="B629" t="s">
        <v>1225</v>
      </c>
      <c r="C629" t="s">
        <v>254</v>
      </c>
      <c r="D629" t="s">
        <v>1557</v>
      </c>
      <c r="E629" t="s">
        <v>1558</v>
      </c>
      <c r="F629">
        <v>0.05</v>
      </c>
      <c r="G629">
        <v>1E-3</v>
      </c>
      <c r="H629" s="20">
        <v>2.58</v>
      </c>
      <c r="I629" s="1" t="s">
        <v>373</v>
      </c>
      <c r="T629" s="133" t="s">
        <v>365</v>
      </c>
      <c r="U629" s="159" t="s">
        <v>374</v>
      </c>
      <c r="V629" s="39" t="s">
        <v>1224</v>
      </c>
      <c r="W629" s="160" t="s">
        <v>443</v>
      </c>
      <c r="X629" s="161" t="s">
        <v>1226</v>
      </c>
      <c r="Y629" s="7" t="s">
        <v>282</v>
      </c>
      <c r="Z629" s="159">
        <v>0.05</v>
      </c>
      <c r="AA629" s="159">
        <v>1E-3</v>
      </c>
      <c r="AB629" s="162">
        <v>2.58</v>
      </c>
    </row>
    <row r="630" spans="1:28" ht="15" customHeight="1" x14ac:dyDescent="0.15">
      <c r="A630" s="20" t="str">
        <f t="shared" si="9"/>
        <v>貨4軽LCG</v>
      </c>
      <c r="B630" t="s">
        <v>1225</v>
      </c>
      <c r="C630" t="s">
        <v>254</v>
      </c>
      <c r="D630" s="20" t="s">
        <v>443</v>
      </c>
      <c r="E630" s="20" t="s">
        <v>580</v>
      </c>
      <c r="F630" s="20">
        <v>2.5000000000000001E-2</v>
      </c>
      <c r="G630" s="20">
        <v>5.0000000000000001E-4</v>
      </c>
      <c r="H630" s="20">
        <v>2.58</v>
      </c>
      <c r="I630" s="1" t="s">
        <v>1084</v>
      </c>
      <c r="J630" s="20" t="s">
        <v>1088</v>
      </c>
      <c r="T630" s="133" t="s">
        <v>365</v>
      </c>
      <c r="U630" s="159" t="s">
        <v>374</v>
      </c>
      <c r="V630" s="39" t="s">
        <v>1224</v>
      </c>
      <c r="W630" s="160" t="s">
        <v>443</v>
      </c>
      <c r="X630" s="161" t="s">
        <v>580</v>
      </c>
      <c r="Y630" s="7"/>
      <c r="Z630" s="159">
        <v>2.5000000000000001E-2</v>
      </c>
      <c r="AA630" s="159">
        <v>5.0000000000000001E-4</v>
      </c>
      <c r="AB630" s="162">
        <v>2.58</v>
      </c>
    </row>
    <row r="631" spans="1:28" ht="15" customHeight="1" x14ac:dyDescent="0.15">
      <c r="A631" s="20" t="str">
        <f t="shared" si="9"/>
        <v>貨4軽LJG</v>
      </c>
      <c r="B631" t="s">
        <v>1225</v>
      </c>
      <c r="C631" t="s">
        <v>254</v>
      </c>
      <c r="D631" s="20" t="s">
        <v>443</v>
      </c>
      <c r="E631" s="20" t="s">
        <v>601</v>
      </c>
      <c r="F631" s="20">
        <v>2.5000000000000001E-2</v>
      </c>
      <c r="G631" s="20">
        <v>5.0000000000000001E-4</v>
      </c>
      <c r="H631" s="20">
        <v>2.58</v>
      </c>
      <c r="I631" s="1" t="s">
        <v>1084</v>
      </c>
      <c r="J631" s="20" t="s">
        <v>1088</v>
      </c>
      <c r="T631" s="133" t="s">
        <v>365</v>
      </c>
      <c r="U631" s="159" t="s">
        <v>374</v>
      </c>
      <c r="V631" s="39" t="s">
        <v>1224</v>
      </c>
      <c r="W631" s="160" t="s">
        <v>443</v>
      </c>
      <c r="X631" s="161" t="s">
        <v>601</v>
      </c>
      <c r="Y631" s="7"/>
      <c r="Z631" s="159">
        <v>2.5000000000000001E-2</v>
      </c>
      <c r="AA631" s="159">
        <v>5.0000000000000001E-4</v>
      </c>
      <c r="AB631" s="162">
        <v>2.58</v>
      </c>
    </row>
    <row r="632" spans="1:28" ht="15" customHeight="1" x14ac:dyDescent="0.15">
      <c r="A632" s="20" t="str">
        <f t="shared" si="9"/>
        <v>貨4軽LNG</v>
      </c>
      <c r="B632" t="s">
        <v>1225</v>
      </c>
      <c r="C632" t="s">
        <v>254</v>
      </c>
      <c r="D632" s="20" t="s">
        <v>443</v>
      </c>
      <c r="E632" s="20" t="s">
        <v>290</v>
      </c>
      <c r="F632" s="20">
        <v>2.5000000000000001E-2</v>
      </c>
      <c r="G632" s="20">
        <v>5.0000000000000001E-4</v>
      </c>
      <c r="H632" s="20">
        <v>2.58</v>
      </c>
      <c r="I632" s="1" t="s">
        <v>1084</v>
      </c>
      <c r="J632" s="20" t="s">
        <v>1088</v>
      </c>
      <c r="T632" s="133" t="s">
        <v>365</v>
      </c>
      <c r="U632" s="159" t="s">
        <v>374</v>
      </c>
      <c r="V632" s="39" t="s">
        <v>1224</v>
      </c>
      <c r="W632" s="160" t="s">
        <v>443</v>
      </c>
      <c r="X632" s="161" t="s">
        <v>290</v>
      </c>
      <c r="Y632" s="7"/>
      <c r="Z632" s="159">
        <v>2.5000000000000001E-2</v>
      </c>
      <c r="AA632" s="159">
        <v>5.0000000000000001E-4</v>
      </c>
      <c r="AB632" s="162">
        <v>2.58</v>
      </c>
    </row>
    <row r="633" spans="1:28" ht="15" customHeight="1" x14ac:dyDescent="0.15">
      <c r="A633" s="20" t="str">
        <f t="shared" si="9"/>
        <v>貨4軽LQG</v>
      </c>
      <c r="B633" t="s">
        <v>1225</v>
      </c>
      <c r="C633" t="s">
        <v>254</v>
      </c>
      <c r="D633" s="20" t="s">
        <v>443</v>
      </c>
      <c r="E633" s="20" t="s">
        <v>292</v>
      </c>
      <c r="F633" s="20">
        <v>2.5000000000000001E-2</v>
      </c>
      <c r="G633" s="20">
        <v>5.0000000000000001E-4</v>
      </c>
      <c r="H633" s="20">
        <v>2.58</v>
      </c>
      <c r="I633" s="1" t="s">
        <v>1084</v>
      </c>
      <c r="J633" s="20" t="s">
        <v>1088</v>
      </c>
      <c r="T633" s="133" t="s">
        <v>365</v>
      </c>
      <c r="U633" s="159" t="s">
        <v>374</v>
      </c>
      <c r="V633" s="39" t="s">
        <v>1224</v>
      </c>
      <c r="W633" s="160" t="s">
        <v>443</v>
      </c>
      <c r="X633" s="161" t="s">
        <v>292</v>
      </c>
      <c r="Y633" s="7"/>
      <c r="Z633" s="159">
        <v>2.5000000000000001E-2</v>
      </c>
      <c r="AA633" s="159">
        <v>5.0000000000000001E-4</v>
      </c>
      <c r="AB633" s="162">
        <v>2.58</v>
      </c>
    </row>
    <row r="634" spans="1:28" ht="15" customHeight="1" x14ac:dyDescent="0.15">
      <c r="A634" s="20" t="str">
        <f t="shared" si="9"/>
        <v>貨4軽LSG</v>
      </c>
      <c r="B634" t="s">
        <v>1225</v>
      </c>
      <c r="C634" t="s">
        <v>254</v>
      </c>
      <c r="D634" s="20" t="s">
        <v>443</v>
      </c>
      <c r="E634" t="s">
        <v>1559</v>
      </c>
      <c r="F634" s="20">
        <v>2.5000000000000001E-2</v>
      </c>
      <c r="G634" s="20">
        <v>5.0000000000000001E-4</v>
      </c>
      <c r="H634" s="20">
        <v>2.58</v>
      </c>
      <c r="I634" s="1" t="s">
        <v>1084</v>
      </c>
      <c r="T634" s="133" t="s">
        <v>365</v>
      </c>
      <c r="U634" s="159" t="s">
        <v>374</v>
      </c>
      <c r="V634" s="39" t="s">
        <v>1224</v>
      </c>
      <c r="W634" s="160" t="s">
        <v>443</v>
      </c>
      <c r="X634" s="161" t="s">
        <v>1227</v>
      </c>
      <c r="Y634" s="7"/>
      <c r="Z634" s="159">
        <v>2.5000000000000001E-2</v>
      </c>
      <c r="AA634" s="159">
        <v>5.0000000000000001E-4</v>
      </c>
      <c r="AB634" s="162">
        <v>2.58</v>
      </c>
    </row>
    <row r="635" spans="1:28" ht="15" customHeight="1" x14ac:dyDescent="0.15">
      <c r="A635" s="20" t="str">
        <f t="shared" si="9"/>
        <v>貨4軽LMG</v>
      </c>
      <c r="B635" t="s">
        <v>1225</v>
      </c>
      <c r="C635" t="s">
        <v>254</v>
      </c>
      <c r="D635" s="20" t="s">
        <v>443</v>
      </c>
      <c r="E635" t="s">
        <v>1560</v>
      </c>
      <c r="F635">
        <v>1.2500000000000001E-2</v>
      </c>
      <c r="G635">
        <v>2.5000000000000001E-4</v>
      </c>
      <c r="H635" s="20">
        <v>2.58</v>
      </c>
      <c r="I635" s="1" t="s">
        <v>1494</v>
      </c>
      <c r="T635" s="133" t="s">
        <v>365</v>
      </c>
      <c r="U635" s="159" t="s">
        <v>374</v>
      </c>
      <c r="V635" s="39" t="s">
        <v>1224</v>
      </c>
      <c r="W635" s="160" t="s">
        <v>443</v>
      </c>
      <c r="X635" s="161" t="s">
        <v>1228</v>
      </c>
      <c r="Y635" s="7"/>
      <c r="Z635" s="159">
        <v>1.2500000000000001E-2</v>
      </c>
      <c r="AA635" s="159">
        <v>2.5000000000000001E-4</v>
      </c>
      <c r="AB635" s="162">
        <v>2.58</v>
      </c>
    </row>
    <row r="636" spans="1:28" ht="15" customHeight="1" x14ac:dyDescent="0.15">
      <c r="A636" s="20" t="str">
        <f t="shared" si="9"/>
        <v>貨4軽MDG</v>
      </c>
      <c r="B636" t="s">
        <v>1225</v>
      </c>
      <c r="C636" t="s">
        <v>254</v>
      </c>
      <c r="D636" s="20" t="s">
        <v>443</v>
      </c>
      <c r="E636" s="20" t="s">
        <v>620</v>
      </c>
      <c r="F636" s="20">
        <v>2.5000000000000001E-2</v>
      </c>
      <c r="G636" s="20">
        <v>5.0000000000000001E-4</v>
      </c>
      <c r="H636" s="20">
        <v>2.58</v>
      </c>
      <c r="I636" s="1" t="s">
        <v>373</v>
      </c>
      <c r="J636" s="20" t="s">
        <v>463</v>
      </c>
      <c r="T636" s="133" t="s">
        <v>365</v>
      </c>
      <c r="U636" s="159" t="s">
        <v>374</v>
      </c>
      <c r="V636" s="39" t="s">
        <v>1224</v>
      </c>
      <c r="W636" s="160" t="s">
        <v>443</v>
      </c>
      <c r="X636" s="161" t="s">
        <v>620</v>
      </c>
      <c r="Y636" s="7" t="s">
        <v>282</v>
      </c>
      <c r="Z636" s="159">
        <v>2.5000000000000001E-2</v>
      </c>
      <c r="AA636" s="159">
        <v>5.0000000000000001E-4</v>
      </c>
      <c r="AB636" s="162">
        <v>2.58</v>
      </c>
    </row>
    <row r="637" spans="1:28" ht="15" customHeight="1" x14ac:dyDescent="0.15">
      <c r="A637" s="20" t="str">
        <f t="shared" si="9"/>
        <v>貨4軽MKG</v>
      </c>
      <c r="B637" t="s">
        <v>1225</v>
      </c>
      <c r="C637" t="s">
        <v>254</v>
      </c>
      <c r="D637" s="20" t="s">
        <v>443</v>
      </c>
      <c r="E637" s="20" t="s">
        <v>638</v>
      </c>
      <c r="F637" s="20">
        <v>2.5000000000000001E-2</v>
      </c>
      <c r="G637" s="20">
        <v>5.0000000000000001E-4</v>
      </c>
      <c r="H637" s="20">
        <v>2.58</v>
      </c>
      <c r="I637" s="1" t="s">
        <v>373</v>
      </c>
      <c r="J637" s="20" t="s">
        <v>463</v>
      </c>
      <c r="T637" s="133" t="s">
        <v>365</v>
      </c>
      <c r="U637" s="159" t="s">
        <v>374</v>
      </c>
      <c r="V637" s="39" t="s">
        <v>1224</v>
      </c>
      <c r="W637" s="160" t="s">
        <v>443</v>
      </c>
      <c r="X637" s="161" t="s">
        <v>638</v>
      </c>
      <c r="Y637" s="7" t="s">
        <v>282</v>
      </c>
      <c r="Z637" s="159">
        <v>2.5000000000000001E-2</v>
      </c>
      <c r="AA637" s="159">
        <v>5.0000000000000001E-4</v>
      </c>
      <c r="AB637" s="162">
        <v>2.58</v>
      </c>
    </row>
    <row r="638" spans="1:28" ht="15" customHeight="1" x14ac:dyDescent="0.15">
      <c r="A638" s="20" t="str">
        <f t="shared" si="9"/>
        <v>貨4軽MPG</v>
      </c>
      <c r="B638" t="s">
        <v>1225</v>
      </c>
      <c r="C638" t="s">
        <v>254</v>
      </c>
      <c r="D638" s="20" t="s">
        <v>443</v>
      </c>
      <c r="E638" s="20" t="s">
        <v>295</v>
      </c>
      <c r="F638" s="20">
        <v>2.5000000000000001E-2</v>
      </c>
      <c r="G638" s="20">
        <v>5.0000000000000001E-4</v>
      </c>
      <c r="H638" s="20">
        <v>2.58</v>
      </c>
      <c r="I638" s="1" t="s">
        <v>373</v>
      </c>
      <c r="J638" t="s">
        <v>463</v>
      </c>
      <c r="T638" s="133" t="s">
        <v>365</v>
      </c>
      <c r="U638" s="159" t="s">
        <v>374</v>
      </c>
      <c r="V638" s="39" t="s">
        <v>1224</v>
      </c>
      <c r="W638" s="160" t="s">
        <v>443</v>
      </c>
      <c r="X638" s="161" t="s">
        <v>295</v>
      </c>
      <c r="Y638" s="7" t="s">
        <v>282</v>
      </c>
      <c r="Z638" s="159">
        <v>2.5000000000000001E-2</v>
      </c>
      <c r="AA638" s="159">
        <v>5.0000000000000001E-4</v>
      </c>
      <c r="AB638" s="162">
        <v>2.58</v>
      </c>
    </row>
    <row r="639" spans="1:28" ht="15" customHeight="1" x14ac:dyDescent="0.15">
      <c r="A639" s="20" t="str">
        <f t="shared" si="9"/>
        <v>貨4軽MRG</v>
      </c>
      <c r="B639" t="s">
        <v>1225</v>
      </c>
      <c r="C639" t="s">
        <v>254</v>
      </c>
      <c r="D639" s="20" t="s">
        <v>443</v>
      </c>
      <c r="E639" s="20" t="s">
        <v>297</v>
      </c>
      <c r="F639" s="20">
        <v>2.5000000000000001E-2</v>
      </c>
      <c r="G639" s="20">
        <v>5.0000000000000001E-4</v>
      </c>
      <c r="H639" s="20">
        <v>2.58</v>
      </c>
      <c r="I639" s="1" t="s">
        <v>373</v>
      </c>
      <c r="J639" t="s">
        <v>463</v>
      </c>
      <c r="T639" s="133" t="s">
        <v>365</v>
      </c>
      <c r="U639" s="159" t="s">
        <v>374</v>
      </c>
      <c r="V639" s="39" t="s">
        <v>1224</v>
      </c>
      <c r="W639" s="160" t="s">
        <v>443</v>
      </c>
      <c r="X639" s="161" t="s">
        <v>297</v>
      </c>
      <c r="Y639" s="7" t="s">
        <v>282</v>
      </c>
      <c r="Z639" s="159">
        <v>2.5000000000000001E-2</v>
      </c>
      <c r="AA639" s="159">
        <v>5.0000000000000001E-4</v>
      </c>
      <c r="AB639" s="162">
        <v>2.58</v>
      </c>
    </row>
    <row r="640" spans="1:28" ht="15" customHeight="1" x14ac:dyDescent="0.15">
      <c r="A640" s="20" t="str">
        <f t="shared" si="9"/>
        <v>貨4軽MCG</v>
      </c>
      <c r="B640" t="s">
        <v>1225</v>
      </c>
      <c r="C640" t="s">
        <v>254</v>
      </c>
      <c r="D640" s="20" t="s">
        <v>443</v>
      </c>
      <c r="E640" s="20" t="s">
        <v>616</v>
      </c>
      <c r="F640" s="20">
        <v>2.5000000000000001E-2</v>
      </c>
      <c r="G640" s="20">
        <v>5.0000000000000001E-4</v>
      </c>
      <c r="H640" s="20">
        <v>2.58</v>
      </c>
      <c r="I640" s="1" t="s">
        <v>1084</v>
      </c>
      <c r="J640" t="s">
        <v>446</v>
      </c>
      <c r="T640" s="133" t="s">
        <v>365</v>
      </c>
      <c r="U640" s="159" t="s">
        <v>374</v>
      </c>
      <c r="V640" s="39" t="s">
        <v>1224</v>
      </c>
      <c r="W640" s="160" t="s">
        <v>443</v>
      </c>
      <c r="X640" s="161" t="s">
        <v>616</v>
      </c>
      <c r="Y640" s="7"/>
      <c r="Z640" s="159">
        <v>2.5000000000000001E-2</v>
      </c>
      <c r="AA640" s="159">
        <v>5.0000000000000001E-4</v>
      </c>
      <c r="AB640" s="162">
        <v>2.58</v>
      </c>
    </row>
    <row r="641" spans="1:28" ht="15" customHeight="1" x14ac:dyDescent="0.15">
      <c r="A641" s="20" t="str">
        <f t="shared" si="9"/>
        <v>貨4軽MJG</v>
      </c>
      <c r="B641" t="s">
        <v>1225</v>
      </c>
      <c r="C641" t="s">
        <v>254</v>
      </c>
      <c r="D641" s="20" t="s">
        <v>443</v>
      </c>
      <c r="E641" s="20" t="s">
        <v>637</v>
      </c>
      <c r="F641" s="20">
        <v>2.5000000000000001E-2</v>
      </c>
      <c r="G641" s="20">
        <v>5.0000000000000001E-4</v>
      </c>
      <c r="H641" s="20">
        <v>2.58</v>
      </c>
      <c r="I641" s="1" t="s">
        <v>1084</v>
      </c>
      <c r="J641" t="s">
        <v>446</v>
      </c>
      <c r="T641" s="133" t="s">
        <v>365</v>
      </c>
      <c r="U641" s="159" t="s">
        <v>374</v>
      </c>
      <c r="V641" s="39" t="s">
        <v>1224</v>
      </c>
      <c r="W641" s="160" t="s">
        <v>443</v>
      </c>
      <c r="X641" s="161" t="s">
        <v>637</v>
      </c>
      <c r="Y641" s="7"/>
      <c r="Z641" s="159">
        <v>2.5000000000000001E-2</v>
      </c>
      <c r="AA641" s="159">
        <v>5.0000000000000001E-4</v>
      </c>
      <c r="AB641" s="162">
        <v>2.58</v>
      </c>
    </row>
    <row r="642" spans="1:28" ht="15" customHeight="1" x14ac:dyDescent="0.15">
      <c r="A642" s="20" t="str">
        <f t="shared" si="9"/>
        <v>貨4軽MNG</v>
      </c>
      <c r="B642" t="s">
        <v>1225</v>
      </c>
      <c r="C642" t="s">
        <v>254</v>
      </c>
      <c r="D642" s="20" t="s">
        <v>443</v>
      </c>
      <c r="E642" t="s">
        <v>294</v>
      </c>
      <c r="F642" s="20">
        <v>2.5000000000000001E-2</v>
      </c>
      <c r="G642" s="20">
        <v>5.0000000000000001E-4</v>
      </c>
      <c r="H642" s="20">
        <v>2.58</v>
      </c>
      <c r="I642" s="1" t="s">
        <v>1084</v>
      </c>
      <c r="J642" t="s">
        <v>446</v>
      </c>
      <c r="T642" s="133" t="s">
        <v>365</v>
      </c>
      <c r="U642" s="159" t="s">
        <v>374</v>
      </c>
      <c r="V642" s="39" t="s">
        <v>1224</v>
      </c>
      <c r="W642" s="160" t="s">
        <v>443</v>
      </c>
      <c r="X642" s="161" t="s">
        <v>294</v>
      </c>
      <c r="Y642" s="7"/>
      <c r="Z642" s="159">
        <v>2.5000000000000001E-2</v>
      </c>
      <c r="AA642" s="159">
        <v>5.0000000000000001E-4</v>
      </c>
      <c r="AB642" s="162">
        <v>2.58</v>
      </c>
    </row>
    <row r="643" spans="1:28" ht="15" customHeight="1" x14ac:dyDescent="0.15">
      <c r="A643" s="20" t="str">
        <f t="shared" si="9"/>
        <v>貨4軽MQG</v>
      </c>
      <c r="B643" t="s">
        <v>1225</v>
      </c>
      <c r="C643" t="s">
        <v>254</v>
      </c>
      <c r="D643" s="20" t="s">
        <v>443</v>
      </c>
      <c r="E643" t="s">
        <v>296</v>
      </c>
      <c r="F643" s="20">
        <v>2.5000000000000001E-2</v>
      </c>
      <c r="G643" s="20">
        <v>5.0000000000000001E-4</v>
      </c>
      <c r="H643" s="20">
        <v>2.58</v>
      </c>
      <c r="I643" s="1" t="s">
        <v>1084</v>
      </c>
      <c r="J643" s="20" t="s">
        <v>446</v>
      </c>
      <c r="T643" s="133" t="s">
        <v>365</v>
      </c>
      <c r="U643" s="159" t="s">
        <v>374</v>
      </c>
      <c r="V643" s="39" t="s">
        <v>1224</v>
      </c>
      <c r="W643" s="160" t="s">
        <v>443</v>
      </c>
      <c r="X643" s="161" t="s">
        <v>296</v>
      </c>
      <c r="Y643" s="7"/>
      <c r="Z643" s="159">
        <v>2.5000000000000001E-2</v>
      </c>
      <c r="AA643" s="159">
        <v>5.0000000000000001E-4</v>
      </c>
      <c r="AB643" s="162">
        <v>2.58</v>
      </c>
    </row>
    <row r="644" spans="1:28" ht="15" customHeight="1" x14ac:dyDescent="0.15">
      <c r="A644" s="20" t="str">
        <f t="shared" si="9"/>
        <v>貨4軽MMG</v>
      </c>
      <c r="B644" t="s">
        <v>1225</v>
      </c>
      <c r="C644" t="s">
        <v>254</v>
      </c>
      <c r="D644" s="20" t="s">
        <v>443</v>
      </c>
      <c r="E644" t="s">
        <v>1561</v>
      </c>
      <c r="F644" s="20">
        <v>2.5000000000000001E-2</v>
      </c>
      <c r="G644" s="20">
        <v>5.0000000000000001E-4</v>
      </c>
      <c r="H644" s="20">
        <v>2.58</v>
      </c>
      <c r="I644" s="1" t="s">
        <v>1494</v>
      </c>
      <c r="T644" s="133" t="s">
        <v>365</v>
      </c>
      <c r="U644" s="159" t="s">
        <v>374</v>
      </c>
      <c r="V644" s="39" t="s">
        <v>1224</v>
      </c>
      <c r="W644" s="160" t="s">
        <v>443</v>
      </c>
      <c r="X644" s="161" t="s">
        <v>1229</v>
      </c>
      <c r="Y644" s="7"/>
      <c r="Z644" s="159">
        <v>2.5000000000000001E-2</v>
      </c>
      <c r="AA644" s="159">
        <v>5.0000000000000001E-4</v>
      </c>
      <c r="AB644" s="162">
        <v>2.58</v>
      </c>
    </row>
    <row r="645" spans="1:28" ht="15" customHeight="1" x14ac:dyDescent="0.15">
      <c r="A645" s="20" t="str">
        <f t="shared" ref="A645:A708" si="10">CONCATENATE(C645,E645)</f>
        <v>貨4軽RDG</v>
      </c>
      <c r="B645" t="s">
        <v>1225</v>
      </c>
      <c r="C645" t="s">
        <v>254</v>
      </c>
      <c r="D645" s="20" t="s">
        <v>443</v>
      </c>
      <c r="E645" t="s">
        <v>668</v>
      </c>
      <c r="F645" s="20">
        <v>1.2500000000000001E-2</v>
      </c>
      <c r="G645" s="20">
        <v>2.5000000000000001E-4</v>
      </c>
      <c r="H645" s="20">
        <v>2.58</v>
      </c>
      <c r="I645" s="1" t="s">
        <v>373</v>
      </c>
      <c r="J645" t="s">
        <v>464</v>
      </c>
      <c r="T645" s="133" t="s">
        <v>365</v>
      </c>
      <c r="U645" s="159" t="s">
        <v>374</v>
      </c>
      <c r="V645" s="39" t="s">
        <v>1224</v>
      </c>
      <c r="W645" s="160" t="s">
        <v>443</v>
      </c>
      <c r="X645" s="161" t="s">
        <v>668</v>
      </c>
      <c r="Y645" s="7" t="s">
        <v>282</v>
      </c>
      <c r="Z645" s="159">
        <v>1.2500000000000001E-2</v>
      </c>
      <c r="AA645" s="159">
        <v>2.5000000000000001E-4</v>
      </c>
      <c r="AB645" s="162">
        <v>2.58</v>
      </c>
    </row>
    <row r="646" spans="1:28" ht="15" customHeight="1" x14ac:dyDescent="0.15">
      <c r="A646" s="20" t="str">
        <f t="shared" si="10"/>
        <v>貨4軽RKG</v>
      </c>
      <c r="B646" t="s">
        <v>1225</v>
      </c>
      <c r="C646" t="s">
        <v>254</v>
      </c>
      <c r="D646" s="20" t="s">
        <v>443</v>
      </c>
      <c r="E646" t="s">
        <v>686</v>
      </c>
      <c r="F646" s="20">
        <v>1.2500000000000001E-2</v>
      </c>
      <c r="G646" s="20">
        <v>2.5000000000000001E-4</v>
      </c>
      <c r="H646" s="20">
        <v>2.58</v>
      </c>
      <c r="I646" s="1" t="s">
        <v>373</v>
      </c>
      <c r="J646" s="20" t="s">
        <v>464</v>
      </c>
      <c r="T646" s="133" t="s">
        <v>365</v>
      </c>
      <c r="U646" s="159" t="s">
        <v>374</v>
      </c>
      <c r="V646" s="39" t="s">
        <v>1224</v>
      </c>
      <c r="W646" s="160" t="s">
        <v>443</v>
      </c>
      <c r="X646" s="161" t="s">
        <v>686</v>
      </c>
      <c r="Y646" s="7" t="s">
        <v>282</v>
      </c>
      <c r="Z646" s="159">
        <v>1.2500000000000001E-2</v>
      </c>
      <c r="AA646" s="159">
        <v>2.5000000000000001E-4</v>
      </c>
      <c r="AB646" s="162">
        <v>2.58</v>
      </c>
    </row>
    <row r="647" spans="1:28" ht="15" customHeight="1" x14ac:dyDescent="0.15">
      <c r="A647" s="20" t="str">
        <f t="shared" si="10"/>
        <v>貨4軽RPG</v>
      </c>
      <c r="B647" t="s">
        <v>1225</v>
      </c>
      <c r="C647" t="s">
        <v>254</v>
      </c>
      <c r="D647" s="20" t="s">
        <v>443</v>
      </c>
      <c r="E647" t="s">
        <v>339</v>
      </c>
      <c r="F647" s="20">
        <v>1.2500000000000001E-2</v>
      </c>
      <c r="G647" s="20">
        <v>2.5000000000000001E-4</v>
      </c>
      <c r="H647" s="20">
        <v>2.58</v>
      </c>
      <c r="I647" s="1" t="s">
        <v>373</v>
      </c>
      <c r="J647" s="20" t="s">
        <v>464</v>
      </c>
      <c r="T647" s="133" t="s">
        <v>365</v>
      </c>
      <c r="U647" s="159" t="s">
        <v>374</v>
      </c>
      <c r="V647" s="39" t="s">
        <v>1224</v>
      </c>
      <c r="W647" s="160" t="s">
        <v>443</v>
      </c>
      <c r="X647" s="161" t="s">
        <v>339</v>
      </c>
      <c r="Y647" s="7" t="s">
        <v>282</v>
      </c>
      <c r="Z647" s="159">
        <v>1.2500000000000001E-2</v>
      </c>
      <c r="AA647" s="159">
        <v>2.5000000000000001E-4</v>
      </c>
      <c r="AB647" s="162">
        <v>2.58</v>
      </c>
    </row>
    <row r="648" spans="1:28" ht="15" customHeight="1" x14ac:dyDescent="0.15">
      <c r="A648" s="20" t="str">
        <f t="shared" si="10"/>
        <v>貨4軽RRG</v>
      </c>
      <c r="B648" t="s">
        <v>1225</v>
      </c>
      <c r="C648" t="s">
        <v>254</v>
      </c>
      <c r="D648" s="20" t="s">
        <v>443</v>
      </c>
      <c r="E648" t="s">
        <v>341</v>
      </c>
      <c r="F648" s="20">
        <v>1.2500000000000001E-2</v>
      </c>
      <c r="G648" s="20">
        <v>2.5000000000000001E-4</v>
      </c>
      <c r="H648" s="20">
        <v>2.58</v>
      </c>
      <c r="I648" s="1" t="s">
        <v>373</v>
      </c>
      <c r="J648" t="s">
        <v>464</v>
      </c>
      <c r="T648" s="133" t="s">
        <v>365</v>
      </c>
      <c r="U648" s="159" t="s">
        <v>374</v>
      </c>
      <c r="V648" s="39" t="s">
        <v>1224</v>
      </c>
      <c r="W648" s="160" t="s">
        <v>443</v>
      </c>
      <c r="X648" s="161" t="s">
        <v>341</v>
      </c>
      <c r="Y648" s="7" t="s">
        <v>282</v>
      </c>
      <c r="Z648" s="159">
        <v>1.2500000000000001E-2</v>
      </c>
      <c r="AA648" s="159">
        <v>2.5000000000000001E-4</v>
      </c>
      <c r="AB648" s="162">
        <v>2.58</v>
      </c>
    </row>
    <row r="649" spans="1:28" ht="15" customHeight="1" x14ac:dyDescent="0.15">
      <c r="A649" s="20" t="str">
        <f t="shared" si="10"/>
        <v>貨4軽RCG</v>
      </c>
      <c r="B649" t="s">
        <v>1225</v>
      </c>
      <c r="C649" t="s">
        <v>254</v>
      </c>
      <c r="D649" s="20" t="s">
        <v>443</v>
      </c>
      <c r="E649" t="s">
        <v>664</v>
      </c>
      <c r="F649" s="20">
        <v>1.2500000000000001E-2</v>
      </c>
      <c r="G649" s="20">
        <v>2.5000000000000001E-4</v>
      </c>
      <c r="H649" s="20">
        <v>2.58</v>
      </c>
      <c r="I649" s="1" t="s">
        <v>1084</v>
      </c>
      <c r="J649" t="s">
        <v>453</v>
      </c>
      <c r="T649" s="133" t="s">
        <v>365</v>
      </c>
      <c r="U649" s="159" t="s">
        <v>374</v>
      </c>
      <c r="V649" s="39" t="s">
        <v>1224</v>
      </c>
      <c r="W649" s="160" t="s">
        <v>443</v>
      </c>
      <c r="X649" s="161" t="s">
        <v>664</v>
      </c>
      <c r="Y649" s="7"/>
      <c r="Z649" s="159">
        <v>1.2500000000000001E-2</v>
      </c>
      <c r="AA649" s="159">
        <v>2.5000000000000001E-4</v>
      </c>
      <c r="AB649" s="162">
        <v>2.58</v>
      </c>
    </row>
    <row r="650" spans="1:28" ht="15" customHeight="1" x14ac:dyDescent="0.15">
      <c r="A650" s="20" t="str">
        <f t="shared" si="10"/>
        <v>貨4軽RJG</v>
      </c>
      <c r="B650" t="s">
        <v>1225</v>
      </c>
      <c r="C650" t="s">
        <v>254</v>
      </c>
      <c r="D650" s="20" t="s">
        <v>443</v>
      </c>
      <c r="E650" t="s">
        <v>685</v>
      </c>
      <c r="F650" s="20">
        <v>1.2500000000000001E-2</v>
      </c>
      <c r="G650" s="20">
        <v>2.5000000000000001E-4</v>
      </c>
      <c r="H650" s="20">
        <v>2.58</v>
      </c>
      <c r="I650" s="1" t="s">
        <v>1084</v>
      </c>
      <c r="J650" t="s">
        <v>447</v>
      </c>
      <c r="T650" s="133" t="s">
        <v>365</v>
      </c>
      <c r="U650" s="159" t="s">
        <v>374</v>
      </c>
      <c r="V650" s="39" t="s">
        <v>1224</v>
      </c>
      <c r="W650" s="160" t="s">
        <v>443</v>
      </c>
      <c r="X650" s="161" t="s">
        <v>685</v>
      </c>
      <c r="Y650" s="7"/>
      <c r="Z650" s="159">
        <v>1.2500000000000001E-2</v>
      </c>
      <c r="AA650" s="159">
        <v>2.5000000000000001E-4</v>
      </c>
      <c r="AB650" s="162">
        <v>2.58</v>
      </c>
    </row>
    <row r="651" spans="1:28" ht="15" customHeight="1" x14ac:dyDescent="0.15">
      <c r="A651" s="20" t="str">
        <f t="shared" si="10"/>
        <v>貨4軽RNG</v>
      </c>
      <c r="B651" t="s">
        <v>1225</v>
      </c>
      <c r="C651" t="s">
        <v>254</v>
      </c>
      <c r="D651" s="20" t="s">
        <v>443</v>
      </c>
      <c r="E651" t="s">
        <v>338</v>
      </c>
      <c r="F651" s="20">
        <v>1.2500000000000001E-2</v>
      </c>
      <c r="G651" s="20">
        <v>2.5000000000000001E-4</v>
      </c>
      <c r="H651" s="20">
        <v>2.58</v>
      </c>
      <c r="I651" s="1" t="s">
        <v>1084</v>
      </c>
      <c r="J651" t="s">
        <v>453</v>
      </c>
      <c r="T651" s="133" t="s">
        <v>365</v>
      </c>
      <c r="U651" s="159" t="s">
        <v>374</v>
      </c>
      <c r="V651" s="39" t="s">
        <v>1224</v>
      </c>
      <c r="W651" s="160" t="s">
        <v>443</v>
      </c>
      <c r="X651" s="161" t="s">
        <v>338</v>
      </c>
      <c r="Y651" s="7"/>
      <c r="Z651" s="159">
        <v>1.2500000000000001E-2</v>
      </c>
      <c r="AA651" s="159">
        <v>2.5000000000000001E-4</v>
      </c>
      <c r="AB651" s="162">
        <v>2.58</v>
      </c>
    </row>
    <row r="652" spans="1:28" ht="15" customHeight="1" x14ac:dyDescent="0.15">
      <c r="A652" s="20" t="str">
        <f t="shared" si="10"/>
        <v>貨4軽RQG</v>
      </c>
      <c r="B652" t="s">
        <v>1225</v>
      </c>
      <c r="C652" t="s">
        <v>254</v>
      </c>
      <c r="D652" s="20" t="s">
        <v>443</v>
      </c>
      <c r="E652" t="s">
        <v>340</v>
      </c>
      <c r="F652" s="20">
        <v>1.2500000000000001E-2</v>
      </c>
      <c r="G652" s="20">
        <v>2.5000000000000001E-4</v>
      </c>
      <c r="H652" s="20">
        <v>2.58</v>
      </c>
      <c r="I652" s="1" t="s">
        <v>1084</v>
      </c>
      <c r="J652" t="s">
        <v>447</v>
      </c>
      <c r="T652" s="133" t="s">
        <v>365</v>
      </c>
      <c r="U652" s="159" t="s">
        <v>374</v>
      </c>
      <c r="V652" s="39" t="s">
        <v>1224</v>
      </c>
      <c r="W652" s="160" t="s">
        <v>443</v>
      </c>
      <c r="X652" s="161" t="s">
        <v>340</v>
      </c>
      <c r="Y652" s="7"/>
      <c r="Z652" s="159">
        <v>1.2500000000000001E-2</v>
      </c>
      <c r="AA652" s="159">
        <v>2.5000000000000001E-4</v>
      </c>
      <c r="AB652" s="162">
        <v>2.58</v>
      </c>
    </row>
    <row r="653" spans="1:28" ht="15" customHeight="1" x14ac:dyDescent="0.15">
      <c r="A653" s="20" t="str">
        <f t="shared" si="10"/>
        <v>貨4軽RMG</v>
      </c>
      <c r="B653" t="s">
        <v>1225</v>
      </c>
      <c r="C653" t="s">
        <v>254</v>
      </c>
      <c r="D653" s="20" t="s">
        <v>443</v>
      </c>
      <c r="E653" t="s">
        <v>1562</v>
      </c>
      <c r="F653" s="20">
        <v>1.2500000000000001E-2</v>
      </c>
      <c r="G653" s="20">
        <v>2.5000000000000001E-4</v>
      </c>
      <c r="H653" s="20">
        <v>2.58</v>
      </c>
      <c r="I653" s="1" t="s">
        <v>1494</v>
      </c>
      <c r="J653"/>
      <c r="T653" s="133" t="s">
        <v>365</v>
      </c>
      <c r="U653" s="159" t="s">
        <v>374</v>
      </c>
      <c r="V653" s="39" t="s">
        <v>1224</v>
      </c>
      <c r="W653" s="160" t="s">
        <v>443</v>
      </c>
      <c r="X653" s="161" t="s">
        <v>1230</v>
      </c>
      <c r="Y653" s="7"/>
      <c r="Z653" s="159">
        <v>1.2500000000000001E-2</v>
      </c>
      <c r="AA653" s="159">
        <v>2.5000000000000001E-4</v>
      </c>
      <c r="AB653" s="162">
        <v>2.58</v>
      </c>
    </row>
    <row r="654" spans="1:28" ht="15" customHeight="1" x14ac:dyDescent="0.15">
      <c r="A654" s="20" t="str">
        <f t="shared" si="10"/>
        <v>貨4軽QDG</v>
      </c>
      <c r="B654" t="s">
        <v>1225</v>
      </c>
      <c r="C654" t="s">
        <v>254</v>
      </c>
      <c r="D654" s="20" t="s">
        <v>443</v>
      </c>
      <c r="E654" t="s">
        <v>1563</v>
      </c>
      <c r="F654" s="20">
        <v>4.5000000000000005E-2</v>
      </c>
      <c r="G654" s="20">
        <v>9.0000000000000008E-4</v>
      </c>
      <c r="H654" s="20">
        <v>2.58</v>
      </c>
      <c r="I654" s="1" t="s">
        <v>373</v>
      </c>
      <c r="J654" t="s">
        <v>83</v>
      </c>
      <c r="T654" s="133" t="s">
        <v>365</v>
      </c>
      <c r="U654" s="159" t="s">
        <v>374</v>
      </c>
      <c r="V654" s="39" t="s">
        <v>1224</v>
      </c>
      <c r="W654" s="160" t="s">
        <v>443</v>
      </c>
      <c r="X654" s="161" t="s">
        <v>313</v>
      </c>
      <c r="Y654" s="7" t="s">
        <v>282</v>
      </c>
      <c r="Z654" s="159">
        <v>4.5000000000000005E-2</v>
      </c>
      <c r="AA654" s="159">
        <v>9.0000000000000008E-4</v>
      </c>
      <c r="AB654" s="162">
        <v>2.58</v>
      </c>
    </row>
    <row r="655" spans="1:28" ht="15" customHeight="1" x14ac:dyDescent="0.15">
      <c r="A655" s="20" t="str">
        <f t="shared" si="10"/>
        <v>貨4軽QKG</v>
      </c>
      <c r="B655" t="s">
        <v>1225</v>
      </c>
      <c r="C655" t="s">
        <v>254</v>
      </c>
      <c r="D655" s="20" t="s">
        <v>443</v>
      </c>
      <c r="E655" t="s">
        <v>1564</v>
      </c>
      <c r="F655" s="20">
        <v>4.5000000000000005E-2</v>
      </c>
      <c r="G655" s="20">
        <v>9.0000000000000008E-4</v>
      </c>
      <c r="H655" s="20">
        <v>2.58</v>
      </c>
      <c r="I655" s="1" t="s">
        <v>373</v>
      </c>
      <c r="J655" t="s">
        <v>83</v>
      </c>
      <c r="T655" s="133" t="s">
        <v>365</v>
      </c>
      <c r="U655" s="159" t="s">
        <v>374</v>
      </c>
      <c r="V655" s="39" t="s">
        <v>1224</v>
      </c>
      <c r="W655" s="160" t="s">
        <v>443</v>
      </c>
      <c r="X655" s="161" t="s">
        <v>331</v>
      </c>
      <c r="Y655" s="7" t="s">
        <v>282</v>
      </c>
      <c r="Z655" s="159">
        <v>4.5000000000000005E-2</v>
      </c>
      <c r="AA655" s="159">
        <v>9.0000000000000008E-4</v>
      </c>
      <c r="AB655" s="162">
        <v>2.58</v>
      </c>
    </row>
    <row r="656" spans="1:28" ht="15" customHeight="1" x14ac:dyDescent="0.15">
      <c r="A656" s="20" t="str">
        <f t="shared" si="10"/>
        <v>貨4軽QPG</v>
      </c>
      <c r="B656" t="s">
        <v>1225</v>
      </c>
      <c r="C656" t="s">
        <v>254</v>
      </c>
      <c r="D656" s="20" t="s">
        <v>443</v>
      </c>
      <c r="E656" t="s">
        <v>1565</v>
      </c>
      <c r="F656" s="20">
        <v>4.5000000000000005E-2</v>
      </c>
      <c r="G656" s="20">
        <v>9.0000000000000008E-4</v>
      </c>
      <c r="H656" s="20">
        <v>2.58</v>
      </c>
      <c r="I656" s="1" t="s">
        <v>373</v>
      </c>
      <c r="J656" t="s">
        <v>83</v>
      </c>
      <c r="T656" s="133" t="s">
        <v>365</v>
      </c>
      <c r="U656" s="159" t="s">
        <v>374</v>
      </c>
      <c r="V656" s="39" t="s">
        <v>1224</v>
      </c>
      <c r="W656" s="160" t="s">
        <v>443</v>
      </c>
      <c r="X656" s="161" t="s">
        <v>335</v>
      </c>
      <c r="Y656" s="7" t="s">
        <v>282</v>
      </c>
      <c r="Z656" s="159">
        <v>4.5000000000000005E-2</v>
      </c>
      <c r="AA656" s="159">
        <v>9.0000000000000008E-4</v>
      </c>
      <c r="AB656" s="162">
        <v>2.58</v>
      </c>
    </row>
    <row r="657" spans="1:28" ht="15" customHeight="1" x14ac:dyDescent="0.15">
      <c r="A657" s="20" t="str">
        <f t="shared" si="10"/>
        <v>貨4軽QRG</v>
      </c>
      <c r="B657" t="s">
        <v>1225</v>
      </c>
      <c r="C657" t="s">
        <v>254</v>
      </c>
      <c r="D657" s="20" t="s">
        <v>443</v>
      </c>
      <c r="E657" t="s">
        <v>1566</v>
      </c>
      <c r="F657" s="20">
        <v>4.5000000000000005E-2</v>
      </c>
      <c r="G657" s="20">
        <v>9.0000000000000008E-4</v>
      </c>
      <c r="H657" s="20">
        <v>2.58</v>
      </c>
      <c r="I657" s="1" t="s">
        <v>373</v>
      </c>
      <c r="J657" t="s">
        <v>83</v>
      </c>
      <c r="T657" s="133" t="s">
        <v>365</v>
      </c>
      <c r="U657" s="159" t="s">
        <v>374</v>
      </c>
      <c r="V657" s="39" t="s">
        <v>1224</v>
      </c>
      <c r="W657" s="160" t="s">
        <v>443</v>
      </c>
      <c r="X657" s="161" t="s">
        <v>337</v>
      </c>
      <c r="Y657" s="7" t="s">
        <v>282</v>
      </c>
      <c r="Z657" s="159">
        <v>4.5000000000000005E-2</v>
      </c>
      <c r="AA657" s="159">
        <v>9.0000000000000008E-4</v>
      </c>
      <c r="AB657" s="162">
        <v>2.58</v>
      </c>
    </row>
    <row r="658" spans="1:28" ht="15" customHeight="1" x14ac:dyDescent="0.15">
      <c r="A658" s="20" t="str">
        <f t="shared" si="10"/>
        <v>貨4軽QTG</v>
      </c>
      <c r="B658" t="s">
        <v>1225</v>
      </c>
      <c r="C658" t="s">
        <v>254</v>
      </c>
      <c r="D658" s="20" t="s">
        <v>443</v>
      </c>
      <c r="E658" t="s">
        <v>1567</v>
      </c>
      <c r="F658" s="20">
        <v>4.5000000000000005E-2</v>
      </c>
      <c r="G658" s="20">
        <v>9.0000000000000008E-4</v>
      </c>
      <c r="H658" s="20">
        <v>2.58</v>
      </c>
      <c r="I658" s="1" t="s">
        <v>373</v>
      </c>
      <c r="J658" t="s">
        <v>83</v>
      </c>
      <c r="T658" s="133" t="s">
        <v>365</v>
      </c>
      <c r="U658" s="159" t="s">
        <v>374</v>
      </c>
      <c r="V658" s="39" t="s">
        <v>1224</v>
      </c>
      <c r="W658" s="160" t="s">
        <v>443</v>
      </c>
      <c r="X658" s="161" t="s">
        <v>1085</v>
      </c>
      <c r="Y658" s="7" t="s">
        <v>282</v>
      </c>
      <c r="Z658" s="159">
        <v>4.5000000000000005E-2</v>
      </c>
      <c r="AA658" s="159">
        <v>9.0000000000000008E-4</v>
      </c>
      <c r="AB658" s="162">
        <v>2.58</v>
      </c>
    </row>
    <row r="659" spans="1:28" ht="15" customHeight="1" x14ac:dyDescent="0.15">
      <c r="A659" s="20" t="str">
        <f t="shared" si="10"/>
        <v>貨4軽QCG</v>
      </c>
      <c r="B659" t="s">
        <v>1225</v>
      </c>
      <c r="C659" t="s">
        <v>254</v>
      </c>
      <c r="D659" s="20" t="s">
        <v>443</v>
      </c>
      <c r="E659" t="s">
        <v>1568</v>
      </c>
      <c r="F659" s="20">
        <v>4.5000000000000005E-2</v>
      </c>
      <c r="G659" s="20">
        <v>9.0000000000000008E-4</v>
      </c>
      <c r="H659" s="20">
        <v>2.58</v>
      </c>
      <c r="I659" s="1" t="s">
        <v>1084</v>
      </c>
      <c r="J659" t="s">
        <v>450</v>
      </c>
      <c r="T659" s="133" t="s">
        <v>365</v>
      </c>
      <c r="U659" s="159" t="s">
        <v>374</v>
      </c>
      <c r="V659" s="39" t="s">
        <v>1224</v>
      </c>
      <c r="W659" s="160" t="s">
        <v>443</v>
      </c>
      <c r="X659" s="161" t="s">
        <v>309</v>
      </c>
      <c r="Y659" s="7"/>
      <c r="Z659" s="159">
        <v>4.5000000000000005E-2</v>
      </c>
      <c r="AA659" s="159">
        <v>9.0000000000000008E-4</v>
      </c>
      <c r="AB659" s="162">
        <v>2.58</v>
      </c>
    </row>
    <row r="660" spans="1:28" ht="15" customHeight="1" x14ac:dyDescent="0.15">
      <c r="A660" s="20" t="str">
        <f t="shared" si="10"/>
        <v>貨4軽QJG</v>
      </c>
      <c r="B660" t="s">
        <v>1225</v>
      </c>
      <c r="C660" t="s">
        <v>254</v>
      </c>
      <c r="D660" s="20" t="s">
        <v>443</v>
      </c>
      <c r="E660" t="s">
        <v>1569</v>
      </c>
      <c r="F660" s="20">
        <v>4.5000000000000005E-2</v>
      </c>
      <c r="G660" s="20">
        <v>9.0000000000000008E-4</v>
      </c>
      <c r="H660" s="20">
        <v>2.58</v>
      </c>
      <c r="I660" s="1" t="s">
        <v>1084</v>
      </c>
      <c r="J660" t="s">
        <v>450</v>
      </c>
      <c r="T660" s="133" t="s">
        <v>365</v>
      </c>
      <c r="U660" s="159" t="s">
        <v>374</v>
      </c>
      <c r="V660" s="39" t="s">
        <v>1224</v>
      </c>
      <c r="W660" s="160" t="s">
        <v>443</v>
      </c>
      <c r="X660" s="161" t="s">
        <v>330</v>
      </c>
      <c r="Y660" s="7"/>
      <c r="Z660" s="159">
        <v>4.5000000000000005E-2</v>
      </c>
      <c r="AA660" s="159">
        <v>9.0000000000000008E-4</v>
      </c>
      <c r="AB660" s="162">
        <v>2.58</v>
      </c>
    </row>
    <row r="661" spans="1:28" ht="15" customHeight="1" x14ac:dyDescent="0.15">
      <c r="A661" s="20" t="str">
        <f t="shared" si="10"/>
        <v>貨4軽QNG</v>
      </c>
      <c r="B661" t="s">
        <v>1225</v>
      </c>
      <c r="C661" t="s">
        <v>254</v>
      </c>
      <c r="D661" s="20" t="s">
        <v>443</v>
      </c>
      <c r="E661" t="s">
        <v>1570</v>
      </c>
      <c r="F661" s="20">
        <v>4.5000000000000005E-2</v>
      </c>
      <c r="G661" s="20">
        <v>9.0000000000000008E-4</v>
      </c>
      <c r="H661" s="20">
        <v>2.58</v>
      </c>
      <c r="I661" s="1" t="s">
        <v>1084</v>
      </c>
      <c r="J661" t="s">
        <v>450</v>
      </c>
      <c r="T661" s="133" t="s">
        <v>365</v>
      </c>
      <c r="U661" s="159" t="s">
        <v>374</v>
      </c>
      <c r="V661" s="39" t="s">
        <v>1224</v>
      </c>
      <c r="W661" s="160" t="s">
        <v>443</v>
      </c>
      <c r="X661" s="161" t="s">
        <v>334</v>
      </c>
      <c r="Y661" s="7"/>
      <c r="Z661" s="159">
        <v>4.5000000000000005E-2</v>
      </c>
      <c r="AA661" s="159">
        <v>9.0000000000000008E-4</v>
      </c>
      <c r="AB661" s="162">
        <v>2.58</v>
      </c>
    </row>
    <row r="662" spans="1:28" ht="15" customHeight="1" x14ac:dyDescent="0.15">
      <c r="A662" s="20" t="str">
        <f t="shared" si="10"/>
        <v>貨4軽QQG</v>
      </c>
      <c r="B662" t="s">
        <v>1225</v>
      </c>
      <c r="C662" t="s">
        <v>254</v>
      </c>
      <c r="D662" s="20" t="s">
        <v>443</v>
      </c>
      <c r="E662" t="s">
        <v>1571</v>
      </c>
      <c r="F662" s="20">
        <v>4.5000000000000005E-2</v>
      </c>
      <c r="G662" s="20">
        <v>9.0000000000000008E-4</v>
      </c>
      <c r="H662" s="20">
        <v>2.58</v>
      </c>
      <c r="I662" s="1" t="s">
        <v>1084</v>
      </c>
      <c r="J662" t="s">
        <v>450</v>
      </c>
      <c r="T662" s="133" t="s">
        <v>365</v>
      </c>
      <c r="U662" s="159" t="s">
        <v>374</v>
      </c>
      <c r="V662" s="39" t="s">
        <v>1224</v>
      </c>
      <c r="W662" s="160" t="s">
        <v>443</v>
      </c>
      <c r="X662" s="161" t="s">
        <v>336</v>
      </c>
      <c r="Y662" s="7"/>
      <c r="Z662" s="159">
        <v>4.5000000000000005E-2</v>
      </c>
      <c r="AA662" s="159">
        <v>9.0000000000000008E-4</v>
      </c>
      <c r="AB662" s="162">
        <v>2.58</v>
      </c>
    </row>
    <row r="663" spans="1:28" ht="15" customHeight="1" x14ac:dyDescent="0.15">
      <c r="A663" s="20" t="str">
        <f t="shared" si="10"/>
        <v>貨4軽QSG</v>
      </c>
      <c r="B663" t="s">
        <v>1225</v>
      </c>
      <c r="C663" t="s">
        <v>254</v>
      </c>
      <c r="D663" s="20" t="s">
        <v>443</v>
      </c>
      <c r="E663" t="s">
        <v>1572</v>
      </c>
      <c r="F663" s="20">
        <v>4.5000000000000005E-2</v>
      </c>
      <c r="G663" s="20">
        <v>9.0000000000000008E-4</v>
      </c>
      <c r="H663" s="20">
        <v>2.58</v>
      </c>
      <c r="I663" s="1" t="s">
        <v>1084</v>
      </c>
      <c r="J663" t="s">
        <v>450</v>
      </c>
      <c r="T663" s="133" t="s">
        <v>365</v>
      </c>
      <c r="U663" s="159" t="s">
        <v>374</v>
      </c>
      <c r="V663" s="39" t="s">
        <v>1224</v>
      </c>
      <c r="W663" s="160" t="s">
        <v>443</v>
      </c>
      <c r="X663" s="161" t="s">
        <v>1231</v>
      </c>
      <c r="Y663" s="7"/>
      <c r="Z663" s="159">
        <v>4.5000000000000005E-2</v>
      </c>
      <c r="AA663" s="159">
        <v>9.0000000000000008E-4</v>
      </c>
      <c r="AB663" s="162">
        <v>2.58</v>
      </c>
    </row>
    <row r="664" spans="1:28" ht="15" customHeight="1" x14ac:dyDescent="0.15">
      <c r="A664" s="20" t="str">
        <f t="shared" si="10"/>
        <v>貨4軽QMG</v>
      </c>
      <c r="B664" t="s">
        <v>1225</v>
      </c>
      <c r="C664" t="s">
        <v>254</v>
      </c>
      <c r="D664" s="20" t="s">
        <v>443</v>
      </c>
      <c r="E664" t="s">
        <v>1573</v>
      </c>
      <c r="F664" s="20">
        <v>4.4999999999999998E-2</v>
      </c>
      <c r="G664" s="20">
        <v>8.9999999999999998E-4</v>
      </c>
      <c r="H664" s="20">
        <v>2.58</v>
      </c>
      <c r="I664" s="1" t="s">
        <v>1494</v>
      </c>
      <c r="J664"/>
      <c r="T664" s="133" t="s">
        <v>365</v>
      </c>
      <c r="U664" s="159" t="s">
        <v>374</v>
      </c>
      <c r="V664" s="39" t="s">
        <v>1224</v>
      </c>
      <c r="W664" s="160" t="s">
        <v>443</v>
      </c>
      <c r="X664" s="161" t="s">
        <v>1232</v>
      </c>
      <c r="Y664" s="7"/>
      <c r="Z664" s="159">
        <v>4.4999999999999998E-2</v>
      </c>
      <c r="AA664" s="159">
        <v>8.9999999999999998E-4</v>
      </c>
      <c r="AB664" s="162">
        <v>2.58</v>
      </c>
    </row>
    <row r="665" spans="1:28" ht="15" customHeight="1" x14ac:dyDescent="0.15">
      <c r="A665" s="20" t="str">
        <f t="shared" si="10"/>
        <v>貨4軽SDG</v>
      </c>
      <c r="B665" t="s">
        <v>1233</v>
      </c>
      <c r="C665" s="20" t="s">
        <v>254</v>
      </c>
      <c r="D665" t="s">
        <v>454</v>
      </c>
      <c r="E665" t="s">
        <v>692</v>
      </c>
      <c r="F665" s="20">
        <v>0.05</v>
      </c>
      <c r="G665" s="20">
        <v>1E-3</v>
      </c>
      <c r="H665" s="20">
        <v>2.58</v>
      </c>
      <c r="I665" s="1" t="s">
        <v>373</v>
      </c>
      <c r="T665" s="133" t="s">
        <v>365</v>
      </c>
      <c r="U665" s="159" t="s">
        <v>374</v>
      </c>
      <c r="V665" s="39" t="s">
        <v>1144</v>
      </c>
      <c r="W665" s="160" t="s">
        <v>454</v>
      </c>
      <c r="X665" s="161" t="s">
        <v>692</v>
      </c>
      <c r="Y665" s="7" t="s">
        <v>282</v>
      </c>
      <c r="Z665" s="159">
        <v>0.05</v>
      </c>
      <c r="AA665" s="159">
        <v>1E-3</v>
      </c>
      <c r="AB665" s="162">
        <v>2.58</v>
      </c>
    </row>
    <row r="666" spans="1:28" ht="15" customHeight="1" x14ac:dyDescent="0.15">
      <c r="A666" s="20" t="str">
        <f t="shared" si="10"/>
        <v>貨4軽SKG</v>
      </c>
      <c r="B666" t="s">
        <v>1233</v>
      </c>
      <c r="C666" s="20" t="s">
        <v>254</v>
      </c>
      <c r="D666" t="s">
        <v>454</v>
      </c>
      <c r="E666" t="s">
        <v>698</v>
      </c>
      <c r="F666" s="20">
        <v>0.05</v>
      </c>
      <c r="G666" s="20">
        <v>1E-3</v>
      </c>
      <c r="H666" s="20">
        <v>2.58</v>
      </c>
      <c r="I666" s="1" t="s">
        <v>373</v>
      </c>
      <c r="J666"/>
      <c r="T666" s="133" t="s">
        <v>365</v>
      </c>
      <c r="U666" s="159" t="s">
        <v>374</v>
      </c>
      <c r="V666" s="39" t="s">
        <v>1144</v>
      </c>
      <c r="W666" s="160" t="s">
        <v>454</v>
      </c>
      <c r="X666" s="161" t="s">
        <v>698</v>
      </c>
      <c r="Y666" s="7" t="s">
        <v>282</v>
      </c>
      <c r="Z666" s="159">
        <v>0.05</v>
      </c>
      <c r="AA666" s="159">
        <v>1E-3</v>
      </c>
      <c r="AB666" s="162">
        <v>2.58</v>
      </c>
    </row>
    <row r="667" spans="1:28" ht="15" customHeight="1" x14ac:dyDescent="0.15">
      <c r="A667" s="20" t="str">
        <f t="shared" si="10"/>
        <v>貨4軽SPG</v>
      </c>
      <c r="B667" t="s">
        <v>1234</v>
      </c>
      <c r="C667" s="20" t="s">
        <v>254</v>
      </c>
      <c r="D667" s="20" t="s">
        <v>454</v>
      </c>
      <c r="E667" s="20" t="s">
        <v>343</v>
      </c>
      <c r="F667" s="20">
        <v>0.05</v>
      </c>
      <c r="G667" s="20">
        <v>1E-3</v>
      </c>
      <c r="H667" s="20">
        <v>2.58</v>
      </c>
      <c r="I667" s="1" t="s">
        <v>373</v>
      </c>
      <c r="T667" s="133" t="s">
        <v>365</v>
      </c>
      <c r="U667" s="159" t="s">
        <v>374</v>
      </c>
      <c r="V667" s="39" t="s">
        <v>1144</v>
      </c>
      <c r="W667" s="160" t="s">
        <v>454</v>
      </c>
      <c r="X667" s="161" t="s">
        <v>343</v>
      </c>
      <c r="Y667" s="7" t="s">
        <v>282</v>
      </c>
      <c r="Z667" s="159">
        <v>0.05</v>
      </c>
      <c r="AA667" s="159">
        <v>1E-3</v>
      </c>
      <c r="AB667" s="162">
        <v>2.58</v>
      </c>
    </row>
    <row r="668" spans="1:28" ht="15" customHeight="1" x14ac:dyDescent="0.15">
      <c r="A668" s="20" t="str">
        <f t="shared" si="10"/>
        <v>貨4軽SRG</v>
      </c>
      <c r="B668" t="s">
        <v>1234</v>
      </c>
      <c r="C668" s="20" t="s">
        <v>254</v>
      </c>
      <c r="D668" s="20" t="s">
        <v>454</v>
      </c>
      <c r="E668" s="20" t="s">
        <v>345</v>
      </c>
      <c r="F668" s="20">
        <v>0.05</v>
      </c>
      <c r="G668" s="20">
        <v>1E-3</v>
      </c>
      <c r="H668" s="20">
        <v>2.58</v>
      </c>
      <c r="I668" s="1" t="s">
        <v>373</v>
      </c>
      <c r="T668" s="133" t="s">
        <v>365</v>
      </c>
      <c r="U668" s="159" t="s">
        <v>374</v>
      </c>
      <c r="V668" s="39" t="s">
        <v>1144</v>
      </c>
      <c r="W668" s="160" t="s">
        <v>454</v>
      </c>
      <c r="X668" s="161" t="s">
        <v>345</v>
      </c>
      <c r="Y668" s="7" t="s">
        <v>282</v>
      </c>
      <c r="Z668" s="159">
        <v>0.05</v>
      </c>
      <c r="AA668" s="159">
        <v>1E-3</v>
      </c>
      <c r="AB668" s="162">
        <v>2.58</v>
      </c>
    </row>
    <row r="669" spans="1:28" ht="15" customHeight="1" x14ac:dyDescent="0.15">
      <c r="A669" s="20" t="str">
        <f t="shared" si="10"/>
        <v>貨4軽STG</v>
      </c>
      <c r="B669" t="s">
        <v>1234</v>
      </c>
      <c r="C669" s="20" t="s">
        <v>254</v>
      </c>
      <c r="D669" s="20" t="s">
        <v>454</v>
      </c>
      <c r="E669" t="s">
        <v>1574</v>
      </c>
      <c r="F669" s="20">
        <v>0.05</v>
      </c>
      <c r="G669" s="20">
        <v>1E-3</v>
      </c>
      <c r="H669" s="20">
        <v>2.58</v>
      </c>
      <c r="I669" s="1" t="s">
        <v>373</v>
      </c>
      <c r="T669" s="133" t="s">
        <v>365</v>
      </c>
      <c r="U669" s="159" t="s">
        <v>374</v>
      </c>
      <c r="V669" s="39" t="s">
        <v>1144</v>
      </c>
      <c r="W669" s="160" t="s">
        <v>454</v>
      </c>
      <c r="X669" s="161" t="s">
        <v>1235</v>
      </c>
      <c r="Y669" s="7" t="s">
        <v>282</v>
      </c>
      <c r="Z669" s="159">
        <v>0.05</v>
      </c>
      <c r="AA669" s="159">
        <v>1E-3</v>
      </c>
      <c r="AB669" s="162">
        <v>2.58</v>
      </c>
    </row>
    <row r="670" spans="1:28" ht="15" customHeight="1" x14ac:dyDescent="0.15">
      <c r="A670" s="20" t="str">
        <f t="shared" si="10"/>
        <v>貨4軽SCG</v>
      </c>
      <c r="B670" t="s">
        <v>1234</v>
      </c>
      <c r="C670" s="20" t="s">
        <v>254</v>
      </c>
      <c r="D670" s="20" t="s">
        <v>454</v>
      </c>
      <c r="E670" s="20" t="s">
        <v>690</v>
      </c>
      <c r="F670" s="20">
        <v>2.5000000000000001E-2</v>
      </c>
      <c r="G670" s="20">
        <v>5.0000000000000001E-4</v>
      </c>
      <c r="H670" s="20">
        <v>2.58</v>
      </c>
      <c r="I670" s="1" t="s">
        <v>1084</v>
      </c>
      <c r="J670" s="20" t="s">
        <v>1088</v>
      </c>
      <c r="T670" s="133" t="s">
        <v>365</v>
      </c>
      <c r="U670" s="159" t="s">
        <v>374</v>
      </c>
      <c r="V670" s="39" t="s">
        <v>1144</v>
      </c>
      <c r="W670" s="160" t="s">
        <v>454</v>
      </c>
      <c r="X670" s="161" t="s">
        <v>690</v>
      </c>
      <c r="Y670" s="7"/>
      <c r="Z670" s="159">
        <v>2.5000000000000001E-2</v>
      </c>
      <c r="AA670" s="159">
        <v>5.0000000000000001E-4</v>
      </c>
      <c r="AB670" s="162">
        <v>2.58</v>
      </c>
    </row>
    <row r="671" spans="1:28" ht="15" customHeight="1" x14ac:dyDescent="0.15">
      <c r="A671" s="20" t="str">
        <f t="shared" si="10"/>
        <v>貨4軽SJG</v>
      </c>
      <c r="B671" t="s">
        <v>1234</v>
      </c>
      <c r="C671" s="20" t="s">
        <v>254</v>
      </c>
      <c r="D671" s="20" t="s">
        <v>454</v>
      </c>
      <c r="E671" s="20" t="s">
        <v>697</v>
      </c>
      <c r="F671" s="20">
        <v>2.5000000000000001E-2</v>
      </c>
      <c r="G671" s="20">
        <v>5.0000000000000001E-4</v>
      </c>
      <c r="H671" s="20">
        <v>2.58</v>
      </c>
      <c r="I671" s="1" t="s">
        <v>1084</v>
      </c>
      <c r="J671" s="20" t="s">
        <v>1088</v>
      </c>
      <c r="T671" s="133" t="s">
        <v>365</v>
      </c>
      <c r="U671" s="159" t="s">
        <v>374</v>
      </c>
      <c r="V671" s="39" t="s">
        <v>1144</v>
      </c>
      <c r="W671" s="160" t="s">
        <v>454</v>
      </c>
      <c r="X671" s="161" t="s">
        <v>697</v>
      </c>
      <c r="Y671" s="7"/>
      <c r="Z671" s="159">
        <v>2.5000000000000001E-2</v>
      </c>
      <c r="AA671" s="159">
        <v>5.0000000000000001E-4</v>
      </c>
      <c r="AB671" s="162">
        <v>2.58</v>
      </c>
    </row>
    <row r="672" spans="1:28" ht="15" customHeight="1" x14ac:dyDescent="0.15">
      <c r="A672" s="20" t="str">
        <f t="shared" si="10"/>
        <v>貨4軽SNG</v>
      </c>
      <c r="B672" t="s">
        <v>1234</v>
      </c>
      <c r="C672" s="20" t="s">
        <v>254</v>
      </c>
      <c r="D672" s="20" t="s">
        <v>454</v>
      </c>
      <c r="E672" s="20" t="s">
        <v>342</v>
      </c>
      <c r="F672" s="20">
        <v>2.5000000000000001E-2</v>
      </c>
      <c r="G672" s="20">
        <v>5.0000000000000001E-4</v>
      </c>
      <c r="H672" s="20">
        <v>2.58</v>
      </c>
      <c r="I672" s="1" t="s">
        <v>1084</v>
      </c>
      <c r="J672" s="20" t="s">
        <v>1088</v>
      </c>
      <c r="T672" s="133" t="s">
        <v>365</v>
      </c>
      <c r="U672" s="159" t="s">
        <v>374</v>
      </c>
      <c r="V672" s="39" t="s">
        <v>1144</v>
      </c>
      <c r="W672" s="160" t="s">
        <v>454</v>
      </c>
      <c r="X672" s="161" t="s">
        <v>342</v>
      </c>
      <c r="Y672" s="7"/>
      <c r="Z672" s="159">
        <v>2.5000000000000001E-2</v>
      </c>
      <c r="AA672" s="159">
        <v>5.0000000000000001E-4</v>
      </c>
      <c r="AB672" s="162">
        <v>2.58</v>
      </c>
    </row>
    <row r="673" spans="1:28" ht="15" customHeight="1" x14ac:dyDescent="0.15">
      <c r="A673" s="20" t="str">
        <f t="shared" si="10"/>
        <v>貨4軽SQG</v>
      </c>
      <c r="B673" t="s">
        <v>1234</v>
      </c>
      <c r="C673" s="20" t="s">
        <v>254</v>
      </c>
      <c r="D673" s="20" t="s">
        <v>454</v>
      </c>
      <c r="E673" s="20" t="s">
        <v>344</v>
      </c>
      <c r="F673" s="20">
        <v>2.5000000000000001E-2</v>
      </c>
      <c r="G673" s="20">
        <v>5.0000000000000001E-4</v>
      </c>
      <c r="H673" s="20">
        <v>2.58</v>
      </c>
      <c r="I673" s="1" t="s">
        <v>1084</v>
      </c>
      <c r="J673" s="20" t="s">
        <v>1088</v>
      </c>
      <c r="T673" s="133" t="s">
        <v>365</v>
      </c>
      <c r="U673" s="159" t="s">
        <v>374</v>
      </c>
      <c r="V673" s="39" t="s">
        <v>1144</v>
      </c>
      <c r="W673" s="160" t="s">
        <v>454</v>
      </c>
      <c r="X673" s="161" t="s">
        <v>344</v>
      </c>
      <c r="Y673" s="7"/>
      <c r="Z673" s="159">
        <v>2.5000000000000001E-2</v>
      </c>
      <c r="AA673" s="159">
        <v>5.0000000000000001E-4</v>
      </c>
      <c r="AB673" s="162">
        <v>2.58</v>
      </c>
    </row>
    <row r="674" spans="1:28" ht="15" customHeight="1" x14ac:dyDescent="0.15">
      <c r="A674" s="20" t="str">
        <f t="shared" si="10"/>
        <v>貨4軽SSG</v>
      </c>
      <c r="B674" t="s">
        <v>1234</v>
      </c>
      <c r="C674" s="20" t="s">
        <v>254</v>
      </c>
      <c r="D674" s="20" t="s">
        <v>454</v>
      </c>
      <c r="E674" t="s">
        <v>1575</v>
      </c>
      <c r="F674" s="20">
        <v>2.5000000000000001E-2</v>
      </c>
      <c r="G674" s="20">
        <v>5.0000000000000001E-4</v>
      </c>
      <c r="H674" s="20">
        <v>2.58</v>
      </c>
      <c r="I674" s="1" t="s">
        <v>1084</v>
      </c>
      <c r="J674" s="20" t="s">
        <v>1088</v>
      </c>
      <c r="T674" s="133" t="s">
        <v>365</v>
      </c>
      <c r="U674" s="159" t="s">
        <v>374</v>
      </c>
      <c r="V674" s="39" t="s">
        <v>1144</v>
      </c>
      <c r="W674" s="160" t="s">
        <v>454</v>
      </c>
      <c r="X674" s="161" t="s">
        <v>1236</v>
      </c>
      <c r="Y674" s="7"/>
      <c r="Z674" s="159">
        <v>2.5000000000000001E-2</v>
      </c>
      <c r="AA674" s="159">
        <v>5.0000000000000001E-4</v>
      </c>
      <c r="AB674" s="162">
        <v>2.58</v>
      </c>
    </row>
    <row r="675" spans="1:28" ht="15" customHeight="1" x14ac:dyDescent="0.15">
      <c r="A675" s="20" t="str">
        <f t="shared" si="10"/>
        <v>貨4軽SMG</v>
      </c>
      <c r="B675" t="s">
        <v>1234</v>
      </c>
      <c r="C675" s="20" t="s">
        <v>254</v>
      </c>
      <c r="D675" s="20" t="s">
        <v>454</v>
      </c>
      <c r="E675" t="s">
        <v>1576</v>
      </c>
      <c r="F675" s="20">
        <v>1.2500000000000001E-2</v>
      </c>
      <c r="G675">
        <v>2.5000000000000001E-4</v>
      </c>
      <c r="H675" s="20">
        <v>2.58</v>
      </c>
      <c r="I675" s="1" t="s">
        <v>1494</v>
      </c>
      <c r="T675" s="133" t="s">
        <v>365</v>
      </c>
      <c r="U675" s="159" t="s">
        <v>374</v>
      </c>
      <c r="V675" s="39" t="s">
        <v>1144</v>
      </c>
      <c r="W675" s="160" t="s">
        <v>454</v>
      </c>
      <c r="X675" s="161" t="s">
        <v>1237</v>
      </c>
      <c r="Y675" s="7"/>
      <c r="Z675" s="159">
        <v>1.2500000000000001E-2</v>
      </c>
      <c r="AA675" s="159">
        <v>2.5000000000000001E-4</v>
      </c>
      <c r="AB675" s="162">
        <v>2.58</v>
      </c>
    </row>
    <row r="676" spans="1:28" ht="15" customHeight="1" x14ac:dyDescent="0.15">
      <c r="A676" s="20" t="str">
        <f t="shared" si="10"/>
        <v>貨4軽TDG</v>
      </c>
      <c r="B676" t="s">
        <v>1234</v>
      </c>
      <c r="C676" s="20" t="s">
        <v>254</v>
      </c>
      <c r="D676" s="20" t="s">
        <v>454</v>
      </c>
      <c r="E676" t="s">
        <v>349</v>
      </c>
      <c r="F676" s="20">
        <v>4.4999999999999998E-2</v>
      </c>
      <c r="G676" s="20">
        <v>9.0000000000000008E-4</v>
      </c>
      <c r="H676" s="20">
        <v>2.58</v>
      </c>
      <c r="I676" s="1" t="s">
        <v>373</v>
      </c>
      <c r="J676" t="s">
        <v>83</v>
      </c>
      <c r="T676" s="133" t="s">
        <v>365</v>
      </c>
      <c r="U676" s="159" t="s">
        <v>374</v>
      </c>
      <c r="V676" s="39" t="s">
        <v>1144</v>
      </c>
      <c r="W676" s="160" t="s">
        <v>454</v>
      </c>
      <c r="X676" s="161" t="s">
        <v>349</v>
      </c>
      <c r="Y676" s="7" t="s">
        <v>282</v>
      </c>
      <c r="Z676" s="159">
        <v>4.4999999999999998E-2</v>
      </c>
      <c r="AA676" s="159">
        <v>9.0000000000000008E-4</v>
      </c>
      <c r="AB676" s="162">
        <v>2.58</v>
      </c>
    </row>
    <row r="677" spans="1:28" ht="15" customHeight="1" x14ac:dyDescent="0.15">
      <c r="A677" s="20" t="str">
        <f t="shared" si="10"/>
        <v>貨4軽TKG</v>
      </c>
      <c r="B677" t="s">
        <v>1234</v>
      </c>
      <c r="C677" s="20" t="s">
        <v>254</v>
      </c>
      <c r="D677" t="s">
        <v>454</v>
      </c>
      <c r="E677" t="s">
        <v>355</v>
      </c>
      <c r="F677" s="20">
        <v>4.4999999999999998E-2</v>
      </c>
      <c r="G677" s="20">
        <v>9.0000000000000008E-4</v>
      </c>
      <c r="H677" s="20">
        <v>2.58</v>
      </c>
      <c r="I677" s="1" t="s">
        <v>373</v>
      </c>
      <c r="J677" t="s">
        <v>83</v>
      </c>
      <c r="T677" s="133" t="s">
        <v>365</v>
      </c>
      <c r="U677" s="159" t="s">
        <v>374</v>
      </c>
      <c r="V677" s="39" t="s">
        <v>1144</v>
      </c>
      <c r="W677" s="160" t="s">
        <v>454</v>
      </c>
      <c r="X677" s="161" t="s">
        <v>355</v>
      </c>
      <c r="Y677" s="7" t="s">
        <v>282</v>
      </c>
      <c r="Z677" s="159">
        <v>4.4999999999999998E-2</v>
      </c>
      <c r="AA677" s="159">
        <v>9.0000000000000008E-4</v>
      </c>
      <c r="AB677" s="162">
        <v>2.58</v>
      </c>
    </row>
    <row r="678" spans="1:28" ht="15" customHeight="1" x14ac:dyDescent="0.15">
      <c r="A678" s="20" t="str">
        <f t="shared" si="10"/>
        <v>貨4軽TPG</v>
      </c>
      <c r="B678" t="s">
        <v>1234</v>
      </c>
      <c r="C678" s="20" t="s">
        <v>254</v>
      </c>
      <c r="D678" t="s">
        <v>454</v>
      </c>
      <c r="E678" t="s">
        <v>358</v>
      </c>
      <c r="F678" s="20">
        <v>4.4999999999999998E-2</v>
      </c>
      <c r="G678" s="20">
        <v>9.0000000000000008E-4</v>
      </c>
      <c r="H678" s="20">
        <v>2.58</v>
      </c>
      <c r="I678" s="1" t="s">
        <v>373</v>
      </c>
      <c r="J678" t="s">
        <v>83</v>
      </c>
      <c r="T678" s="133" t="s">
        <v>365</v>
      </c>
      <c r="U678" s="159" t="s">
        <v>374</v>
      </c>
      <c r="V678" s="39" t="s">
        <v>1144</v>
      </c>
      <c r="W678" s="160" t="s">
        <v>454</v>
      </c>
      <c r="X678" s="161" t="s">
        <v>358</v>
      </c>
      <c r="Y678" s="7" t="s">
        <v>282</v>
      </c>
      <c r="Z678" s="159">
        <v>4.4999999999999998E-2</v>
      </c>
      <c r="AA678" s="159">
        <v>9.0000000000000008E-4</v>
      </c>
      <c r="AB678" s="162">
        <v>2.58</v>
      </c>
    </row>
    <row r="679" spans="1:28" ht="15" customHeight="1" x14ac:dyDescent="0.15">
      <c r="A679" s="20" t="str">
        <f t="shared" si="10"/>
        <v>貨4軽TRG</v>
      </c>
      <c r="B679" t="s">
        <v>1234</v>
      </c>
      <c r="C679" s="20" t="s">
        <v>254</v>
      </c>
      <c r="D679" s="20" t="s">
        <v>454</v>
      </c>
      <c r="E679" s="20" t="s">
        <v>360</v>
      </c>
      <c r="F679" s="20">
        <v>4.4999999999999998E-2</v>
      </c>
      <c r="G679" s="20">
        <v>9.0000000000000008E-4</v>
      </c>
      <c r="H679" s="20">
        <v>2.58</v>
      </c>
      <c r="I679" s="1" t="s">
        <v>373</v>
      </c>
      <c r="J679" s="20" t="s">
        <v>83</v>
      </c>
      <c r="T679" s="133" t="s">
        <v>365</v>
      </c>
      <c r="U679" s="159" t="s">
        <v>374</v>
      </c>
      <c r="V679" s="39" t="s">
        <v>1144</v>
      </c>
      <c r="W679" s="160" t="s">
        <v>454</v>
      </c>
      <c r="X679" s="161" t="s">
        <v>360</v>
      </c>
      <c r="Y679" s="7" t="s">
        <v>282</v>
      </c>
      <c r="Z679" s="159">
        <v>4.4999999999999998E-2</v>
      </c>
      <c r="AA679" s="159">
        <v>9.0000000000000008E-4</v>
      </c>
      <c r="AB679" s="162">
        <v>2.58</v>
      </c>
    </row>
    <row r="680" spans="1:28" ht="15" customHeight="1" x14ac:dyDescent="0.15">
      <c r="A680" s="20" t="str">
        <f t="shared" si="10"/>
        <v>貨4軽TTG</v>
      </c>
      <c r="B680" t="s">
        <v>1234</v>
      </c>
      <c r="C680" s="20" t="s">
        <v>254</v>
      </c>
      <c r="D680" t="s">
        <v>454</v>
      </c>
      <c r="E680" t="s">
        <v>1577</v>
      </c>
      <c r="F680" s="20">
        <v>4.4999999999999998E-2</v>
      </c>
      <c r="G680" s="20">
        <v>9.0000000000000008E-4</v>
      </c>
      <c r="H680" s="20">
        <v>2.58</v>
      </c>
      <c r="I680" s="1" t="s">
        <v>373</v>
      </c>
      <c r="J680" s="20" t="s">
        <v>83</v>
      </c>
      <c r="T680" s="133" t="s">
        <v>365</v>
      </c>
      <c r="U680" s="159" t="s">
        <v>374</v>
      </c>
      <c r="V680" s="39" t="s">
        <v>1144</v>
      </c>
      <c r="W680" s="160" t="s">
        <v>454</v>
      </c>
      <c r="X680" s="161" t="s">
        <v>1238</v>
      </c>
      <c r="Y680" s="7" t="s">
        <v>282</v>
      </c>
      <c r="Z680" s="159">
        <v>4.4999999999999998E-2</v>
      </c>
      <c r="AA680" s="159">
        <v>9.0000000000000008E-4</v>
      </c>
      <c r="AB680" s="162">
        <v>2.58</v>
      </c>
    </row>
    <row r="681" spans="1:28" ht="15" customHeight="1" x14ac:dyDescent="0.15">
      <c r="A681" s="20" t="str">
        <f t="shared" si="10"/>
        <v>貨4軽TCG</v>
      </c>
      <c r="B681" t="s">
        <v>1234</v>
      </c>
      <c r="C681" s="20" t="s">
        <v>254</v>
      </c>
      <c r="D681" s="20" t="s">
        <v>454</v>
      </c>
      <c r="E681" s="20" t="s">
        <v>347</v>
      </c>
      <c r="F681" s="20">
        <v>4.4999999999999998E-2</v>
      </c>
      <c r="G681" s="20">
        <v>9.0000000000000008E-4</v>
      </c>
      <c r="H681" s="20">
        <v>2.58</v>
      </c>
      <c r="I681" s="1" t="s">
        <v>1084</v>
      </c>
      <c r="J681" s="20" t="s">
        <v>450</v>
      </c>
      <c r="T681" s="133" t="s">
        <v>365</v>
      </c>
      <c r="U681" s="159" t="s">
        <v>374</v>
      </c>
      <c r="V681" s="39" t="s">
        <v>1144</v>
      </c>
      <c r="W681" s="160" t="s">
        <v>454</v>
      </c>
      <c r="X681" s="161" t="s">
        <v>347</v>
      </c>
      <c r="Y681" s="7"/>
      <c r="Z681" s="159">
        <v>4.4999999999999998E-2</v>
      </c>
      <c r="AA681" s="159">
        <v>9.0000000000000008E-4</v>
      </c>
      <c r="AB681" s="162">
        <v>2.58</v>
      </c>
    </row>
    <row r="682" spans="1:28" ht="15" customHeight="1" x14ac:dyDescent="0.15">
      <c r="A682" s="20" t="str">
        <f t="shared" si="10"/>
        <v>貨4軽TJG</v>
      </c>
      <c r="B682" t="s">
        <v>1234</v>
      </c>
      <c r="C682" s="20" t="s">
        <v>254</v>
      </c>
      <c r="D682" t="s">
        <v>454</v>
      </c>
      <c r="E682" s="20" t="s">
        <v>354</v>
      </c>
      <c r="F682" s="20">
        <v>4.4999999999999998E-2</v>
      </c>
      <c r="G682" s="20">
        <v>9.0000000000000008E-4</v>
      </c>
      <c r="H682" s="20">
        <v>2.58</v>
      </c>
      <c r="I682" s="1" t="s">
        <v>1084</v>
      </c>
      <c r="J682" s="20" t="s">
        <v>450</v>
      </c>
      <c r="T682" s="133" t="s">
        <v>365</v>
      </c>
      <c r="U682" s="159" t="s">
        <v>374</v>
      </c>
      <c r="V682" s="39" t="s">
        <v>1144</v>
      </c>
      <c r="W682" s="160" t="s">
        <v>454</v>
      </c>
      <c r="X682" s="161" t="s">
        <v>354</v>
      </c>
      <c r="Y682" s="7"/>
      <c r="Z682" s="159">
        <v>4.4999999999999998E-2</v>
      </c>
      <c r="AA682" s="159">
        <v>9.0000000000000008E-4</v>
      </c>
      <c r="AB682" s="162">
        <v>2.58</v>
      </c>
    </row>
    <row r="683" spans="1:28" ht="15" customHeight="1" x14ac:dyDescent="0.15">
      <c r="A683" s="20" t="str">
        <f t="shared" si="10"/>
        <v>貨4軽TNG</v>
      </c>
      <c r="B683" t="s">
        <v>1234</v>
      </c>
      <c r="C683" s="20" t="s">
        <v>254</v>
      </c>
      <c r="D683" s="20" t="s">
        <v>454</v>
      </c>
      <c r="E683" s="20" t="s">
        <v>356</v>
      </c>
      <c r="F683" s="20">
        <v>4.4999999999999998E-2</v>
      </c>
      <c r="G683" s="20">
        <v>9.0000000000000008E-4</v>
      </c>
      <c r="H683" s="20">
        <v>2.58</v>
      </c>
      <c r="I683" s="1" t="s">
        <v>1084</v>
      </c>
      <c r="J683" s="20" t="s">
        <v>450</v>
      </c>
      <c r="T683" s="133" t="s">
        <v>365</v>
      </c>
      <c r="U683" s="159" t="s">
        <v>374</v>
      </c>
      <c r="V683" s="39" t="s">
        <v>1144</v>
      </c>
      <c r="W683" s="160" t="s">
        <v>454</v>
      </c>
      <c r="X683" s="161" t="s">
        <v>356</v>
      </c>
      <c r="Y683" s="7"/>
      <c r="Z683" s="159">
        <v>4.4999999999999998E-2</v>
      </c>
      <c r="AA683" s="159">
        <v>9.0000000000000008E-4</v>
      </c>
      <c r="AB683" s="162">
        <v>2.58</v>
      </c>
    </row>
    <row r="684" spans="1:28" ht="15" customHeight="1" x14ac:dyDescent="0.15">
      <c r="A684" s="20" t="str">
        <f t="shared" si="10"/>
        <v>貨4軽TQG</v>
      </c>
      <c r="B684" t="s">
        <v>1234</v>
      </c>
      <c r="C684" s="20" t="s">
        <v>254</v>
      </c>
      <c r="D684" t="s">
        <v>454</v>
      </c>
      <c r="E684" s="20" t="s">
        <v>359</v>
      </c>
      <c r="F684" s="20">
        <v>4.4999999999999998E-2</v>
      </c>
      <c r="G684" s="20">
        <v>9.0000000000000008E-4</v>
      </c>
      <c r="H684" s="20">
        <v>2.58</v>
      </c>
      <c r="I684" s="1" t="s">
        <v>1084</v>
      </c>
      <c r="J684" s="20" t="s">
        <v>450</v>
      </c>
      <c r="T684" s="133" t="s">
        <v>365</v>
      </c>
      <c r="U684" s="159" t="s">
        <v>374</v>
      </c>
      <c r="V684" s="39" t="s">
        <v>1144</v>
      </c>
      <c r="W684" s="160" t="s">
        <v>454</v>
      </c>
      <c r="X684" s="161" t="s">
        <v>359</v>
      </c>
      <c r="Y684" s="7"/>
      <c r="Z684" s="159">
        <v>4.4999999999999998E-2</v>
      </c>
      <c r="AA684" s="159">
        <v>9.0000000000000008E-4</v>
      </c>
      <c r="AB684" s="162">
        <v>2.58</v>
      </c>
    </row>
    <row r="685" spans="1:28" ht="15" customHeight="1" x14ac:dyDescent="0.15">
      <c r="A685" s="20" t="str">
        <f t="shared" si="10"/>
        <v>貨4軽TSG</v>
      </c>
      <c r="B685" t="s">
        <v>1234</v>
      </c>
      <c r="C685" s="20" t="s">
        <v>254</v>
      </c>
      <c r="D685" s="20" t="s">
        <v>454</v>
      </c>
      <c r="E685" t="s">
        <v>1578</v>
      </c>
      <c r="F685" s="20">
        <v>4.4999999999999998E-2</v>
      </c>
      <c r="G685" s="20">
        <v>9.0000000000000008E-4</v>
      </c>
      <c r="H685" s="20">
        <v>2.58</v>
      </c>
      <c r="I685" s="1" t="s">
        <v>1084</v>
      </c>
      <c r="J685" s="20" t="s">
        <v>450</v>
      </c>
      <c r="T685" s="133" t="s">
        <v>365</v>
      </c>
      <c r="U685" s="159" t="s">
        <v>374</v>
      </c>
      <c r="V685" s="39" t="s">
        <v>1144</v>
      </c>
      <c r="W685" s="160" t="s">
        <v>454</v>
      </c>
      <c r="X685" s="161" t="s">
        <v>1083</v>
      </c>
      <c r="Y685" s="7"/>
      <c r="Z685" s="159">
        <v>4.4999999999999998E-2</v>
      </c>
      <c r="AA685" s="159">
        <v>9.0000000000000008E-4</v>
      </c>
      <c r="AB685" s="162">
        <v>2.58</v>
      </c>
    </row>
    <row r="686" spans="1:28" ht="15" customHeight="1" x14ac:dyDescent="0.15">
      <c r="A686" s="20" t="str">
        <f t="shared" si="10"/>
        <v>貨4軽TMG</v>
      </c>
      <c r="B686" t="s">
        <v>1234</v>
      </c>
      <c r="C686" s="20" t="s">
        <v>254</v>
      </c>
      <c r="D686" s="20" t="s">
        <v>454</v>
      </c>
      <c r="E686" t="s">
        <v>1579</v>
      </c>
      <c r="F686" s="20">
        <v>4.4999999999999998E-2</v>
      </c>
      <c r="G686" s="20">
        <v>9.0000000000000008E-4</v>
      </c>
      <c r="H686" s="20">
        <v>2.58</v>
      </c>
      <c r="I686" s="1" t="s">
        <v>1494</v>
      </c>
      <c r="T686" s="133" t="s">
        <v>365</v>
      </c>
      <c r="U686" s="159" t="s">
        <v>374</v>
      </c>
      <c r="V686" s="39" t="s">
        <v>1144</v>
      </c>
      <c r="W686" s="160" t="s">
        <v>454</v>
      </c>
      <c r="X686" s="161" t="s">
        <v>1239</v>
      </c>
      <c r="Y686" s="7"/>
      <c r="Z686" s="159">
        <v>4.4999999999999998E-2</v>
      </c>
      <c r="AA686" s="159">
        <v>9.0000000000000008E-4</v>
      </c>
      <c r="AB686" s="162">
        <v>2.58</v>
      </c>
    </row>
    <row r="687" spans="1:28" ht="15" customHeight="1" x14ac:dyDescent="0.15">
      <c r="A687" s="20" t="str">
        <f t="shared" si="10"/>
        <v>貨4軽2DG</v>
      </c>
      <c r="B687" t="s">
        <v>1240</v>
      </c>
      <c r="C687" s="20" t="s">
        <v>254</v>
      </c>
      <c r="D687" t="s">
        <v>1580</v>
      </c>
      <c r="E687" t="s">
        <v>1581</v>
      </c>
      <c r="F687">
        <v>0.03</v>
      </c>
      <c r="G687">
        <v>1E-3</v>
      </c>
      <c r="H687" s="20">
        <v>2.58</v>
      </c>
      <c r="I687" s="1" t="s">
        <v>1165</v>
      </c>
      <c r="T687" s="133" t="s">
        <v>365</v>
      </c>
      <c r="U687" s="159" t="s">
        <v>374</v>
      </c>
      <c r="V687" s="39" t="s">
        <v>1144</v>
      </c>
      <c r="W687" s="160" t="s">
        <v>1242</v>
      </c>
      <c r="X687" s="161" t="s">
        <v>1243</v>
      </c>
      <c r="Y687" s="7" t="s">
        <v>1537</v>
      </c>
      <c r="Z687" s="159">
        <v>0.03</v>
      </c>
      <c r="AA687" s="159">
        <v>1E-3</v>
      </c>
      <c r="AB687" s="162">
        <v>2.58</v>
      </c>
    </row>
    <row r="688" spans="1:28" ht="15" customHeight="1" x14ac:dyDescent="0.15">
      <c r="A688" s="20" t="str">
        <f t="shared" si="10"/>
        <v>貨4軽2KG</v>
      </c>
      <c r="B688" t="s">
        <v>1240</v>
      </c>
      <c r="C688" s="20" t="s">
        <v>254</v>
      </c>
      <c r="D688" t="s">
        <v>1580</v>
      </c>
      <c r="E688" t="s">
        <v>1582</v>
      </c>
      <c r="F688">
        <v>0.03</v>
      </c>
      <c r="G688">
        <v>1E-3</v>
      </c>
      <c r="H688" s="20">
        <v>2.58</v>
      </c>
      <c r="I688" s="1" t="s">
        <v>1165</v>
      </c>
      <c r="T688" s="133" t="s">
        <v>365</v>
      </c>
      <c r="U688" s="159" t="s">
        <v>374</v>
      </c>
      <c r="V688" s="39" t="s">
        <v>1144</v>
      </c>
      <c r="W688" s="160" t="s">
        <v>1242</v>
      </c>
      <c r="X688" s="161" t="s">
        <v>1244</v>
      </c>
      <c r="Y688" s="7" t="s">
        <v>1537</v>
      </c>
      <c r="Z688" s="159">
        <v>0.03</v>
      </c>
      <c r="AA688" s="159">
        <v>1E-3</v>
      </c>
      <c r="AB688" s="162">
        <v>2.58</v>
      </c>
    </row>
    <row r="689" spans="1:28" ht="15" customHeight="1" x14ac:dyDescent="0.15">
      <c r="A689" s="20" t="str">
        <f t="shared" si="10"/>
        <v>貨4軽2PG</v>
      </c>
      <c r="B689" t="s">
        <v>1245</v>
      </c>
      <c r="C689" s="20" t="s">
        <v>254</v>
      </c>
      <c r="D689" t="s">
        <v>1246</v>
      </c>
      <c r="E689" t="s">
        <v>1583</v>
      </c>
      <c r="F689">
        <v>0.03</v>
      </c>
      <c r="G689">
        <v>1E-3</v>
      </c>
      <c r="H689" s="20">
        <v>2.58</v>
      </c>
      <c r="I689" s="1" t="s">
        <v>1165</v>
      </c>
      <c r="T689" s="133" t="s">
        <v>365</v>
      </c>
      <c r="U689" s="159" t="s">
        <v>374</v>
      </c>
      <c r="V689" s="39" t="s">
        <v>1144</v>
      </c>
      <c r="W689" s="160" t="s">
        <v>1242</v>
      </c>
      <c r="X689" s="161" t="s">
        <v>1247</v>
      </c>
      <c r="Y689" s="7" t="s">
        <v>1537</v>
      </c>
      <c r="Z689" s="159">
        <v>0.03</v>
      </c>
      <c r="AA689" s="159">
        <v>1E-3</v>
      </c>
      <c r="AB689" s="162">
        <v>2.58</v>
      </c>
    </row>
    <row r="690" spans="1:28" ht="15" customHeight="1" x14ac:dyDescent="0.15">
      <c r="A690" s="20" t="str">
        <f t="shared" si="10"/>
        <v>貨4軽2RG</v>
      </c>
      <c r="B690" t="s">
        <v>1245</v>
      </c>
      <c r="C690" s="20" t="s">
        <v>254</v>
      </c>
      <c r="D690" t="s">
        <v>1246</v>
      </c>
      <c r="E690" t="s">
        <v>1584</v>
      </c>
      <c r="F690">
        <v>0.03</v>
      </c>
      <c r="G690">
        <v>1E-3</v>
      </c>
      <c r="H690" s="20">
        <v>2.58</v>
      </c>
      <c r="I690" s="1" t="s">
        <v>1165</v>
      </c>
      <c r="T690" s="133" t="s">
        <v>365</v>
      </c>
      <c r="U690" s="159" t="s">
        <v>374</v>
      </c>
      <c r="V690" s="39" t="s">
        <v>1144</v>
      </c>
      <c r="W690" s="160" t="s">
        <v>1242</v>
      </c>
      <c r="X690" s="161" t="s">
        <v>1248</v>
      </c>
      <c r="Y690" s="7" t="s">
        <v>1537</v>
      </c>
      <c r="Z690" s="159">
        <v>0.03</v>
      </c>
      <c r="AA690" s="159">
        <v>1E-3</v>
      </c>
      <c r="AB690" s="162">
        <v>2.58</v>
      </c>
    </row>
    <row r="691" spans="1:28" ht="15" customHeight="1" x14ac:dyDescent="0.15">
      <c r="A691" s="20" t="str">
        <f t="shared" si="10"/>
        <v>貨4軽2TG</v>
      </c>
      <c r="B691" t="s">
        <v>1245</v>
      </c>
      <c r="C691" s="20" t="s">
        <v>254</v>
      </c>
      <c r="D691" t="s">
        <v>1246</v>
      </c>
      <c r="E691" t="s">
        <v>1585</v>
      </c>
      <c r="F691">
        <v>0.03</v>
      </c>
      <c r="G691">
        <v>1E-3</v>
      </c>
      <c r="H691" s="20">
        <v>2.58</v>
      </c>
      <c r="I691" s="1" t="s">
        <v>1165</v>
      </c>
      <c r="T691" s="133" t="s">
        <v>365</v>
      </c>
      <c r="U691" s="159" t="s">
        <v>374</v>
      </c>
      <c r="V691" s="39" t="s">
        <v>1144</v>
      </c>
      <c r="W691" s="160" t="s">
        <v>1242</v>
      </c>
      <c r="X691" s="161" t="s">
        <v>1249</v>
      </c>
      <c r="Y691" s="7" t="s">
        <v>1537</v>
      </c>
      <c r="Z691" s="159">
        <v>0.03</v>
      </c>
      <c r="AA691" s="159">
        <v>1E-3</v>
      </c>
      <c r="AB691" s="162">
        <v>2.58</v>
      </c>
    </row>
    <row r="692" spans="1:28" ht="15" customHeight="1" x14ac:dyDescent="0.15">
      <c r="A692" s="20" t="str">
        <f t="shared" si="10"/>
        <v>貨4軽2CG</v>
      </c>
      <c r="B692" t="s">
        <v>1245</v>
      </c>
      <c r="C692" s="20" t="s">
        <v>254</v>
      </c>
      <c r="D692" t="s">
        <v>1246</v>
      </c>
      <c r="E692" t="s">
        <v>1586</v>
      </c>
      <c r="F692">
        <v>1.4999999999999999E-2</v>
      </c>
      <c r="G692">
        <v>5.0000000000000001E-4</v>
      </c>
      <c r="H692" s="20">
        <v>2.58</v>
      </c>
      <c r="I692" s="1" t="s">
        <v>1084</v>
      </c>
      <c r="T692" s="133" t="s">
        <v>365</v>
      </c>
      <c r="U692" s="159" t="s">
        <v>374</v>
      </c>
      <c r="V692" s="39" t="s">
        <v>1144</v>
      </c>
      <c r="W692" s="160" t="s">
        <v>1242</v>
      </c>
      <c r="X692" s="161" t="s">
        <v>1250</v>
      </c>
      <c r="Y692" s="7"/>
      <c r="Z692" s="159">
        <v>1.4999999999999999E-2</v>
      </c>
      <c r="AA692" s="159">
        <v>5.0000000000000001E-4</v>
      </c>
      <c r="AB692" s="162">
        <v>2.58</v>
      </c>
    </row>
    <row r="693" spans="1:28" ht="15" customHeight="1" x14ac:dyDescent="0.15">
      <c r="A693" s="20" t="str">
        <f t="shared" si="10"/>
        <v>貨4軽2JG</v>
      </c>
      <c r="B693" t="s">
        <v>1245</v>
      </c>
      <c r="C693" s="20" t="s">
        <v>254</v>
      </c>
      <c r="D693" t="s">
        <v>1246</v>
      </c>
      <c r="E693" t="s">
        <v>1587</v>
      </c>
      <c r="F693">
        <v>1.4999999999999999E-2</v>
      </c>
      <c r="G693">
        <v>5.0000000000000001E-4</v>
      </c>
      <c r="H693" s="20">
        <v>2.58</v>
      </c>
      <c r="I693" s="1" t="s">
        <v>1084</v>
      </c>
      <c r="T693" s="133" t="s">
        <v>365</v>
      </c>
      <c r="U693" s="159" t="s">
        <v>374</v>
      </c>
      <c r="V693" s="39" t="s">
        <v>1144</v>
      </c>
      <c r="W693" s="160" t="s">
        <v>1242</v>
      </c>
      <c r="X693" s="161" t="s">
        <v>1251</v>
      </c>
      <c r="Y693" s="7"/>
      <c r="Z693" s="159">
        <v>1.4999999999999999E-2</v>
      </c>
      <c r="AA693" s="159">
        <v>5.0000000000000001E-4</v>
      </c>
      <c r="AB693" s="162">
        <v>2.58</v>
      </c>
    </row>
    <row r="694" spans="1:28" ht="15" customHeight="1" x14ac:dyDescent="0.15">
      <c r="A694" s="20" t="str">
        <f t="shared" si="10"/>
        <v>貨4軽2NG</v>
      </c>
      <c r="B694" t="s">
        <v>1245</v>
      </c>
      <c r="C694" s="20" t="s">
        <v>254</v>
      </c>
      <c r="D694" t="s">
        <v>1246</v>
      </c>
      <c r="E694" t="s">
        <v>1588</v>
      </c>
      <c r="F694">
        <v>1.4999999999999999E-2</v>
      </c>
      <c r="G694">
        <v>5.0000000000000001E-4</v>
      </c>
      <c r="H694" s="20">
        <v>2.58</v>
      </c>
      <c r="I694" s="1" t="s">
        <v>1084</v>
      </c>
      <c r="T694" s="133" t="s">
        <v>365</v>
      </c>
      <c r="U694" s="159" t="s">
        <v>374</v>
      </c>
      <c r="V694" s="39" t="s">
        <v>1144</v>
      </c>
      <c r="W694" s="160" t="s">
        <v>1242</v>
      </c>
      <c r="X694" s="161" t="s">
        <v>1252</v>
      </c>
      <c r="Y694" s="7"/>
      <c r="Z694" s="159">
        <v>1.4999999999999999E-2</v>
      </c>
      <c r="AA694" s="159">
        <v>5.0000000000000001E-4</v>
      </c>
      <c r="AB694" s="162">
        <v>2.58</v>
      </c>
    </row>
    <row r="695" spans="1:28" ht="15" customHeight="1" x14ac:dyDescent="0.15">
      <c r="A695" s="20" t="str">
        <f t="shared" si="10"/>
        <v>貨4軽2QG</v>
      </c>
      <c r="B695" t="s">
        <v>1245</v>
      </c>
      <c r="C695" s="20" t="s">
        <v>254</v>
      </c>
      <c r="D695" t="s">
        <v>1246</v>
      </c>
      <c r="E695" t="s">
        <v>1589</v>
      </c>
      <c r="F695">
        <v>1.4999999999999999E-2</v>
      </c>
      <c r="G695">
        <v>5.0000000000000001E-4</v>
      </c>
      <c r="H695" s="20">
        <v>2.58</v>
      </c>
      <c r="I695" s="1" t="s">
        <v>1084</v>
      </c>
      <c r="T695" s="133" t="s">
        <v>365</v>
      </c>
      <c r="U695" s="159" t="s">
        <v>374</v>
      </c>
      <c r="V695" s="39" t="s">
        <v>1144</v>
      </c>
      <c r="W695" s="160" t="s">
        <v>1242</v>
      </c>
      <c r="X695" s="161" t="s">
        <v>1253</v>
      </c>
      <c r="Y695" s="7"/>
      <c r="Z695" s="159">
        <v>1.4999999999999999E-2</v>
      </c>
      <c r="AA695" s="159">
        <v>5.0000000000000001E-4</v>
      </c>
      <c r="AB695" s="162">
        <v>2.58</v>
      </c>
    </row>
    <row r="696" spans="1:28" ht="15" customHeight="1" x14ac:dyDescent="0.15">
      <c r="A696" s="20" t="str">
        <f t="shared" si="10"/>
        <v>貨4軽2SG</v>
      </c>
      <c r="B696" t="s">
        <v>1245</v>
      </c>
      <c r="C696" s="20" t="s">
        <v>254</v>
      </c>
      <c r="D696" t="s">
        <v>1246</v>
      </c>
      <c r="E696" t="s">
        <v>1590</v>
      </c>
      <c r="F696">
        <v>1.4999999999999999E-2</v>
      </c>
      <c r="G696">
        <v>5.0000000000000001E-4</v>
      </c>
      <c r="H696" s="20">
        <v>2.58</v>
      </c>
      <c r="I696" s="1" t="s">
        <v>1084</v>
      </c>
      <c r="T696" s="133" t="s">
        <v>365</v>
      </c>
      <c r="U696" s="159" t="s">
        <v>374</v>
      </c>
      <c r="V696" s="39" t="s">
        <v>1144</v>
      </c>
      <c r="W696" s="160" t="s">
        <v>1242</v>
      </c>
      <c r="X696" s="161" t="s">
        <v>1254</v>
      </c>
      <c r="Y696" s="7"/>
      <c r="Z696" s="159">
        <v>1.4999999999999999E-2</v>
      </c>
      <c r="AA696" s="159">
        <v>5.0000000000000001E-4</v>
      </c>
      <c r="AB696" s="162">
        <v>2.58</v>
      </c>
    </row>
    <row r="697" spans="1:28" ht="15" customHeight="1" x14ac:dyDescent="0.15">
      <c r="A697" s="20" t="str">
        <f t="shared" si="10"/>
        <v>貨4軽2MG</v>
      </c>
      <c r="B697" t="s">
        <v>1245</v>
      </c>
      <c r="C697" s="20" t="s">
        <v>254</v>
      </c>
      <c r="D697" t="s">
        <v>1246</v>
      </c>
      <c r="E697" t="s">
        <v>1591</v>
      </c>
      <c r="F697">
        <v>7.4999999999999997E-3</v>
      </c>
      <c r="G697">
        <v>2.5000000000000001E-4</v>
      </c>
      <c r="H697" s="20">
        <v>2.58</v>
      </c>
      <c r="I697" s="1" t="s">
        <v>1494</v>
      </c>
      <c r="T697" s="133" t="s">
        <v>365</v>
      </c>
      <c r="U697" s="159" t="s">
        <v>374</v>
      </c>
      <c r="V697" s="39" t="s">
        <v>1144</v>
      </c>
      <c r="W697" s="160" t="s">
        <v>1242</v>
      </c>
      <c r="X697" s="161" t="s">
        <v>1255</v>
      </c>
      <c r="Y697" s="7"/>
      <c r="Z697" s="159">
        <v>7.4999999999999997E-3</v>
      </c>
      <c r="AA697" s="159">
        <v>2.5000000000000001E-4</v>
      </c>
      <c r="AB697" s="162">
        <v>2.58</v>
      </c>
    </row>
    <row r="698" spans="1:28" ht="15" customHeight="1" x14ac:dyDescent="0.15">
      <c r="A698" s="20" t="str">
        <f t="shared" si="10"/>
        <v>貨1CTP</v>
      </c>
      <c r="B698" s="20" t="s">
        <v>262</v>
      </c>
      <c r="C698" s="20" t="s">
        <v>261</v>
      </c>
      <c r="D698" s="20" t="s">
        <v>822</v>
      </c>
      <c r="E698" s="20" t="s">
        <v>889</v>
      </c>
      <c r="F698" s="20">
        <v>0.03</v>
      </c>
      <c r="G698" s="20">
        <v>0</v>
      </c>
      <c r="H698" s="20">
        <v>2.23</v>
      </c>
      <c r="I698" s="1" t="s">
        <v>854</v>
      </c>
      <c r="J698" s="20" t="s">
        <v>1256</v>
      </c>
      <c r="T698" s="133" t="s">
        <v>365</v>
      </c>
      <c r="U698" s="159" t="s">
        <v>377</v>
      </c>
      <c r="V698" s="39" t="s">
        <v>1087</v>
      </c>
      <c r="W698" s="160" t="s">
        <v>822</v>
      </c>
      <c r="X698" s="161" t="s">
        <v>889</v>
      </c>
      <c r="Y698" s="7"/>
      <c r="Z698" s="159">
        <v>0.03</v>
      </c>
      <c r="AA698" s="159">
        <v>0</v>
      </c>
      <c r="AB698" s="162">
        <v>2.23</v>
      </c>
    </row>
    <row r="699" spans="1:28" ht="15" customHeight="1" x14ac:dyDescent="0.15">
      <c r="A699" s="20" t="str">
        <f t="shared" si="10"/>
        <v>貨1CLP</v>
      </c>
      <c r="B699" s="20" t="s">
        <v>262</v>
      </c>
      <c r="C699" s="20" t="s">
        <v>261</v>
      </c>
      <c r="D699" s="20" t="s">
        <v>822</v>
      </c>
      <c r="E699" s="20" t="s">
        <v>881</v>
      </c>
      <c r="F699" s="20">
        <v>0.02</v>
      </c>
      <c r="G699" s="20">
        <v>0</v>
      </c>
      <c r="H699" s="20">
        <v>2.23</v>
      </c>
      <c r="I699" s="1" t="s">
        <v>854</v>
      </c>
      <c r="J699" s="20" t="s">
        <v>1257</v>
      </c>
      <c r="T699" s="133" t="s">
        <v>365</v>
      </c>
      <c r="U699" s="159" t="s">
        <v>377</v>
      </c>
      <c r="V699" s="39" t="s">
        <v>1087</v>
      </c>
      <c r="W699" s="160" t="s">
        <v>822</v>
      </c>
      <c r="X699" s="161" t="s">
        <v>881</v>
      </c>
      <c r="Y699" s="7"/>
      <c r="Z699" s="159">
        <v>0.02</v>
      </c>
      <c r="AA699" s="159">
        <v>0</v>
      </c>
      <c r="AB699" s="162">
        <v>2.23</v>
      </c>
    </row>
    <row r="700" spans="1:28" ht="15" customHeight="1" x14ac:dyDescent="0.15">
      <c r="A700" s="20" t="str">
        <f t="shared" si="10"/>
        <v>貨1CUP</v>
      </c>
      <c r="B700" s="20" t="s">
        <v>262</v>
      </c>
      <c r="C700" s="20" t="s">
        <v>261</v>
      </c>
      <c r="D700" s="20" t="s">
        <v>822</v>
      </c>
      <c r="E700" s="20" t="s">
        <v>896</v>
      </c>
      <c r="F700" s="20">
        <v>0.01</v>
      </c>
      <c r="G700" s="20">
        <v>0</v>
      </c>
      <c r="H700" s="20">
        <v>2.23</v>
      </c>
      <c r="I700" s="1" t="s">
        <v>854</v>
      </c>
      <c r="J700" t="s">
        <v>1258</v>
      </c>
      <c r="T700" s="133" t="s">
        <v>365</v>
      </c>
      <c r="U700" s="159" t="s">
        <v>377</v>
      </c>
      <c r="V700" s="39" t="s">
        <v>1087</v>
      </c>
      <c r="W700" s="160" t="s">
        <v>822</v>
      </c>
      <c r="X700" s="161" t="s">
        <v>896</v>
      </c>
      <c r="Y700" s="7"/>
      <c r="Z700" s="159">
        <v>0.01</v>
      </c>
      <c r="AA700" s="159">
        <v>0</v>
      </c>
      <c r="AB700" s="162">
        <v>2.23</v>
      </c>
    </row>
    <row r="701" spans="1:28" ht="15" customHeight="1" x14ac:dyDescent="0.15">
      <c r="A701" s="20" t="str">
        <f t="shared" si="10"/>
        <v>貨1CAFE</v>
      </c>
      <c r="B701" s="20" t="s">
        <v>262</v>
      </c>
      <c r="C701" s="20" t="s">
        <v>261</v>
      </c>
      <c r="D701" s="20" t="s">
        <v>185</v>
      </c>
      <c r="E701" s="20" t="s">
        <v>762</v>
      </c>
      <c r="F701" s="20">
        <v>2.5000000000000001E-2</v>
      </c>
      <c r="G701" s="20">
        <v>0</v>
      </c>
      <c r="H701" s="20">
        <v>2.23</v>
      </c>
      <c r="I701" s="1" t="s">
        <v>854</v>
      </c>
      <c r="J701" t="s">
        <v>377</v>
      </c>
      <c r="T701" s="133" t="s">
        <v>365</v>
      </c>
      <c r="U701" s="159" t="s">
        <v>377</v>
      </c>
      <c r="V701" s="39" t="s">
        <v>1087</v>
      </c>
      <c r="W701" s="160" t="s">
        <v>185</v>
      </c>
      <c r="X701" s="161" t="s">
        <v>762</v>
      </c>
      <c r="Y701" s="7"/>
      <c r="Z701" s="159">
        <v>2.5000000000000001E-2</v>
      </c>
      <c r="AA701" s="159">
        <v>0</v>
      </c>
      <c r="AB701" s="162">
        <v>2.23</v>
      </c>
    </row>
    <row r="702" spans="1:28" ht="15" customHeight="1" x14ac:dyDescent="0.15">
      <c r="A702" s="20" t="str">
        <f t="shared" si="10"/>
        <v>貨1CAEE</v>
      </c>
      <c r="B702" s="20" t="s">
        <v>262</v>
      </c>
      <c r="C702" s="20" t="s">
        <v>261</v>
      </c>
      <c r="D702" s="20" t="s">
        <v>185</v>
      </c>
      <c r="E702" s="20" t="s">
        <v>763</v>
      </c>
      <c r="F702" s="20">
        <v>1.2500000000000001E-2</v>
      </c>
      <c r="G702" s="20">
        <v>0</v>
      </c>
      <c r="H702" s="20">
        <v>2.23</v>
      </c>
      <c r="I702" s="1" t="s">
        <v>854</v>
      </c>
      <c r="J702" t="s">
        <v>1259</v>
      </c>
      <c r="T702" s="133" t="s">
        <v>365</v>
      </c>
      <c r="U702" s="159" t="s">
        <v>377</v>
      </c>
      <c r="V702" s="39" t="s">
        <v>1087</v>
      </c>
      <c r="W702" s="160" t="s">
        <v>185</v>
      </c>
      <c r="X702" s="161" t="s">
        <v>763</v>
      </c>
      <c r="Y702" s="7"/>
      <c r="Z702" s="159">
        <v>1.2500000000000001E-2</v>
      </c>
      <c r="AA702" s="159">
        <v>0</v>
      </c>
      <c r="AB702" s="162">
        <v>2.23</v>
      </c>
    </row>
    <row r="703" spans="1:28" ht="15" customHeight="1" x14ac:dyDescent="0.15">
      <c r="A703" s="20" t="str">
        <f t="shared" si="10"/>
        <v>貨1CCEE</v>
      </c>
      <c r="B703" s="20" t="s">
        <v>262</v>
      </c>
      <c r="C703" s="20" t="s">
        <v>261</v>
      </c>
      <c r="D703" t="s">
        <v>185</v>
      </c>
      <c r="E703" t="s">
        <v>257</v>
      </c>
      <c r="F703" s="20">
        <v>1.2500000000000001E-2</v>
      </c>
      <c r="G703" s="20">
        <v>0</v>
      </c>
      <c r="H703" s="20">
        <v>2.23</v>
      </c>
      <c r="I703" s="1" t="s">
        <v>854</v>
      </c>
      <c r="J703" t="s">
        <v>160</v>
      </c>
      <c r="T703" s="133" t="s">
        <v>365</v>
      </c>
      <c r="U703" s="159" t="s">
        <v>377</v>
      </c>
      <c r="V703" s="39" t="s">
        <v>1087</v>
      </c>
      <c r="W703" s="160" t="s">
        <v>185</v>
      </c>
      <c r="X703" s="161" t="s">
        <v>257</v>
      </c>
      <c r="Y703" s="7"/>
      <c r="Z703" s="159">
        <v>1.2500000000000001E-2</v>
      </c>
      <c r="AA703" s="159">
        <v>0</v>
      </c>
      <c r="AB703" s="162">
        <v>2.23</v>
      </c>
    </row>
    <row r="704" spans="1:28" ht="15" customHeight="1" x14ac:dyDescent="0.15">
      <c r="A704" s="20" t="str">
        <f t="shared" si="10"/>
        <v>貨1CCFE</v>
      </c>
      <c r="B704" s="20" t="s">
        <v>262</v>
      </c>
      <c r="C704" s="20" t="s">
        <v>261</v>
      </c>
      <c r="D704" t="s">
        <v>185</v>
      </c>
      <c r="E704" t="s">
        <v>258</v>
      </c>
      <c r="F704" s="20">
        <v>1.2500000000000001E-2</v>
      </c>
      <c r="G704" s="20">
        <v>0</v>
      </c>
      <c r="H704" s="20">
        <v>2.23</v>
      </c>
      <c r="I704" s="1" t="s">
        <v>854</v>
      </c>
      <c r="J704" t="s">
        <v>159</v>
      </c>
      <c r="T704" s="133" t="s">
        <v>365</v>
      </c>
      <c r="U704" s="159" t="s">
        <v>377</v>
      </c>
      <c r="V704" s="39" t="s">
        <v>1087</v>
      </c>
      <c r="W704" s="160" t="s">
        <v>185</v>
      </c>
      <c r="X704" s="161" t="s">
        <v>258</v>
      </c>
      <c r="Y704" s="7"/>
      <c r="Z704" s="159">
        <v>1.2500000000000001E-2</v>
      </c>
      <c r="AA704" s="159">
        <v>0</v>
      </c>
      <c r="AB704" s="162">
        <v>2.23</v>
      </c>
    </row>
    <row r="705" spans="1:28" ht="15" customHeight="1" x14ac:dyDescent="0.15">
      <c r="A705" s="20" t="str">
        <f t="shared" si="10"/>
        <v>貨1CDEE</v>
      </c>
      <c r="B705" s="20" t="s">
        <v>262</v>
      </c>
      <c r="C705" s="20" t="s">
        <v>261</v>
      </c>
      <c r="D705" t="s">
        <v>185</v>
      </c>
      <c r="E705" t="s">
        <v>259</v>
      </c>
      <c r="F705" s="20">
        <v>6.2500000000000003E-3</v>
      </c>
      <c r="G705" s="20">
        <v>0</v>
      </c>
      <c r="H705" s="20">
        <v>2.23</v>
      </c>
      <c r="I705" s="1" t="s">
        <v>854</v>
      </c>
      <c r="J705" t="s">
        <v>375</v>
      </c>
      <c r="T705" s="133" t="s">
        <v>365</v>
      </c>
      <c r="U705" s="159" t="s">
        <v>377</v>
      </c>
      <c r="V705" s="39" t="s">
        <v>1087</v>
      </c>
      <c r="W705" s="160" t="s">
        <v>185</v>
      </c>
      <c r="X705" s="161" t="s">
        <v>259</v>
      </c>
      <c r="Y705" s="7"/>
      <c r="Z705" s="159">
        <v>6.2500000000000003E-3</v>
      </c>
      <c r="AA705" s="159">
        <v>0</v>
      </c>
      <c r="AB705" s="162">
        <v>2.23</v>
      </c>
    </row>
    <row r="706" spans="1:28" ht="15" customHeight="1" x14ac:dyDescent="0.15">
      <c r="A706" s="20" t="str">
        <f t="shared" si="10"/>
        <v>貨1CDFE</v>
      </c>
      <c r="B706" s="20" t="s">
        <v>262</v>
      </c>
      <c r="C706" s="20" t="s">
        <v>261</v>
      </c>
      <c r="D706" t="s">
        <v>185</v>
      </c>
      <c r="E706" t="s">
        <v>260</v>
      </c>
      <c r="F706" s="20">
        <v>6.2500000000000003E-3</v>
      </c>
      <c r="G706" s="20">
        <v>0</v>
      </c>
      <c r="H706" s="20">
        <v>2.23</v>
      </c>
      <c r="I706" s="1" t="s">
        <v>854</v>
      </c>
      <c r="J706" t="s">
        <v>376</v>
      </c>
      <c r="T706" s="133" t="s">
        <v>365</v>
      </c>
      <c r="U706" s="159" t="s">
        <v>377</v>
      </c>
      <c r="V706" s="39" t="s">
        <v>1087</v>
      </c>
      <c r="W706" s="160" t="s">
        <v>185</v>
      </c>
      <c r="X706" s="161" t="s">
        <v>260</v>
      </c>
      <c r="Y706" s="7"/>
      <c r="Z706" s="159">
        <v>6.2500000000000003E-3</v>
      </c>
      <c r="AA706" s="159">
        <v>0</v>
      </c>
      <c r="AB706" s="162">
        <v>2.23</v>
      </c>
    </row>
    <row r="707" spans="1:28" ht="15" customHeight="1" x14ac:dyDescent="0.15">
      <c r="A707" s="20" t="str">
        <f t="shared" si="10"/>
        <v>貨1CLFE</v>
      </c>
      <c r="B707" s="20" t="s">
        <v>262</v>
      </c>
      <c r="C707" s="20" t="s">
        <v>261</v>
      </c>
      <c r="D707" t="s">
        <v>443</v>
      </c>
      <c r="E707" t="s">
        <v>590</v>
      </c>
      <c r="F707" s="20">
        <v>2.5000000000000001E-2</v>
      </c>
      <c r="G707" s="20">
        <v>0</v>
      </c>
      <c r="H707" s="20">
        <v>2.23</v>
      </c>
      <c r="I707" s="1" t="s">
        <v>854</v>
      </c>
      <c r="J707"/>
      <c r="T707" s="133" t="s">
        <v>365</v>
      </c>
      <c r="U707" s="159" t="s">
        <v>377</v>
      </c>
      <c r="V707" s="39" t="s">
        <v>1087</v>
      </c>
      <c r="W707" s="160" t="s">
        <v>443</v>
      </c>
      <c r="X707" s="161" t="s">
        <v>590</v>
      </c>
      <c r="Y707" s="7"/>
      <c r="Z707" s="159">
        <v>2.5000000000000001E-2</v>
      </c>
      <c r="AA707" s="159">
        <v>0</v>
      </c>
      <c r="AB707" s="162">
        <v>2.23</v>
      </c>
    </row>
    <row r="708" spans="1:28" ht="15" customHeight="1" x14ac:dyDescent="0.15">
      <c r="A708" s="20" t="str">
        <f t="shared" si="10"/>
        <v>貨1CLEE</v>
      </c>
      <c r="B708" s="20" t="s">
        <v>262</v>
      </c>
      <c r="C708" s="20" t="s">
        <v>261</v>
      </c>
      <c r="D708" s="20" t="s">
        <v>443</v>
      </c>
      <c r="E708" s="20" t="s">
        <v>586</v>
      </c>
      <c r="F708" s="20">
        <v>1.2500000000000001E-2</v>
      </c>
      <c r="G708" s="20">
        <v>0</v>
      </c>
      <c r="H708" s="20">
        <v>2.23</v>
      </c>
      <c r="I708" s="1" t="s">
        <v>854</v>
      </c>
      <c r="J708" s="20" t="s">
        <v>1088</v>
      </c>
      <c r="T708" s="133" t="s">
        <v>365</v>
      </c>
      <c r="U708" s="159" t="s">
        <v>377</v>
      </c>
      <c r="V708" s="39" t="s">
        <v>1087</v>
      </c>
      <c r="W708" s="160" t="s">
        <v>443</v>
      </c>
      <c r="X708" s="161" t="s">
        <v>586</v>
      </c>
      <c r="Y708" s="7"/>
      <c r="Z708" s="159">
        <v>1.2500000000000001E-2</v>
      </c>
      <c r="AA708" s="159">
        <v>0</v>
      </c>
      <c r="AB708" s="162">
        <v>2.23</v>
      </c>
    </row>
    <row r="709" spans="1:28" ht="15" customHeight="1" x14ac:dyDescent="0.15">
      <c r="A709" s="20" t="str">
        <f t="shared" ref="A709:A772" si="11">CONCATENATE(C709,E709)</f>
        <v>貨1CMFE</v>
      </c>
      <c r="B709" s="20" t="s">
        <v>262</v>
      </c>
      <c r="C709" s="20" t="s">
        <v>261</v>
      </c>
      <c r="D709" s="20" t="s">
        <v>443</v>
      </c>
      <c r="E709" s="20" t="s">
        <v>626</v>
      </c>
      <c r="F709" s="20">
        <v>1.2500000000000001E-2</v>
      </c>
      <c r="G709" s="20">
        <v>0</v>
      </c>
      <c r="H709" s="20">
        <v>2.23</v>
      </c>
      <c r="I709" s="1" t="s">
        <v>854</v>
      </c>
      <c r="J709" s="20" t="s">
        <v>463</v>
      </c>
      <c r="T709" s="133" t="s">
        <v>365</v>
      </c>
      <c r="U709" s="159" t="s">
        <v>377</v>
      </c>
      <c r="V709" s="39" t="s">
        <v>1087</v>
      </c>
      <c r="W709" s="160" t="s">
        <v>443</v>
      </c>
      <c r="X709" s="161" t="s">
        <v>626</v>
      </c>
      <c r="Y709" s="7"/>
      <c r="Z709" s="159">
        <v>1.2500000000000001E-2</v>
      </c>
      <c r="AA709" s="159">
        <v>0</v>
      </c>
      <c r="AB709" s="162">
        <v>2.23</v>
      </c>
    </row>
    <row r="710" spans="1:28" ht="15" customHeight="1" x14ac:dyDescent="0.15">
      <c r="A710" s="20" t="str">
        <f t="shared" si="11"/>
        <v>貨1CMEE</v>
      </c>
      <c r="B710" s="20" t="s">
        <v>262</v>
      </c>
      <c r="C710" s="20" t="s">
        <v>261</v>
      </c>
      <c r="D710" s="20" t="s">
        <v>443</v>
      </c>
      <c r="E710" s="20" t="s">
        <v>622</v>
      </c>
      <c r="F710" s="20">
        <v>1.2500000000000001E-2</v>
      </c>
      <c r="G710" s="20">
        <v>0</v>
      </c>
      <c r="H710" s="20">
        <v>2.23</v>
      </c>
      <c r="I710" s="1" t="s">
        <v>854</v>
      </c>
      <c r="J710" s="20" t="s">
        <v>457</v>
      </c>
      <c r="T710" s="133" t="s">
        <v>365</v>
      </c>
      <c r="U710" s="159" t="s">
        <v>377</v>
      </c>
      <c r="V710" s="39" t="s">
        <v>1087</v>
      </c>
      <c r="W710" s="160" t="s">
        <v>443</v>
      </c>
      <c r="X710" s="161" t="s">
        <v>622</v>
      </c>
      <c r="Y710" s="7"/>
      <c r="Z710" s="159">
        <v>1.2500000000000001E-2</v>
      </c>
      <c r="AA710" s="159">
        <v>0</v>
      </c>
      <c r="AB710" s="162">
        <v>2.23</v>
      </c>
    </row>
    <row r="711" spans="1:28" ht="15" customHeight="1" x14ac:dyDescent="0.15">
      <c r="A711" s="20" t="str">
        <f t="shared" si="11"/>
        <v>貨1CRFE</v>
      </c>
      <c r="B711" s="20" t="s">
        <v>262</v>
      </c>
      <c r="C711" s="20" t="s">
        <v>261</v>
      </c>
      <c r="D711" s="20" t="s">
        <v>443</v>
      </c>
      <c r="E711" s="20" t="s">
        <v>674</v>
      </c>
      <c r="F711" s="20">
        <v>6.2500000000000003E-3</v>
      </c>
      <c r="G711" s="20">
        <v>0</v>
      </c>
      <c r="H711" s="20">
        <v>2.23</v>
      </c>
      <c r="I711" s="1" t="s">
        <v>854</v>
      </c>
      <c r="J711" s="20" t="s">
        <v>464</v>
      </c>
      <c r="T711" s="133" t="s">
        <v>365</v>
      </c>
      <c r="U711" s="159" t="s">
        <v>377</v>
      </c>
      <c r="V711" s="39" t="s">
        <v>1087</v>
      </c>
      <c r="W711" s="160" t="s">
        <v>443</v>
      </c>
      <c r="X711" s="161" t="s">
        <v>674</v>
      </c>
      <c r="Y711" s="7"/>
      <c r="Z711" s="159">
        <v>6.2500000000000003E-3</v>
      </c>
      <c r="AA711" s="159">
        <v>0</v>
      </c>
      <c r="AB711" s="162">
        <v>2.23</v>
      </c>
    </row>
    <row r="712" spans="1:28" ht="15" customHeight="1" x14ac:dyDescent="0.15">
      <c r="A712" s="20" t="str">
        <f t="shared" si="11"/>
        <v>貨1CREE</v>
      </c>
      <c r="B712" s="20" t="s">
        <v>262</v>
      </c>
      <c r="C712" s="20" t="s">
        <v>261</v>
      </c>
      <c r="D712" s="20" t="s">
        <v>443</v>
      </c>
      <c r="E712" s="20" t="s">
        <v>670</v>
      </c>
      <c r="F712" s="20">
        <v>6.2500000000000003E-3</v>
      </c>
      <c r="G712" s="20">
        <v>0</v>
      </c>
      <c r="H712" s="20">
        <v>2.23</v>
      </c>
      <c r="I712" s="1" t="s">
        <v>854</v>
      </c>
      <c r="J712" s="20" t="s">
        <v>458</v>
      </c>
      <c r="T712" s="133" t="s">
        <v>365</v>
      </c>
      <c r="U712" s="159" t="s">
        <v>377</v>
      </c>
      <c r="V712" s="39" t="s">
        <v>1087</v>
      </c>
      <c r="W712" s="160" t="s">
        <v>443</v>
      </c>
      <c r="X712" s="161" t="s">
        <v>670</v>
      </c>
      <c r="Y712" s="7"/>
      <c r="Z712" s="159">
        <v>6.2500000000000003E-3</v>
      </c>
      <c r="AA712" s="159">
        <v>0</v>
      </c>
      <c r="AB712" s="162">
        <v>2.23</v>
      </c>
    </row>
    <row r="713" spans="1:28" ht="15" customHeight="1" x14ac:dyDescent="0.15">
      <c r="A713" s="20" t="str">
        <f t="shared" si="11"/>
        <v>貨1CQFE</v>
      </c>
      <c r="B713" s="20" t="s">
        <v>262</v>
      </c>
      <c r="C713" s="20" t="s">
        <v>261</v>
      </c>
      <c r="D713" s="20" t="s">
        <v>443</v>
      </c>
      <c r="E713" s="20" t="s">
        <v>319</v>
      </c>
      <c r="F713" s="20">
        <v>2.2499999999999999E-2</v>
      </c>
      <c r="G713" s="20">
        <v>0</v>
      </c>
      <c r="H713" s="20">
        <v>2.23</v>
      </c>
      <c r="I713" s="1" t="s">
        <v>854</v>
      </c>
      <c r="J713" s="20" t="s">
        <v>157</v>
      </c>
      <c r="T713" s="133" t="s">
        <v>365</v>
      </c>
      <c r="U713" s="159" t="s">
        <v>377</v>
      </c>
      <c r="V713" s="39" t="s">
        <v>1087</v>
      </c>
      <c r="W713" s="160" t="s">
        <v>443</v>
      </c>
      <c r="X713" s="161" t="s">
        <v>319</v>
      </c>
      <c r="Y713" s="7"/>
      <c r="Z713" s="159">
        <v>2.2499999999999999E-2</v>
      </c>
      <c r="AA713" s="159">
        <v>0</v>
      </c>
      <c r="AB713" s="162">
        <v>2.23</v>
      </c>
    </row>
    <row r="714" spans="1:28" ht="15" customHeight="1" x14ac:dyDescent="0.15">
      <c r="A714" s="20" t="str">
        <f t="shared" si="11"/>
        <v>貨1CQEE</v>
      </c>
      <c r="B714" s="20" t="s">
        <v>262</v>
      </c>
      <c r="C714" s="20" t="s">
        <v>261</v>
      </c>
      <c r="D714" s="20" t="s">
        <v>443</v>
      </c>
      <c r="E714" s="20" t="s">
        <v>315</v>
      </c>
      <c r="F714" s="20">
        <v>2.2499999999999999E-2</v>
      </c>
      <c r="G714" s="20">
        <v>0</v>
      </c>
      <c r="H714" s="20">
        <v>2.23</v>
      </c>
      <c r="I714" s="1" t="s">
        <v>854</v>
      </c>
      <c r="J714" s="20" t="s">
        <v>158</v>
      </c>
      <c r="T714" s="133" t="s">
        <v>365</v>
      </c>
      <c r="U714" s="159" t="s">
        <v>377</v>
      </c>
      <c r="V714" s="39" t="s">
        <v>1087</v>
      </c>
      <c r="W714" s="160" t="s">
        <v>443</v>
      </c>
      <c r="X714" s="161" t="s">
        <v>315</v>
      </c>
      <c r="Y714" s="7"/>
      <c r="Z714" s="159">
        <v>2.2499999999999999E-2</v>
      </c>
      <c r="AA714" s="159">
        <v>0</v>
      </c>
      <c r="AB714" s="162">
        <v>2.23</v>
      </c>
    </row>
    <row r="715" spans="1:28" ht="15" customHeight="1" x14ac:dyDescent="0.15">
      <c r="A715" s="20" t="str">
        <f t="shared" si="11"/>
        <v>貨1C3FE</v>
      </c>
      <c r="B715" s="20" t="s">
        <v>262</v>
      </c>
      <c r="C715" s="20" t="s">
        <v>261</v>
      </c>
      <c r="D715" t="s">
        <v>1592</v>
      </c>
      <c r="E715" t="s">
        <v>1593</v>
      </c>
      <c r="F715" s="20">
        <v>2.5000000000000001E-2</v>
      </c>
      <c r="G715" s="20">
        <v>0</v>
      </c>
      <c r="H715" s="20">
        <v>2.23</v>
      </c>
      <c r="I715" s="1" t="s">
        <v>854</v>
      </c>
      <c r="T715" s="133" t="s">
        <v>365</v>
      </c>
      <c r="U715" s="159" t="s">
        <v>377</v>
      </c>
      <c r="V715" s="39" t="s">
        <v>1087</v>
      </c>
      <c r="W715" s="160" t="s">
        <v>1102</v>
      </c>
      <c r="X715" s="161" t="s">
        <v>1260</v>
      </c>
      <c r="Y715" s="7"/>
      <c r="Z715" s="159">
        <v>2.5000000000000001E-2</v>
      </c>
      <c r="AA715" s="159">
        <v>0</v>
      </c>
      <c r="AB715" s="162">
        <v>2.23</v>
      </c>
    </row>
    <row r="716" spans="1:28" ht="15" customHeight="1" x14ac:dyDescent="0.15">
      <c r="A716" s="20" t="str">
        <f t="shared" si="11"/>
        <v>貨1C3EE</v>
      </c>
      <c r="B716" s="20" t="s">
        <v>262</v>
      </c>
      <c r="C716" s="20" t="s">
        <v>261</v>
      </c>
      <c r="D716" t="s">
        <v>1592</v>
      </c>
      <c r="E716" t="s">
        <v>1594</v>
      </c>
      <c r="F716" s="20">
        <v>1.2500000000000001E-2</v>
      </c>
      <c r="G716" s="20">
        <v>0</v>
      </c>
      <c r="H716" s="20">
        <v>2.23</v>
      </c>
      <c r="I716" s="1" t="s">
        <v>854</v>
      </c>
      <c r="T716" s="133" t="s">
        <v>365</v>
      </c>
      <c r="U716" s="159" t="s">
        <v>377</v>
      </c>
      <c r="V716" s="39" t="s">
        <v>1087</v>
      </c>
      <c r="W716" s="160" t="s">
        <v>1102</v>
      </c>
      <c r="X716" s="161" t="s">
        <v>1261</v>
      </c>
      <c r="Y716" s="7"/>
      <c r="Z716" s="159">
        <v>1.2500000000000001E-2</v>
      </c>
      <c r="AA716" s="159">
        <v>0</v>
      </c>
      <c r="AB716" s="162">
        <v>2.23</v>
      </c>
    </row>
    <row r="717" spans="1:28" ht="15" customHeight="1" x14ac:dyDescent="0.15">
      <c r="A717" s="20" t="str">
        <f t="shared" si="11"/>
        <v>貨1C4FE</v>
      </c>
      <c r="B717" s="20" t="s">
        <v>262</v>
      </c>
      <c r="C717" s="20" t="s">
        <v>261</v>
      </c>
      <c r="D717" t="s">
        <v>1105</v>
      </c>
      <c r="E717" t="s">
        <v>1595</v>
      </c>
      <c r="F717" s="20">
        <v>1.8749999999999999E-2</v>
      </c>
      <c r="G717" s="20">
        <v>0</v>
      </c>
      <c r="H717" s="20">
        <v>2.23</v>
      </c>
      <c r="I717" s="1" t="s">
        <v>854</v>
      </c>
      <c r="T717" s="133" t="s">
        <v>365</v>
      </c>
      <c r="U717" s="159" t="s">
        <v>377</v>
      </c>
      <c r="V717" s="39" t="s">
        <v>1087</v>
      </c>
      <c r="W717" s="160" t="s">
        <v>1102</v>
      </c>
      <c r="X717" s="161" t="s">
        <v>1262</v>
      </c>
      <c r="Y717" s="7"/>
      <c r="Z717" s="159">
        <v>1.8749999999999999E-2</v>
      </c>
      <c r="AA717" s="159">
        <v>0</v>
      </c>
      <c r="AB717" s="162">
        <v>2.23</v>
      </c>
    </row>
    <row r="718" spans="1:28" ht="15" customHeight="1" x14ac:dyDescent="0.15">
      <c r="A718" s="20" t="str">
        <f t="shared" si="11"/>
        <v>貨1C4EE</v>
      </c>
      <c r="B718" s="20" t="s">
        <v>262</v>
      </c>
      <c r="C718" s="20" t="s">
        <v>261</v>
      </c>
      <c r="D718" t="s">
        <v>1105</v>
      </c>
      <c r="E718" t="s">
        <v>1596</v>
      </c>
      <c r="F718" s="20">
        <v>1.8749999999999999E-2</v>
      </c>
      <c r="G718" s="20">
        <v>0</v>
      </c>
      <c r="H718" s="20">
        <v>2.23</v>
      </c>
      <c r="I718" s="1" t="s">
        <v>854</v>
      </c>
      <c r="T718" s="133" t="s">
        <v>365</v>
      </c>
      <c r="U718" s="159" t="s">
        <v>377</v>
      </c>
      <c r="V718" s="39" t="s">
        <v>1087</v>
      </c>
      <c r="W718" s="160" t="s">
        <v>1102</v>
      </c>
      <c r="X718" s="161" t="s">
        <v>1263</v>
      </c>
      <c r="Y718" s="7"/>
      <c r="Z718" s="159">
        <v>1.8749999999999999E-2</v>
      </c>
      <c r="AA718" s="159">
        <v>0</v>
      </c>
      <c r="AB718" s="162">
        <v>2.23</v>
      </c>
    </row>
    <row r="719" spans="1:28" ht="15" customHeight="1" x14ac:dyDescent="0.15">
      <c r="A719" s="20" t="str">
        <f t="shared" si="11"/>
        <v>貨1C5FE</v>
      </c>
      <c r="B719" s="20" t="s">
        <v>262</v>
      </c>
      <c r="C719" s="20" t="s">
        <v>261</v>
      </c>
      <c r="D719" t="s">
        <v>1105</v>
      </c>
      <c r="E719" t="s">
        <v>1597</v>
      </c>
      <c r="F719" s="20">
        <v>1.2500000000000001E-2</v>
      </c>
      <c r="G719" s="20">
        <v>0</v>
      </c>
      <c r="H719" s="20">
        <v>2.23</v>
      </c>
      <c r="I719" s="1" t="s">
        <v>854</v>
      </c>
      <c r="T719" s="133" t="s">
        <v>365</v>
      </c>
      <c r="U719" s="159" t="s">
        <v>377</v>
      </c>
      <c r="V719" s="39" t="s">
        <v>1087</v>
      </c>
      <c r="W719" s="160" t="s">
        <v>1102</v>
      </c>
      <c r="X719" s="161" t="s">
        <v>1264</v>
      </c>
      <c r="Y719" s="7"/>
      <c r="Z719" s="159">
        <v>1.2500000000000001E-2</v>
      </c>
      <c r="AA719" s="159">
        <v>0</v>
      </c>
      <c r="AB719" s="162">
        <v>2.23</v>
      </c>
    </row>
    <row r="720" spans="1:28" ht="15" customHeight="1" x14ac:dyDescent="0.15">
      <c r="A720" s="20" t="str">
        <f t="shared" si="11"/>
        <v>貨1C5EE</v>
      </c>
      <c r="B720" s="20" t="s">
        <v>262</v>
      </c>
      <c r="C720" s="20" t="s">
        <v>261</v>
      </c>
      <c r="D720" t="s">
        <v>1105</v>
      </c>
      <c r="E720" t="s">
        <v>1598</v>
      </c>
      <c r="F720" s="20">
        <v>1.2500000000000001E-2</v>
      </c>
      <c r="G720" s="20">
        <v>0</v>
      </c>
      <c r="H720" s="20">
        <v>2.23</v>
      </c>
      <c r="I720" s="1" t="s">
        <v>854</v>
      </c>
      <c r="T720" s="133" t="s">
        <v>365</v>
      </c>
      <c r="U720" s="159" t="s">
        <v>377</v>
      </c>
      <c r="V720" s="39" t="s">
        <v>1087</v>
      </c>
      <c r="W720" s="160" t="s">
        <v>1102</v>
      </c>
      <c r="X720" s="161" t="s">
        <v>1265</v>
      </c>
      <c r="Y720" s="7"/>
      <c r="Z720" s="159">
        <v>1.2500000000000001E-2</v>
      </c>
      <c r="AA720" s="159">
        <v>0</v>
      </c>
      <c r="AB720" s="162">
        <v>2.23</v>
      </c>
    </row>
    <row r="721" spans="1:28" ht="15" customHeight="1" x14ac:dyDescent="0.15">
      <c r="A721" s="20" t="str">
        <f t="shared" si="11"/>
        <v>貨1C6FE</v>
      </c>
      <c r="B721" s="20" t="s">
        <v>262</v>
      </c>
      <c r="C721" s="20" t="s">
        <v>261</v>
      </c>
      <c r="D721" t="s">
        <v>1105</v>
      </c>
      <c r="E721" t="s">
        <v>1599</v>
      </c>
      <c r="F721" s="20">
        <v>6.2500000000000003E-3</v>
      </c>
      <c r="G721" s="20">
        <v>0</v>
      </c>
      <c r="H721" s="20">
        <v>2.23</v>
      </c>
      <c r="I721" s="1" t="s">
        <v>854</v>
      </c>
      <c r="T721" s="133" t="s">
        <v>365</v>
      </c>
      <c r="U721" s="159" t="s">
        <v>377</v>
      </c>
      <c r="V721" s="39" t="s">
        <v>1087</v>
      </c>
      <c r="W721" s="160" t="s">
        <v>1102</v>
      </c>
      <c r="X721" s="161" t="s">
        <v>1266</v>
      </c>
      <c r="Y721" s="7"/>
      <c r="Z721" s="159">
        <v>6.2500000000000003E-3</v>
      </c>
      <c r="AA721" s="159">
        <v>0</v>
      </c>
      <c r="AB721" s="162">
        <v>2.23</v>
      </c>
    </row>
    <row r="722" spans="1:28" ht="15" customHeight="1" x14ac:dyDescent="0.15">
      <c r="A722" s="20" t="str">
        <f t="shared" si="11"/>
        <v>貨1C6EE</v>
      </c>
      <c r="B722" s="20" t="s">
        <v>262</v>
      </c>
      <c r="C722" s="20" t="s">
        <v>261</v>
      </c>
      <c r="D722" t="s">
        <v>1105</v>
      </c>
      <c r="E722" t="s">
        <v>1600</v>
      </c>
      <c r="F722" s="20">
        <v>6.2500000000000003E-3</v>
      </c>
      <c r="G722" s="20">
        <v>0</v>
      </c>
      <c r="H722" s="20">
        <v>2.23</v>
      </c>
      <c r="I722" s="1" t="s">
        <v>854</v>
      </c>
      <c r="T722" s="133" t="s">
        <v>365</v>
      </c>
      <c r="U722" s="159" t="s">
        <v>377</v>
      </c>
      <c r="V722" s="39" t="s">
        <v>1087</v>
      </c>
      <c r="W722" s="160" t="s">
        <v>1102</v>
      </c>
      <c r="X722" s="161" t="s">
        <v>1267</v>
      </c>
      <c r="Y722" s="7"/>
      <c r="Z722" s="159">
        <v>6.2500000000000003E-3</v>
      </c>
      <c r="AA722" s="159">
        <v>0</v>
      </c>
      <c r="AB722" s="162">
        <v>2.23</v>
      </c>
    </row>
    <row r="723" spans="1:28" ht="15" customHeight="1" x14ac:dyDescent="0.15">
      <c r="A723" s="20" t="str">
        <f t="shared" si="11"/>
        <v>貨2CTQ</v>
      </c>
      <c r="B723" s="20" t="s">
        <v>268</v>
      </c>
      <c r="C723" s="20" t="s">
        <v>263</v>
      </c>
      <c r="D723" s="20" t="s">
        <v>828</v>
      </c>
      <c r="E723" s="20" t="s">
        <v>890</v>
      </c>
      <c r="F723" s="20">
        <v>4.8750000000000002E-2</v>
      </c>
      <c r="G723" s="20">
        <v>0</v>
      </c>
      <c r="H723" s="20">
        <v>2.23</v>
      </c>
      <c r="I723" s="1" t="s">
        <v>854</v>
      </c>
      <c r="J723" t="s">
        <v>1256</v>
      </c>
      <c r="T723" s="133" t="s">
        <v>365</v>
      </c>
      <c r="U723" s="159" t="s">
        <v>377</v>
      </c>
      <c r="V723" s="39" t="s">
        <v>1117</v>
      </c>
      <c r="W723" s="160" t="s">
        <v>828</v>
      </c>
      <c r="X723" s="161" t="s">
        <v>890</v>
      </c>
      <c r="Y723" s="7"/>
      <c r="Z723" s="159">
        <v>4.8750000000000002E-2</v>
      </c>
      <c r="AA723" s="159">
        <v>0</v>
      </c>
      <c r="AB723" s="162">
        <v>2.23</v>
      </c>
    </row>
    <row r="724" spans="1:28" ht="15" customHeight="1" x14ac:dyDescent="0.15">
      <c r="A724" s="20" t="str">
        <f t="shared" si="11"/>
        <v>貨2CLQ</v>
      </c>
      <c r="B724" s="20" t="s">
        <v>268</v>
      </c>
      <c r="C724" s="20" t="s">
        <v>263</v>
      </c>
      <c r="D724" s="20" t="s">
        <v>828</v>
      </c>
      <c r="E724" s="20" t="s">
        <v>882</v>
      </c>
      <c r="F724" s="20">
        <v>3.2500000000000001E-2</v>
      </c>
      <c r="G724" s="20">
        <v>0</v>
      </c>
      <c r="H724" s="20">
        <v>2.23</v>
      </c>
      <c r="I724" s="1" t="s">
        <v>854</v>
      </c>
      <c r="J724" t="s">
        <v>1257</v>
      </c>
      <c r="T724" s="133" t="s">
        <v>365</v>
      </c>
      <c r="U724" s="159" t="s">
        <v>377</v>
      </c>
      <c r="V724" s="39" t="s">
        <v>1117</v>
      </c>
      <c r="W724" s="160" t="s">
        <v>828</v>
      </c>
      <c r="X724" s="161" t="s">
        <v>882</v>
      </c>
      <c r="Y724" s="7"/>
      <c r="Z724" s="159">
        <v>3.2500000000000001E-2</v>
      </c>
      <c r="AA724" s="159">
        <v>0</v>
      </c>
      <c r="AB724" s="162">
        <v>2.23</v>
      </c>
    </row>
    <row r="725" spans="1:28" ht="15" customHeight="1" x14ac:dyDescent="0.15">
      <c r="A725" s="20" t="str">
        <f t="shared" si="11"/>
        <v>貨2CUQ</v>
      </c>
      <c r="B725" s="20" t="s">
        <v>268</v>
      </c>
      <c r="C725" s="20" t="s">
        <v>263</v>
      </c>
      <c r="D725" s="20" t="s">
        <v>828</v>
      </c>
      <c r="E725" s="20" t="s">
        <v>897</v>
      </c>
      <c r="F725" s="20">
        <v>1.6250000000000001E-2</v>
      </c>
      <c r="G725" s="20">
        <v>0</v>
      </c>
      <c r="H725" s="20">
        <v>2.23</v>
      </c>
      <c r="I725" s="1" t="s">
        <v>854</v>
      </c>
      <c r="J725" t="s">
        <v>1258</v>
      </c>
      <c r="T725" s="133" t="s">
        <v>365</v>
      </c>
      <c r="U725" s="159" t="s">
        <v>377</v>
      </c>
      <c r="V725" s="39" t="s">
        <v>1117</v>
      </c>
      <c r="W725" s="160" t="s">
        <v>828</v>
      </c>
      <c r="X725" s="161" t="s">
        <v>897</v>
      </c>
      <c r="Y725" s="7"/>
      <c r="Z725" s="159">
        <v>1.6250000000000001E-2</v>
      </c>
      <c r="AA725" s="159">
        <v>0</v>
      </c>
      <c r="AB725" s="162">
        <v>2.23</v>
      </c>
    </row>
    <row r="726" spans="1:28" ht="15" customHeight="1" x14ac:dyDescent="0.15">
      <c r="A726" s="20" t="str">
        <f t="shared" si="11"/>
        <v>貨2CAFF</v>
      </c>
      <c r="B726" s="20" t="s">
        <v>268</v>
      </c>
      <c r="C726" s="20" t="s">
        <v>263</v>
      </c>
      <c r="D726" s="20" t="s">
        <v>185</v>
      </c>
      <c r="E726" s="20" t="s">
        <v>764</v>
      </c>
      <c r="F726" s="20">
        <v>3.5000000000000003E-2</v>
      </c>
      <c r="G726" s="20">
        <v>0</v>
      </c>
      <c r="H726" s="20">
        <v>2.23</v>
      </c>
      <c r="I726" s="1" t="s">
        <v>854</v>
      </c>
      <c r="J726" t="s">
        <v>377</v>
      </c>
      <c r="T726" s="133" t="s">
        <v>365</v>
      </c>
      <c r="U726" s="159" t="s">
        <v>377</v>
      </c>
      <c r="V726" s="39" t="s">
        <v>1117</v>
      </c>
      <c r="W726" s="160" t="s">
        <v>185</v>
      </c>
      <c r="X726" s="161" t="s">
        <v>764</v>
      </c>
      <c r="Y726" s="7"/>
      <c r="Z726" s="159">
        <v>3.5000000000000003E-2</v>
      </c>
      <c r="AA726" s="159">
        <v>0</v>
      </c>
      <c r="AB726" s="162">
        <v>2.23</v>
      </c>
    </row>
    <row r="727" spans="1:28" ht="15" customHeight="1" x14ac:dyDescent="0.15">
      <c r="A727" s="20" t="str">
        <f t="shared" si="11"/>
        <v>貨2CAEF</v>
      </c>
      <c r="B727" s="20" t="s">
        <v>268</v>
      </c>
      <c r="C727" s="20" t="s">
        <v>263</v>
      </c>
      <c r="D727" t="s">
        <v>185</v>
      </c>
      <c r="E727" t="s">
        <v>765</v>
      </c>
      <c r="F727" s="20">
        <v>1.7500000000000002E-2</v>
      </c>
      <c r="G727" s="20">
        <v>0</v>
      </c>
      <c r="H727" s="20">
        <v>2.23</v>
      </c>
      <c r="I727" s="1" t="s">
        <v>854</v>
      </c>
      <c r="J727" s="20" t="s">
        <v>1259</v>
      </c>
      <c r="T727" s="133" t="s">
        <v>365</v>
      </c>
      <c r="U727" s="159" t="s">
        <v>377</v>
      </c>
      <c r="V727" s="39" t="s">
        <v>1117</v>
      </c>
      <c r="W727" s="160" t="s">
        <v>185</v>
      </c>
      <c r="X727" s="161" t="s">
        <v>765</v>
      </c>
      <c r="Y727" s="7"/>
      <c r="Z727" s="159">
        <v>1.7500000000000002E-2</v>
      </c>
      <c r="AA727" s="159">
        <v>0</v>
      </c>
      <c r="AB727" s="162">
        <v>2.23</v>
      </c>
    </row>
    <row r="728" spans="1:28" ht="15" customHeight="1" x14ac:dyDescent="0.15">
      <c r="A728" s="20" t="str">
        <f t="shared" si="11"/>
        <v>貨2CCEF</v>
      </c>
      <c r="B728" s="20" t="s">
        <v>268</v>
      </c>
      <c r="C728" s="20" t="s">
        <v>263</v>
      </c>
      <c r="D728" t="s">
        <v>185</v>
      </c>
      <c r="E728" t="s">
        <v>264</v>
      </c>
      <c r="F728" s="20">
        <v>1.7500000000000002E-2</v>
      </c>
      <c r="G728" s="20">
        <v>0</v>
      </c>
      <c r="H728" s="20">
        <v>2.23</v>
      </c>
      <c r="I728" s="1" t="s">
        <v>854</v>
      </c>
      <c r="J728" t="s">
        <v>160</v>
      </c>
      <c r="T728" s="133" t="s">
        <v>365</v>
      </c>
      <c r="U728" s="159" t="s">
        <v>377</v>
      </c>
      <c r="V728" s="39" t="s">
        <v>1117</v>
      </c>
      <c r="W728" s="160" t="s">
        <v>185</v>
      </c>
      <c r="X728" s="161" t="s">
        <v>264</v>
      </c>
      <c r="Y728" s="7"/>
      <c r="Z728" s="159">
        <v>1.7500000000000002E-2</v>
      </c>
      <c r="AA728" s="159">
        <v>0</v>
      </c>
      <c r="AB728" s="162">
        <v>2.23</v>
      </c>
    </row>
    <row r="729" spans="1:28" ht="15" customHeight="1" x14ac:dyDescent="0.15">
      <c r="A729" s="20" t="str">
        <f t="shared" si="11"/>
        <v>貨2CCFF</v>
      </c>
      <c r="B729" s="20" t="s">
        <v>268</v>
      </c>
      <c r="C729" s="20" t="s">
        <v>263</v>
      </c>
      <c r="D729" t="s">
        <v>185</v>
      </c>
      <c r="E729" t="s">
        <v>265</v>
      </c>
      <c r="F729" s="20">
        <v>1.7500000000000002E-2</v>
      </c>
      <c r="G729" s="20">
        <v>0</v>
      </c>
      <c r="H729" s="20">
        <v>2.23</v>
      </c>
      <c r="I729" s="1" t="s">
        <v>854</v>
      </c>
      <c r="J729" t="s">
        <v>159</v>
      </c>
      <c r="T729" s="133" t="s">
        <v>365</v>
      </c>
      <c r="U729" s="159" t="s">
        <v>377</v>
      </c>
      <c r="V729" s="39" t="s">
        <v>1117</v>
      </c>
      <c r="W729" s="160" t="s">
        <v>185</v>
      </c>
      <c r="X729" s="161" t="s">
        <v>265</v>
      </c>
      <c r="Y729" s="7"/>
      <c r="Z729" s="159">
        <v>1.7500000000000002E-2</v>
      </c>
      <c r="AA729" s="159">
        <v>0</v>
      </c>
      <c r="AB729" s="162">
        <v>2.23</v>
      </c>
    </row>
    <row r="730" spans="1:28" ht="15" customHeight="1" x14ac:dyDescent="0.15">
      <c r="A730" s="20" t="str">
        <f t="shared" si="11"/>
        <v>貨2CDEF</v>
      </c>
      <c r="B730" s="20" t="s">
        <v>268</v>
      </c>
      <c r="C730" s="20" t="s">
        <v>263</v>
      </c>
      <c r="D730" t="s">
        <v>185</v>
      </c>
      <c r="E730" t="s">
        <v>266</v>
      </c>
      <c r="F730" s="20">
        <v>8.7500000000000008E-3</v>
      </c>
      <c r="G730" s="20">
        <v>0</v>
      </c>
      <c r="H730" s="20">
        <v>2.23</v>
      </c>
      <c r="I730" s="1" t="s">
        <v>854</v>
      </c>
      <c r="J730" t="s">
        <v>375</v>
      </c>
      <c r="T730" s="133" t="s">
        <v>365</v>
      </c>
      <c r="U730" s="159" t="s">
        <v>377</v>
      </c>
      <c r="V730" s="39" t="s">
        <v>1117</v>
      </c>
      <c r="W730" s="160" t="s">
        <v>185</v>
      </c>
      <c r="X730" s="161" t="s">
        <v>266</v>
      </c>
      <c r="Y730" s="7"/>
      <c r="Z730" s="159">
        <v>8.7500000000000008E-3</v>
      </c>
      <c r="AA730" s="159">
        <v>0</v>
      </c>
      <c r="AB730" s="162">
        <v>2.23</v>
      </c>
    </row>
    <row r="731" spans="1:28" ht="15" customHeight="1" x14ac:dyDescent="0.15">
      <c r="A731" s="20" t="str">
        <f t="shared" si="11"/>
        <v>貨2CDFF</v>
      </c>
      <c r="B731" s="20" t="s">
        <v>268</v>
      </c>
      <c r="C731" s="20" t="s">
        <v>263</v>
      </c>
      <c r="D731" s="20" t="s">
        <v>185</v>
      </c>
      <c r="E731" s="20" t="s">
        <v>267</v>
      </c>
      <c r="F731" s="20">
        <v>8.7500000000000008E-3</v>
      </c>
      <c r="G731" s="20">
        <v>0</v>
      </c>
      <c r="H731" s="20">
        <v>2.23</v>
      </c>
      <c r="I731" s="1" t="s">
        <v>854</v>
      </c>
      <c r="J731" s="20" t="s">
        <v>376</v>
      </c>
      <c r="T731" s="133" t="s">
        <v>365</v>
      </c>
      <c r="U731" s="159" t="s">
        <v>377</v>
      </c>
      <c r="V731" s="39" t="s">
        <v>1117</v>
      </c>
      <c r="W731" s="160" t="s">
        <v>185</v>
      </c>
      <c r="X731" s="161" t="s">
        <v>267</v>
      </c>
      <c r="Y731" s="7"/>
      <c r="Z731" s="159">
        <v>8.7500000000000008E-3</v>
      </c>
      <c r="AA731" s="159">
        <v>0</v>
      </c>
      <c r="AB731" s="162">
        <v>2.23</v>
      </c>
    </row>
    <row r="732" spans="1:28" ht="15" customHeight="1" x14ac:dyDescent="0.15">
      <c r="A732" s="20" t="str">
        <f t="shared" si="11"/>
        <v>貨2CLFF</v>
      </c>
      <c r="B732" s="20" t="s">
        <v>268</v>
      </c>
      <c r="C732" s="20" t="s">
        <v>263</v>
      </c>
      <c r="D732" s="20" t="s">
        <v>443</v>
      </c>
      <c r="E732" s="20" t="s">
        <v>591</v>
      </c>
      <c r="F732" s="20">
        <v>3.5000000000000003E-2</v>
      </c>
      <c r="G732" s="20">
        <v>0</v>
      </c>
      <c r="H732" s="20">
        <v>2.23</v>
      </c>
      <c r="I732" s="1" t="s">
        <v>854</v>
      </c>
      <c r="T732" s="133" t="s">
        <v>365</v>
      </c>
      <c r="U732" s="159" t="s">
        <v>377</v>
      </c>
      <c r="V732" s="39" t="s">
        <v>1117</v>
      </c>
      <c r="W732" s="160" t="s">
        <v>443</v>
      </c>
      <c r="X732" s="161" t="s">
        <v>591</v>
      </c>
      <c r="Y732" s="7"/>
      <c r="Z732" s="159">
        <v>3.5000000000000003E-2</v>
      </c>
      <c r="AA732" s="159">
        <v>0</v>
      </c>
      <c r="AB732" s="162">
        <v>2.23</v>
      </c>
    </row>
    <row r="733" spans="1:28" ht="15" customHeight="1" x14ac:dyDescent="0.15">
      <c r="A733" s="20" t="str">
        <f t="shared" si="11"/>
        <v>貨2CLEF</v>
      </c>
      <c r="B733" s="20" t="s">
        <v>268</v>
      </c>
      <c r="C733" s="20" t="s">
        <v>263</v>
      </c>
      <c r="D733" s="20" t="s">
        <v>443</v>
      </c>
      <c r="E733" s="20" t="s">
        <v>587</v>
      </c>
      <c r="F733" s="20">
        <v>1.7500000000000002E-2</v>
      </c>
      <c r="G733" s="20">
        <v>0</v>
      </c>
      <c r="H733" s="20">
        <v>2.23</v>
      </c>
      <c r="I733" s="1" t="s">
        <v>854</v>
      </c>
      <c r="J733" s="20" t="s">
        <v>1088</v>
      </c>
      <c r="T733" s="133" t="s">
        <v>365</v>
      </c>
      <c r="U733" s="159" t="s">
        <v>377</v>
      </c>
      <c r="V733" s="39" t="s">
        <v>1117</v>
      </c>
      <c r="W733" s="160" t="s">
        <v>443</v>
      </c>
      <c r="X733" s="161" t="s">
        <v>587</v>
      </c>
      <c r="Y733" s="7"/>
      <c r="Z733" s="159">
        <v>1.7500000000000002E-2</v>
      </c>
      <c r="AA733" s="159">
        <v>0</v>
      </c>
      <c r="AB733" s="162">
        <v>2.23</v>
      </c>
    </row>
    <row r="734" spans="1:28" ht="15" customHeight="1" x14ac:dyDescent="0.15">
      <c r="A734" s="20" t="str">
        <f t="shared" si="11"/>
        <v>貨2CMFF</v>
      </c>
      <c r="B734" s="20" t="s">
        <v>268</v>
      </c>
      <c r="C734" s="20" t="s">
        <v>263</v>
      </c>
      <c r="D734" s="20" t="s">
        <v>443</v>
      </c>
      <c r="E734" s="20" t="s">
        <v>627</v>
      </c>
      <c r="F734" s="20">
        <v>1.7500000000000002E-2</v>
      </c>
      <c r="G734" s="20">
        <v>0</v>
      </c>
      <c r="H734" s="20">
        <v>2.23</v>
      </c>
      <c r="I734" s="1" t="s">
        <v>854</v>
      </c>
      <c r="J734" s="20" t="s">
        <v>463</v>
      </c>
      <c r="T734" s="133" t="s">
        <v>365</v>
      </c>
      <c r="U734" s="159" t="s">
        <v>377</v>
      </c>
      <c r="V734" s="39" t="s">
        <v>1117</v>
      </c>
      <c r="W734" s="160" t="s">
        <v>443</v>
      </c>
      <c r="X734" s="161" t="s">
        <v>627</v>
      </c>
      <c r="Y734" s="7"/>
      <c r="Z734" s="159">
        <v>1.7500000000000002E-2</v>
      </c>
      <c r="AA734" s="159">
        <v>0</v>
      </c>
      <c r="AB734" s="162">
        <v>2.23</v>
      </c>
    </row>
    <row r="735" spans="1:28" ht="15" customHeight="1" x14ac:dyDescent="0.15">
      <c r="A735" s="20" t="str">
        <f t="shared" si="11"/>
        <v>貨2CMEF</v>
      </c>
      <c r="B735" s="20" t="s">
        <v>268</v>
      </c>
      <c r="C735" s="20" t="s">
        <v>263</v>
      </c>
      <c r="D735" s="20" t="s">
        <v>443</v>
      </c>
      <c r="E735" s="20" t="s">
        <v>623</v>
      </c>
      <c r="F735" s="20">
        <v>1.7500000000000002E-2</v>
      </c>
      <c r="G735" s="20">
        <v>0</v>
      </c>
      <c r="H735" s="20">
        <v>2.23</v>
      </c>
      <c r="I735" s="1" t="s">
        <v>854</v>
      </c>
      <c r="J735" s="20" t="s">
        <v>446</v>
      </c>
      <c r="T735" s="133" t="s">
        <v>365</v>
      </c>
      <c r="U735" s="159" t="s">
        <v>377</v>
      </c>
      <c r="V735" s="39" t="s">
        <v>1117</v>
      </c>
      <c r="W735" s="160" t="s">
        <v>443</v>
      </c>
      <c r="X735" s="161" t="s">
        <v>623</v>
      </c>
      <c r="Y735" s="7"/>
      <c r="Z735" s="159">
        <v>1.7500000000000002E-2</v>
      </c>
      <c r="AA735" s="159">
        <v>0</v>
      </c>
      <c r="AB735" s="162">
        <v>2.23</v>
      </c>
    </row>
    <row r="736" spans="1:28" ht="15" customHeight="1" x14ac:dyDescent="0.15">
      <c r="A736" s="20" t="str">
        <f t="shared" si="11"/>
        <v>貨2CRFF</v>
      </c>
      <c r="B736" s="20" t="s">
        <v>268</v>
      </c>
      <c r="C736" s="20" t="s">
        <v>263</v>
      </c>
      <c r="D736" s="20" t="s">
        <v>443</v>
      </c>
      <c r="E736" s="20" t="s">
        <v>675</v>
      </c>
      <c r="F736" s="20">
        <v>8.7500000000000008E-3</v>
      </c>
      <c r="G736" s="20">
        <v>0</v>
      </c>
      <c r="H736" s="20">
        <v>2.23</v>
      </c>
      <c r="I736" s="1" t="s">
        <v>854</v>
      </c>
      <c r="J736" t="s">
        <v>464</v>
      </c>
      <c r="T736" s="133" t="s">
        <v>365</v>
      </c>
      <c r="U736" s="159" t="s">
        <v>377</v>
      </c>
      <c r="V736" s="39" t="s">
        <v>1117</v>
      </c>
      <c r="W736" s="160" t="s">
        <v>443</v>
      </c>
      <c r="X736" s="161" t="s">
        <v>675</v>
      </c>
      <c r="Y736" s="7"/>
      <c r="Z736" s="159">
        <v>8.7500000000000008E-3</v>
      </c>
      <c r="AA736" s="159">
        <v>0</v>
      </c>
      <c r="AB736" s="162">
        <v>2.23</v>
      </c>
    </row>
    <row r="737" spans="1:28" ht="15" customHeight="1" x14ac:dyDescent="0.15">
      <c r="A737" s="20" t="str">
        <f t="shared" si="11"/>
        <v>貨2CREF</v>
      </c>
      <c r="B737" s="20" t="s">
        <v>268</v>
      </c>
      <c r="C737" s="20" t="s">
        <v>263</v>
      </c>
      <c r="D737" s="20" t="s">
        <v>443</v>
      </c>
      <c r="E737" s="20" t="s">
        <v>671</v>
      </c>
      <c r="F737" s="20">
        <v>8.7500000000000008E-3</v>
      </c>
      <c r="G737" s="20">
        <v>0</v>
      </c>
      <c r="H737" s="20">
        <v>2.23</v>
      </c>
      <c r="I737" s="1" t="s">
        <v>854</v>
      </c>
      <c r="J737" t="s">
        <v>447</v>
      </c>
      <c r="T737" s="133" t="s">
        <v>365</v>
      </c>
      <c r="U737" s="159" t="s">
        <v>377</v>
      </c>
      <c r="V737" s="39" t="s">
        <v>1117</v>
      </c>
      <c r="W737" s="160" t="s">
        <v>443</v>
      </c>
      <c r="X737" s="161" t="s">
        <v>671</v>
      </c>
      <c r="Y737" s="7"/>
      <c r="Z737" s="159">
        <v>8.7500000000000008E-3</v>
      </c>
      <c r="AA737" s="159">
        <v>0</v>
      </c>
      <c r="AB737" s="162">
        <v>2.23</v>
      </c>
    </row>
    <row r="738" spans="1:28" ht="15" customHeight="1" x14ac:dyDescent="0.15">
      <c r="A738" s="20" t="str">
        <f t="shared" si="11"/>
        <v>貨2CQFF</v>
      </c>
      <c r="B738" s="20" t="s">
        <v>268</v>
      </c>
      <c r="C738" s="20" t="s">
        <v>263</v>
      </c>
      <c r="D738" s="20" t="s">
        <v>443</v>
      </c>
      <c r="E738" s="20" t="s">
        <v>320</v>
      </c>
      <c r="F738" s="20">
        <v>3.15E-2</v>
      </c>
      <c r="G738" s="20">
        <v>0</v>
      </c>
      <c r="H738" s="20">
        <v>2.23</v>
      </c>
      <c r="I738" s="1" t="s">
        <v>854</v>
      </c>
      <c r="J738" t="s">
        <v>157</v>
      </c>
      <c r="T738" s="133" t="s">
        <v>365</v>
      </c>
      <c r="U738" s="159" t="s">
        <v>377</v>
      </c>
      <c r="V738" s="39" t="s">
        <v>1117</v>
      </c>
      <c r="W738" s="160" t="s">
        <v>443</v>
      </c>
      <c r="X738" s="161" t="s">
        <v>320</v>
      </c>
      <c r="Y738" s="7"/>
      <c r="Z738" s="159">
        <v>3.15E-2</v>
      </c>
      <c r="AA738" s="159">
        <v>0</v>
      </c>
      <c r="AB738" s="162">
        <v>2.23</v>
      </c>
    </row>
    <row r="739" spans="1:28" ht="15" customHeight="1" x14ac:dyDescent="0.15">
      <c r="A739" s="20" t="str">
        <f t="shared" si="11"/>
        <v>貨2CQEF</v>
      </c>
      <c r="B739" s="20" t="s">
        <v>268</v>
      </c>
      <c r="C739" s="20" t="s">
        <v>263</v>
      </c>
      <c r="D739" s="20" t="s">
        <v>443</v>
      </c>
      <c r="E739" s="20" t="s">
        <v>316</v>
      </c>
      <c r="F739" s="20">
        <v>3.15E-2</v>
      </c>
      <c r="G739" s="20">
        <v>0</v>
      </c>
      <c r="H739" s="20">
        <v>2.23</v>
      </c>
      <c r="I739" s="1" t="s">
        <v>854</v>
      </c>
      <c r="J739" t="s">
        <v>158</v>
      </c>
      <c r="T739" s="133" t="s">
        <v>365</v>
      </c>
      <c r="U739" s="159" t="s">
        <v>377</v>
      </c>
      <c r="V739" s="39" t="s">
        <v>1117</v>
      </c>
      <c r="W739" s="160" t="s">
        <v>443</v>
      </c>
      <c r="X739" s="161" t="s">
        <v>316</v>
      </c>
      <c r="Y739" s="7"/>
      <c r="Z739" s="159">
        <v>3.15E-2</v>
      </c>
      <c r="AA739" s="159">
        <v>0</v>
      </c>
      <c r="AB739" s="162">
        <v>2.23</v>
      </c>
    </row>
    <row r="740" spans="1:28" ht="15" customHeight="1" x14ac:dyDescent="0.15">
      <c r="A740" s="20" t="str">
        <f t="shared" si="11"/>
        <v>貨2C3FF</v>
      </c>
      <c r="B740" s="20" t="s">
        <v>268</v>
      </c>
      <c r="C740" s="20" t="s">
        <v>263</v>
      </c>
      <c r="D740" t="s">
        <v>1479</v>
      </c>
      <c r="E740" t="s">
        <v>1268</v>
      </c>
      <c r="F740" s="20">
        <v>3.5000000000000003E-2</v>
      </c>
      <c r="G740" s="20">
        <v>0</v>
      </c>
      <c r="H740" s="20">
        <v>2.23</v>
      </c>
      <c r="I740" s="1" t="s">
        <v>854</v>
      </c>
      <c r="J740"/>
      <c r="T740" s="133" t="s">
        <v>365</v>
      </c>
      <c r="U740" s="159" t="s">
        <v>377</v>
      </c>
      <c r="V740" s="39" t="s">
        <v>1117</v>
      </c>
      <c r="W740" s="160" t="s">
        <v>1102</v>
      </c>
      <c r="X740" s="161" t="s">
        <v>1269</v>
      </c>
      <c r="Y740" s="7"/>
      <c r="Z740" s="159">
        <v>3.5000000000000003E-2</v>
      </c>
      <c r="AA740" s="159">
        <v>0</v>
      </c>
      <c r="AB740" s="162">
        <v>2.23</v>
      </c>
    </row>
    <row r="741" spans="1:28" ht="15" customHeight="1" x14ac:dyDescent="0.15">
      <c r="A741" s="20" t="str">
        <f t="shared" si="11"/>
        <v>貨2C3EF</v>
      </c>
      <c r="B741" s="20" t="s">
        <v>268</v>
      </c>
      <c r="C741" s="20" t="s">
        <v>263</v>
      </c>
      <c r="D741" t="s">
        <v>1592</v>
      </c>
      <c r="E741" t="s">
        <v>1601</v>
      </c>
      <c r="F741" s="20">
        <v>1.7500000000000002E-2</v>
      </c>
      <c r="G741" s="20">
        <v>0</v>
      </c>
      <c r="H741" s="20">
        <v>2.23</v>
      </c>
      <c r="I741" s="1" t="s">
        <v>854</v>
      </c>
      <c r="J741"/>
      <c r="T741" s="133" t="s">
        <v>365</v>
      </c>
      <c r="U741" s="159" t="s">
        <v>377</v>
      </c>
      <c r="V741" s="39" t="s">
        <v>1117</v>
      </c>
      <c r="W741" s="160" t="s">
        <v>1102</v>
      </c>
      <c r="X741" s="161" t="s">
        <v>1270</v>
      </c>
      <c r="Y741" s="7"/>
      <c r="Z741" s="159">
        <v>1.7500000000000002E-2</v>
      </c>
      <c r="AA741" s="159">
        <v>0</v>
      </c>
      <c r="AB741" s="162">
        <v>2.23</v>
      </c>
    </row>
    <row r="742" spans="1:28" ht="15" customHeight="1" x14ac:dyDescent="0.15">
      <c r="A742" s="20" t="str">
        <f t="shared" si="11"/>
        <v>貨2C4FF</v>
      </c>
      <c r="B742" s="20" t="s">
        <v>268</v>
      </c>
      <c r="C742" s="20" t="s">
        <v>263</v>
      </c>
      <c r="D742" t="s">
        <v>1105</v>
      </c>
      <c r="E742" t="s">
        <v>1602</v>
      </c>
      <c r="F742" s="20">
        <v>2.6250000000000002E-2</v>
      </c>
      <c r="G742" s="20">
        <v>0</v>
      </c>
      <c r="H742" s="20">
        <v>2.23</v>
      </c>
      <c r="I742" s="1" t="s">
        <v>854</v>
      </c>
      <c r="J742"/>
      <c r="T742" s="133" t="s">
        <v>365</v>
      </c>
      <c r="U742" s="159" t="s">
        <v>377</v>
      </c>
      <c r="V742" s="39" t="s">
        <v>1117</v>
      </c>
      <c r="W742" s="160" t="s">
        <v>1102</v>
      </c>
      <c r="X742" s="161" t="s">
        <v>1271</v>
      </c>
      <c r="Y742" s="7"/>
      <c r="Z742" s="159">
        <v>2.6250000000000002E-2</v>
      </c>
      <c r="AA742" s="159">
        <v>0</v>
      </c>
      <c r="AB742" s="162">
        <v>2.23</v>
      </c>
    </row>
    <row r="743" spans="1:28" ht="15" customHeight="1" x14ac:dyDescent="0.15">
      <c r="A743" s="20" t="str">
        <f t="shared" si="11"/>
        <v>貨2C4EF</v>
      </c>
      <c r="B743" s="20" t="s">
        <v>268</v>
      </c>
      <c r="C743" s="20" t="s">
        <v>263</v>
      </c>
      <c r="D743" t="s">
        <v>1105</v>
      </c>
      <c r="E743" t="s">
        <v>1603</v>
      </c>
      <c r="F743" s="20">
        <v>2.6249999999999999E-2</v>
      </c>
      <c r="G743" s="20">
        <v>0</v>
      </c>
      <c r="H743" s="20">
        <v>2.23</v>
      </c>
      <c r="I743" s="1" t="s">
        <v>854</v>
      </c>
      <c r="J743"/>
      <c r="T743" s="133" t="s">
        <v>365</v>
      </c>
      <c r="U743" s="159" t="s">
        <v>377</v>
      </c>
      <c r="V743" s="39" t="s">
        <v>1117</v>
      </c>
      <c r="W743" s="160" t="s">
        <v>1102</v>
      </c>
      <c r="X743" s="161" t="s">
        <v>1272</v>
      </c>
      <c r="Y743" s="7"/>
      <c r="Z743" s="159">
        <v>2.6249999999999999E-2</v>
      </c>
      <c r="AA743" s="159">
        <v>0</v>
      </c>
      <c r="AB743" s="162">
        <v>2.23</v>
      </c>
    </row>
    <row r="744" spans="1:28" ht="15" customHeight="1" x14ac:dyDescent="0.15">
      <c r="A744" s="20" t="str">
        <f t="shared" si="11"/>
        <v>貨2C5FF</v>
      </c>
      <c r="B744" s="20" t="s">
        <v>268</v>
      </c>
      <c r="C744" s="20" t="s">
        <v>263</v>
      </c>
      <c r="D744" t="s">
        <v>1105</v>
      </c>
      <c r="E744" t="s">
        <v>1604</v>
      </c>
      <c r="F744" s="20">
        <v>1.7500000000000002E-2</v>
      </c>
      <c r="G744" s="20">
        <v>0</v>
      </c>
      <c r="H744" s="20">
        <v>2.23</v>
      </c>
      <c r="I744" s="1" t="s">
        <v>854</v>
      </c>
      <c r="J744"/>
      <c r="T744" s="133" t="s">
        <v>365</v>
      </c>
      <c r="U744" s="159" t="s">
        <v>377</v>
      </c>
      <c r="V744" s="39" t="s">
        <v>1117</v>
      </c>
      <c r="W744" s="160" t="s">
        <v>1102</v>
      </c>
      <c r="X744" s="161" t="s">
        <v>1273</v>
      </c>
      <c r="Y744" s="7"/>
      <c r="Z744" s="159">
        <v>1.7500000000000002E-2</v>
      </c>
      <c r="AA744" s="159">
        <v>0</v>
      </c>
      <c r="AB744" s="162">
        <v>2.23</v>
      </c>
    </row>
    <row r="745" spans="1:28" ht="15" customHeight="1" x14ac:dyDescent="0.15">
      <c r="A745" s="20" t="str">
        <f t="shared" si="11"/>
        <v>貨2C5EF</v>
      </c>
      <c r="B745" s="20" t="s">
        <v>268</v>
      </c>
      <c r="C745" s="20" t="s">
        <v>263</v>
      </c>
      <c r="D745" t="s">
        <v>1105</v>
      </c>
      <c r="E745" t="s">
        <v>1274</v>
      </c>
      <c r="F745" s="20">
        <v>1.7500000000000002E-2</v>
      </c>
      <c r="G745" s="20">
        <v>0</v>
      </c>
      <c r="H745" s="20">
        <v>2.23</v>
      </c>
      <c r="I745" s="1" t="s">
        <v>854</v>
      </c>
      <c r="J745"/>
      <c r="T745" s="133" t="s">
        <v>365</v>
      </c>
      <c r="U745" s="159" t="s">
        <v>377</v>
      </c>
      <c r="V745" s="39" t="s">
        <v>1117</v>
      </c>
      <c r="W745" s="160" t="s">
        <v>1102</v>
      </c>
      <c r="X745" s="161" t="s">
        <v>1275</v>
      </c>
      <c r="Y745" s="7"/>
      <c r="Z745" s="159">
        <v>1.7500000000000002E-2</v>
      </c>
      <c r="AA745" s="159">
        <v>0</v>
      </c>
      <c r="AB745" s="162">
        <v>2.23</v>
      </c>
    </row>
    <row r="746" spans="1:28" ht="15" customHeight="1" x14ac:dyDescent="0.15">
      <c r="A746" s="20" t="str">
        <f t="shared" si="11"/>
        <v>貨2C6FF</v>
      </c>
      <c r="B746" s="20" t="s">
        <v>268</v>
      </c>
      <c r="C746" s="20" t="s">
        <v>263</v>
      </c>
      <c r="D746" t="s">
        <v>1105</v>
      </c>
      <c r="E746" t="s">
        <v>1605</v>
      </c>
      <c r="F746" s="20">
        <v>8.7500000000000008E-3</v>
      </c>
      <c r="G746" s="20">
        <v>0</v>
      </c>
      <c r="H746" s="20">
        <v>2.23</v>
      </c>
      <c r="I746" s="1" t="s">
        <v>854</v>
      </c>
      <c r="J746"/>
      <c r="T746" s="133" t="s">
        <v>365</v>
      </c>
      <c r="U746" s="159" t="s">
        <v>377</v>
      </c>
      <c r="V746" s="39" t="s">
        <v>1117</v>
      </c>
      <c r="W746" s="160" t="s">
        <v>1102</v>
      </c>
      <c r="X746" s="161" t="s">
        <v>1276</v>
      </c>
      <c r="Y746" s="7"/>
      <c r="Z746" s="159">
        <v>8.7500000000000008E-3</v>
      </c>
      <c r="AA746" s="159">
        <v>0</v>
      </c>
      <c r="AB746" s="162">
        <v>2.23</v>
      </c>
    </row>
    <row r="747" spans="1:28" ht="15" customHeight="1" x14ac:dyDescent="0.15">
      <c r="A747" s="20" t="str">
        <f t="shared" si="11"/>
        <v>貨2C6EF</v>
      </c>
      <c r="B747" s="20" t="s">
        <v>268</v>
      </c>
      <c r="C747" s="20" t="s">
        <v>263</v>
      </c>
      <c r="D747" t="s">
        <v>1105</v>
      </c>
      <c r="E747" t="s">
        <v>1606</v>
      </c>
      <c r="F747" s="20">
        <v>8.7500000000000008E-3</v>
      </c>
      <c r="G747" s="20">
        <v>0</v>
      </c>
      <c r="H747" s="20">
        <v>2.23</v>
      </c>
      <c r="I747" s="1" t="s">
        <v>854</v>
      </c>
      <c r="J747"/>
      <c r="T747" s="133" t="s">
        <v>365</v>
      </c>
      <c r="U747" s="159" t="s">
        <v>377</v>
      </c>
      <c r="V747" s="39" t="s">
        <v>1117</v>
      </c>
      <c r="W747" s="160" t="s">
        <v>1102</v>
      </c>
      <c r="X747" s="161" t="s">
        <v>1277</v>
      </c>
      <c r="Y747" s="7"/>
      <c r="Z747" s="159">
        <v>8.7500000000000008E-3</v>
      </c>
      <c r="AA747" s="159">
        <v>0</v>
      </c>
      <c r="AB747" s="162">
        <v>2.23</v>
      </c>
    </row>
    <row r="748" spans="1:28" ht="15" customHeight="1" x14ac:dyDescent="0.15">
      <c r="A748" s="20" t="str">
        <f t="shared" si="11"/>
        <v>貨3CTQ</v>
      </c>
      <c r="B748" s="20" t="s">
        <v>270</v>
      </c>
      <c r="C748" s="20" t="s">
        <v>269</v>
      </c>
      <c r="D748" t="s">
        <v>828</v>
      </c>
      <c r="E748" t="s">
        <v>890</v>
      </c>
      <c r="F748" s="20">
        <v>4.8750000000000002E-2</v>
      </c>
      <c r="G748" s="20">
        <v>0</v>
      </c>
      <c r="H748" s="20">
        <v>2.23</v>
      </c>
      <c r="I748" s="1" t="s">
        <v>854</v>
      </c>
      <c r="J748" s="20" t="s">
        <v>1256</v>
      </c>
      <c r="T748" s="133" t="s">
        <v>365</v>
      </c>
      <c r="U748" s="159" t="s">
        <v>377</v>
      </c>
      <c r="V748" s="39" t="s">
        <v>1143</v>
      </c>
      <c r="W748" s="160" t="s">
        <v>828</v>
      </c>
      <c r="X748" s="161" t="s">
        <v>890</v>
      </c>
      <c r="Y748" s="7"/>
      <c r="Z748" s="159">
        <v>4.8750000000000002E-2</v>
      </c>
      <c r="AA748" s="159">
        <v>0</v>
      </c>
      <c r="AB748" s="162">
        <v>2.23</v>
      </c>
    </row>
    <row r="749" spans="1:28" ht="15" customHeight="1" x14ac:dyDescent="0.15">
      <c r="A749" s="20" t="str">
        <f t="shared" si="11"/>
        <v>貨3CLQ</v>
      </c>
      <c r="B749" s="20" t="s">
        <v>270</v>
      </c>
      <c r="C749" s="20" t="s">
        <v>269</v>
      </c>
      <c r="D749" t="s">
        <v>828</v>
      </c>
      <c r="E749" t="s">
        <v>882</v>
      </c>
      <c r="F749" s="20">
        <v>3.2500000000000001E-2</v>
      </c>
      <c r="G749" s="20">
        <v>0</v>
      </c>
      <c r="H749" s="20">
        <v>2.23</v>
      </c>
      <c r="I749" s="1" t="s">
        <v>854</v>
      </c>
      <c r="J749" t="s">
        <v>1257</v>
      </c>
      <c r="T749" s="133" t="s">
        <v>365</v>
      </c>
      <c r="U749" s="159" t="s">
        <v>377</v>
      </c>
      <c r="V749" s="39" t="s">
        <v>1143</v>
      </c>
      <c r="W749" s="160" t="s">
        <v>828</v>
      </c>
      <c r="X749" s="161" t="s">
        <v>882</v>
      </c>
      <c r="Y749" s="7"/>
      <c r="Z749" s="159">
        <v>3.2500000000000001E-2</v>
      </c>
      <c r="AA749" s="159">
        <v>0</v>
      </c>
      <c r="AB749" s="162">
        <v>2.23</v>
      </c>
    </row>
    <row r="750" spans="1:28" ht="15" customHeight="1" x14ac:dyDescent="0.15">
      <c r="A750" s="20" t="str">
        <f t="shared" si="11"/>
        <v>貨3CUQ</v>
      </c>
      <c r="B750" s="20" t="s">
        <v>270</v>
      </c>
      <c r="C750" s="20" t="s">
        <v>269</v>
      </c>
      <c r="D750" t="s">
        <v>828</v>
      </c>
      <c r="E750" t="s">
        <v>897</v>
      </c>
      <c r="F750" s="20">
        <v>1.6250000000000001E-2</v>
      </c>
      <c r="G750" s="20">
        <v>0</v>
      </c>
      <c r="H750" s="20">
        <v>2.23</v>
      </c>
      <c r="I750" s="1" t="s">
        <v>854</v>
      </c>
      <c r="J750" t="s">
        <v>1258</v>
      </c>
      <c r="T750" s="133" t="s">
        <v>365</v>
      </c>
      <c r="U750" s="159" t="s">
        <v>377</v>
      </c>
      <c r="V750" s="39" t="s">
        <v>1143</v>
      </c>
      <c r="W750" s="160" t="s">
        <v>828</v>
      </c>
      <c r="X750" s="161" t="s">
        <v>897</v>
      </c>
      <c r="Y750" s="7"/>
      <c r="Z750" s="159">
        <v>1.6250000000000001E-2</v>
      </c>
      <c r="AA750" s="159">
        <v>0</v>
      </c>
      <c r="AB750" s="162">
        <v>2.23</v>
      </c>
    </row>
    <row r="751" spans="1:28" ht="15" customHeight="1" x14ac:dyDescent="0.15">
      <c r="A751" s="20" t="str">
        <f t="shared" si="11"/>
        <v>貨3CAFF</v>
      </c>
      <c r="B751" s="20" t="s">
        <v>270</v>
      </c>
      <c r="C751" s="20" t="s">
        <v>269</v>
      </c>
      <c r="D751" t="s">
        <v>185</v>
      </c>
      <c r="E751" t="s">
        <v>764</v>
      </c>
      <c r="F751" s="20">
        <v>3.5000000000000003E-2</v>
      </c>
      <c r="G751" s="20">
        <v>0</v>
      </c>
      <c r="H751" s="20">
        <v>2.23</v>
      </c>
      <c r="I751" s="1" t="s">
        <v>854</v>
      </c>
      <c r="J751" t="s">
        <v>377</v>
      </c>
      <c r="T751" s="133" t="s">
        <v>365</v>
      </c>
      <c r="U751" s="159" t="s">
        <v>377</v>
      </c>
      <c r="V751" s="39" t="s">
        <v>1143</v>
      </c>
      <c r="W751" s="160" t="s">
        <v>185</v>
      </c>
      <c r="X751" s="161" t="s">
        <v>764</v>
      </c>
      <c r="Y751" s="7"/>
      <c r="Z751" s="159">
        <v>3.5000000000000003E-2</v>
      </c>
      <c r="AA751" s="159">
        <v>0</v>
      </c>
      <c r="AB751" s="162">
        <v>2.23</v>
      </c>
    </row>
    <row r="752" spans="1:28" ht="15" customHeight="1" x14ac:dyDescent="0.15">
      <c r="A752" s="20" t="str">
        <f t="shared" si="11"/>
        <v>貨3CAEF</v>
      </c>
      <c r="B752" s="20" t="s">
        <v>270</v>
      </c>
      <c r="C752" s="20" t="s">
        <v>269</v>
      </c>
      <c r="D752" t="s">
        <v>185</v>
      </c>
      <c r="E752" t="s">
        <v>765</v>
      </c>
      <c r="F752" s="20">
        <v>1.7500000000000002E-2</v>
      </c>
      <c r="G752" s="20">
        <v>0</v>
      </c>
      <c r="H752" s="20">
        <v>2.23</v>
      </c>
      <c r="I752" s="1" t="s">
        <v>854</v>
      </c>
      <c r="J752" t="s">
        <v>1259</v>
      </c>
      <c r="T752" s="133" t="s">
        <v>365</v>
      </c>
      <c r="U752" s="159" t="s">
        <v>377</v>
      </c>
      <c r="V752" s="39" t="s">
        <v>1143</v>
      </c>
      <c r="W752" s="160" t="s">
        <v>185</v>
      </c>
      <c r="X752" s="161" t="s">
        <v>765</v>
      </c>
      <c r="Y752" s="7"/>
      <c r="Z752" s="159">
        <v>1.7500000000000002E-2</v>
      </c>
      <c r="AA752" s="159">
        <v>0</v>
      </c>
      <c r="AB752" s="162">
        <v>2.23</v>
      </c>
    </row>
    <row r="753" spans="1:28" ht="15" customHeight="1" x14ac:dyDescent="0.15">
      <c r="A753" s="20" t="str">
        <f t="shared" si="11"/>
        <v>貨3CCEF</v>
      </c>
      <c r="B753" s="20" t="s">
        <v>270</v>
      </c>
      <c r="C753" s="20" t="s">
        <v>269</v>
      </c>
      <c r="D753" t="s">
        <v>185</v>
      </c>
      <c r="E753" t="s">
        <v>264</v>
      </c>
      <c r="F753" s="20">
        <v>1.7500000000000002E-2</v>
      </c>
      <c r="G753" s="20">
        <v>0</v>
      </c>
      <c r="H753" s="20">
        <v>2.23</v>
      </c>
      <c r="I753" s="1" t="s">
        <v>854</v>
      </c>
      <c r="J753" t="s">
        <v>160</v>
      </c>
      <c r="T753" s="133" t="s">
        <v>365</v>
      </c>
      <c r="U753" s="159" t="s">
        <v>377</v>
      </c>
      <c r="V753" s="39" t="s">
        <v>1143</v>
      </c>
      <c r="W753" s="160" t="s">
        <v>185</v>
      </c>
      <c r="X753" s="161" t="s">
        <v>264</v>
      </c>
      <c r="Y753" s="7"/>
      <c r="Z753" s="159">
        <v>1.7500000000000002E-2</v>
      </c>
      <c r="AA753" s="159">
        <v>0</v>
      </c>
      <c r="AB753" s="162">
        <v>2.23</v>
      </c>
    </row>
    <row r="754" spans="1:28" ht="15" customHeight="1" x14ac:dyDescent="0.15">
      <c r="A754" s="20" t="str">
        <f t="shared" si="11"/>
        <v>貨3CCFF</v>
      </c>
      <c r="B754" s="20" t="s">
        <v>270</v>
      </c>
      <c r="C754" s="20" t="s">
        <v>269</v>
      </c>
      <c r="D754" s="20" t="s">
        <v>185</v>
      </c>
      <c r="E754" s="20" t="s">
        <v>265</v>
      </c>
      <c r="F754" s="20">
        <v>1.7500000000000002E-2</v>
      </c>
      <c r="G754" s="20">
        <v>0</v>
      </c>
      <c r="H754" s="20">
        <v>2.23</v>
      </c>
      <c r="I754" s="1" t="s">
        <v>854</v>
      </c>
      <c r="J754" s="20" t="s">
        <v>159</v>
      </c>
      <c r="T754" s="133" t="s">
        <v>365</v>
      </c>
      <c r="U754" s="159" t="s">
        <v>377</v>
      </c>
      <c r="V754" s="39" t="s">
        <v>1143</v>
      </c>
      <c r="W754" s="160" t="s">
        <v>185</v>
      </c>
      <c r="X754" s="161" t="s">
        <v>265</v>
      </c>
      <c r="Y754" s="7"/>
      <c r="Z754" s="159">
        <v>1.7500000000000002E-2</v>
      </c>
      <c r="AA754" s="159">
        <v>0</v>
      </c>
      <c r="AB754" s="162">
        <v>2.23</v>
      </c>
    </row>
    <row r="755" spans="1:28" ht="15" customHeight="1" x14ac:dyDescent="0.15">
      <c r="A755" s="20" t="str">
        <f t="shared" si="11"/>
        <v>貨3CDEF</v>
      </c>
      <c r="B755" s="20" t="s">
        <v>270</v>
      </c>
      <c r="C755" s="20" t="s">
        <v>269</v>
      </c>
      <c r="D755" s="20" t="s">
        <v>185</v>
      </c>
      <c r="E755" s="20" t="s">
        <v>266</v>
      </c>
      <c r="F755" s="20">
        <v>8.7500000000000008E-3</v>
      </c>
      <c r="G755" s="20">
        <v>0</v>
      </c>
      <c r="H755" s="20">
        <v>2.23</v>
      </c>
      <c r="I755" s="1" t="s">
        <v>854</v>
      </c>
      <c r="J755" s="20" t="s">
        <v>375</v>
      </c>
      <c r="T755" s="133" t="s">
        <v>365</v>
      </c>
      <c r="U755" s="159" t="s">
        <v>377</v>
      </c>
      <c r="V755" s="39" t="s">
        <v>1143</v>
      </c>
      <c r="W755" s="160" t="s">
        <v>185</v>
      </c>
      <c r="X755" s="161" t="s">
        <v>266</v>
      </c>
      <c r="Y755" s="7"/>
      <c r="Z755" s="159">
        <v>8.7500000000000008E-3</v>
      </c>
      <c r="AA755" s="159">
        <v>0</v>
      </c>
      <c r="AB755" s="162">
        <v>2.23</v>
      </c>
    </row>
    <row r="756" spans="1:28" ht="15" customHeight="1" x14ac:dyDescent="0.15">
      <c r="A756" s="20" t="str">
        <f t="shared" si="11"/>
        <v>貨3CDFF</v>
      </c>
      <c r="B756" s="20" t="s">
        <v>270</v>
      </c>
      <c r="C756" s="20" t="s">
        <v>269</v>
      </c>
      <c r="D756" s="20" t="s">
        <v>185</v>
      </c>
      <c r="E756" s="20" t="s">
        <v>267</v>
      </c>
      <c r="F756" s="20">
        <v>8.7500000000000008E-3</v>
      </c>
      <c r="G756" s="20">
        <v>0</v>
      </c>
      <c r="H756" s="20">
        <v>2.23</v>
      </c>
      <c r="I756" s="1" t="s">
        <v>854</v>
      </c>
      <c r="J756" s="20" t="s">
        <v>376</v>
      </c>
      <c r="T756" s="133" t="s">
        <v>365</v>
      </c>
      <c r="U756" s="159" t="s">
        <v>377</v>
      </c>
      <c r="V756" s="39" t="s">
        <v>1143</v>
      </c>
      <c r="W756" s="160" t="s">
        <v>185</v>
      </c>
      <c r="X756" s="161" t="s">
        <v>267</v>
      </c>
      <c r="Y756" s="7"/>
      <c r="Z756" s="159">
        <v>8.7500000000000008E-3</v>
      </c>
      <c r="AA756" s="159">
        <v>0</v>
      </c>
      <c r="AB756" s="162">
        <v>2.23</v>
      </c>
    </row>
    <row r="757" spans="1:28" ht="15" customHeight="1" x14ac:dyDescent="0.15">
      <c r="A757" s="20" t="str">
        <f t="shared" si="11"/>
        <v>貨3CLFF</v>
      </c>
      <c r="B757" s="20" t="s">
        <v>270</v>
      </c>
      <c r="C757" s="20" t="s">
        <v>269</v>
      </c>
      <c r="D757" s="20" t="s">
        <v>443</v>
      </c>
      <c r="E757" s="20" t="s">
        <v>591</v>
      </c>
      <c r="F757" s="20">
        <v>3.5000000000000003E-2</v>
      </c>
      <c r="G757" s="20">
        <v>0</v>
      </c>
      <c r="H757" s="20">
        <v>2.23</v>
      </c>
      <c r="I757" s="1" t="s">
        <v>854</v>
      </c>
      <c r="T757" s="133" t="s">
        <v>365</v>
      </c>
      <c r="U757" s="159" t="s">
        <v>377</v>
      </c>
      <c r="V757" s="39" t="s">
        <v>1143</v>
      </c>
      <c r="W757" s="160" t="s">
        <v>443</v>
      </c>
      <c r="X757" s="161" t="s">
        <v>591</v>
      </c>
      <c r="Y757" s="7"/>
      <c r="Z757" s="159">
        <v>3.5000000000000003E-2</v>
      </c>
      <c r="AA757" s="159">
        <v>0</v>
      </c>
      <c r="AB757" s="162">
        <v>2.23</v>
      </c>
    </row>
    <row r="758" spans="1:28" ht="15" customHeight="1" x14ac:dyDescent="0.15">
      <c r="A758" s="20" t="str">
        <f t="shared" si="11"/>
        <v>貨3CLEF</v>
      </c>
      <c r="B758" s="20" t="s">
        <v>270</v>
      </c>
      <c r="C758" s="20" t="s">
        <v>269</v>
      </c>
      <c r="D758" s="20" t="s">
        <v>443</v>
      </c>
      <c r="E758" s="20" t="s">
        <v>587</v>
      </c>
      <c r="F758" s="20">
        <v>1.7500000000000002E-2</v>
      </c>
      <c r="G758" s="20">
        <v>0</v>
      </c>
      <c r="H758" s="20">
        <v>2.23</v>
      </c>
      <c r="I758" s="1" t="s">
        <v>854</v>
      </c>
      <c r="J758" s="20" t="s">
        <v>1088</v>
      </c>
      <c r="T758" s="133" t="s">
        <v>365</v>
      </c>
      <c r="U758" s="159" t="s">
        <v>377</v>
      </c>
      <c r="V758" s="39" t="s">
        <v>1143</v>
      </c>
      <c r="W758" s="160" t="s">
        <v>443</v>
      </c>
      <c r="X758" s="161" t="s">
        <v>587</v>
      </c>
      <c r="Y758" s="7"/>
      <c r="Z758" s="159">
        <v>1.7500000000000002E-2</v>
      </c>
      <c r="AA758" s="159">
        <v>0</v>
      </c>
      <c r="AB758" s="162">
        <v>2.23</v>
      </c>
    </row>
    <row r="759" spans="1:28" ht="15" customHeight="1" x14ac:dyDescent="0.15">
      <c r="A759" s="20" t="str">
        <f t="shared" si="11"/>
        <v>貨3CMFF</v>
      </c>
      <c r="B759" s="20" t="s">
        <v>270</v>
      </c>
      <c r="C759" s="20" t="s">
        <v>269</v>
      </c>
      <c r="D759" s="20" t="s">
        <v>443</v>
      </c>
      <c r="E759" s="20" t="s">
        <v>627</v>
      </c>
      <c r="F759" s="20">
        <v>1.7500000000000002E-2</v>
      </c>
      <c r="G759" s="20">
        <v>0</v>
      </c>
      <c r="H759" s="20">
        <v>2.23</v>
      </c>
      <c r="I759" s="1" t="s">
        <v>854</v>
      </c>
      <c r="J759" s="20" t="s">
        <v>463</v>
      </c>
      <c r="T759" s="133" t="s">
        <v>365</v>
      </c>
      <c r="U759" s="159" t="s">
        <v>377</v>
      </c>
      <c r="V759" s="39" t="s">
        <v>1143</v>
      </c>
      <c r="W759" s="160" t="s">
        <v>443</v>
      </c>
      <c r="X759" s="161" t="s">
        <v>627</v>
      </c>
      <c r="Y759" s="7"/>
      <c r="Z759" s="159">
        <v>1.7500000000000002E-2</v>
      </c>
      <c r="AA759" s="159">
        <v>0</v>
      </c>
      <c r="AB759" s="162">
        <v>2.23</v>
      </c>
    </row>
    <row r="760" spans="1:28" ht="15" customHeight="1" x14ac:dyDescent="0.15">
      <c r="A760" s="20" t="str">
        <f t="shared" si="11"/>
        <v>貨3CMEF</v>
      </c>
      <c r="B760" s="20" t="s">
        <v>270</v>
      </c>
      <c r="C760" s="20" t="s">
        <v>269</v>
      </c>
      <c r="D760" s="20" t="s">
        <v>443</v>
      </c>
      <c r="E760" s="20" t="s">
        <v>623</v>
      </c>
      <c r="F760" s="20">
        <v>1.7500000000000002E-2</v>
      </c>
      <c r="G760" s="20">
        <v>0</v>
      </c>
      <c r="H760" s="20">
        <v>2.23</v>
      </c>
      <c r="I760" s="1" t="s">
        <v>854</v>
      </c>
      <c r="J760" s="20" t="s">
        <v>446</v>
      </c>
      <c r="T760" s="133" t="s">
        <v>365</v>
      </c>
      <c r="U760" s="159" t="s">
        <v>377</v>
      </c>
      <c r="V760" s="39" t="s">
        <v>1143</v>
      </c>
      <c r="W760" s="160" t="s">
        <v>443</v>
      </c>
      <c r="X760" s="161" t="s">
        <v>623</v>
      </c>
      <c r="Y760" s="7"/>
      <c r="Z760" s="159">
        <v>1.7500000000000002E-2</v>
      </c>
      <c r="AA760" s="159">
        <v>0</v>
      </c>
      <c r="AB760" s="162">
        <v>2.23</v>
      </c>
    </row>
    <row r="761" spans="1:28" ht="15" customHeight="1" x14ac:dyDescent="0.15">
      <c r="A761" s="20" t="str">
        <f t="shared" si="11"/>
        <v>貨3CRFF</v>
      </c>
      <c r="B761" s="20" t="s">
        <v>270</v>
      </c>
      <c r="C761" s="20" t="s">
        <v>269</v>
      </c>
      <c r="D761" s="20" t="s">
        <v>443</v>
      </c>
      <c r="E761" s="20" t="s">
        <v>675</v>
      </c>
      <c r="F761" s="20">
        <v>8.7500000000000008E-3</v>
      </c>
      <c r="G761" s="20">
        <v>0</v>
      </c>
      <c r="H761" s="20">
        <v>2.23</v>
      </c>
      <c r="I761" s="1" t="s">
        <v>854</v>
      </c>
      <c r="J761" s="20" t="s">
        <v>464</v>
      </c>
      <c r="T761" s="133" t="s">
        <v>365</v>
      </c>
      <c r="U761" s="159" t="s">
        <v>377</v>
      </c>
      <c r="V761" s="39" t="s">
        <v>1143</v>
      </c>
      <c r="W761" s="160" t="s">
        <v>443</v>
      </c>
      <c r="X761" s="161" t="s">
        <v>675</v>
      </c>
      <c r="Y761" s="7"/>
      <c r="Z761" s="159">
        <v>8.7500000000000008E-3</v>
      </c>
      <c r="AA761" s="159">
        <v>0</v>
      </c>
      <c r="AB761" s="162">
        <v>2.23</v>
      </c>
    </row>
    <row r="762" spans="1:28" ht="15" customHeight="1" x14ac:dyDescent="0.15">
      <c r="A762" s="20" t="str">
        <f t="shared" si="11"/>
        <v>貨3CREF</v>
      </c>
      <c r="B762" s="20" t="s">
        <v>270</v>
      </c>
      <c r="C762" s="20" t="s">
        <v>269</v>
      </c>
      <c r="D762" s="20" t="s">
        <v>443</v>
      </c>
      <c r="E762" s="20" t="s">
        <v>671</v>
      </c>
      <c r="F762" s="20">
        <v>8.7500000000000008E-3</v>
      </c>
      <c r="G762" s="20">
        <v>0</v>
      </c>
      <c r="H762" s="20">
        <v>2.23</v>
      </c>
      <c r="I762" s="1" t="s">
        <v>854</v>
      </c>
      <c r="J762" s="20" t="s">
        <v>447</v>
      </c>
      <c r="T762" s="133" t="s">
        <v>365</v>
      </c>
      <c r="U762" s="159" t="s">
        <v>377</v>
      </c>
      <c r="V762" s="39" t="s">
        <v>1143</v>
      </c>
      <c r="W762" s="160" t="s">
        <v>443</v>
      </c>
      <c r="X762" s="161" t="s">
        <v>671</v>
      </c>
      <c r="Y762" s="7"/>
      <c r="Z762" s="159">
        <v>8.7500000000000008E-3</v>
      </c>
      <c r="AA762" s="159">
        <v>0</v>
      </c>
      <c r="AB762" s="162">
        <v>2.23</v>
      </c>
    </row>
    <row r="763" spans="1:28" ht="15" customHeight="1" x14ac:dyDescent="0.15">
      <c r="A763" s="20" t="str">
        <f t="shared" si="11"/>
        <v>貨3CQFF</v>
      </c>
      <c r="B763" s="20" t="s">
        <v>270</v>
      </c>
      <c r="C763" s="20" t="s">
        <v>269</v>
      </c>
      <c r="D763" s="20" t="s">
        <v>443</v>
      </c>
      <c r="E763" s="20" t="s">
        <v>320</v>
      </c>
      <c r="F763" s="20">
        <v>3.15E-2</v>
      </c>
      <c r="G763" s="20">
        <v>0</v>
      </c>
      <c r="H763" s="20">
        <v>2.23</v>
      </c>
      <c r="I763" s="1" t="s">
        <v>854</v>
      </c>
      <c r="J763" s="20" t="s">
        <v>157</v>
      </c>
      <c r="T763" s="133" t="s">
        <v>365</v>
      </c>
      <c r="U763" s="159" t="s">
        <v>377</v>
      </c>
      <c r="V763" s="39" t="s">
        <v>1143</v>
      </c>
      <c r="W763" s="160" t="s">
        <v>443</v>
      </c>
      <c r="X763" s="161" t="s">
        <v>320</v>
      </c>
      <c r="Y763" s="7"/>
      <c r="Z763" s="159">
        <v>3.15E-2</v>
      </c>
      <c r="AA763" s="159">
        <v>0</v>
      </c>
      <c r="AB763" s="162">
        <v>2.23</v>
      </c>
    </row>
    <row r="764" spans="1:28" ht="15" customHeight="1" x14ac:dyDescent="0.15">
      <c r="A764" s="20" t="str">
        <f t="shared" si="11"/>
        <v>貨3CQEF</v>
      </c>
      <c r="B764" s="20" t="s">
        <v>270</v>
      </c>
      <c r="C764" s="20" t="s">
        <v>269</v>
      </c>
      <c r="D764" s="20" t="s">
        <v>443</v>
      </c>
      <c r="E764" s="20" t="s">
        <v>316</v>
      </c>
      <c r="F764" s="20">
        <v>3.15E-2</v>
      </c>
      <c r="G764" s="20">
        <v>0</v>
      </c>
      <c r="H764" s="20">
        <v>2.23</v>
      </c>
      <c r="I764" s="1" t="s">
        <v>854</v>
      </c>
      <c r="J764" s="20" t="s">
        <v>158</v>
      </c>
      <c r="T764" s="133" t="s">
        <v>365</v>
      </c>
      <c r="U764" s="159" t="s">
        <v>377</v>
      </c>
      <c r="V764" s="39" t="s">
        <v>1143</v>
      </c>
      <c r="W764" s="160" t="s">
        <v>443</v>
      </c>
      <c r="X764" s="161" t="s">
        <v>316</v>
      </c>
      <c r="Y764" s="7"/>
      <c r="Z764" s="159">
        <v>3.15E-2</v>
      </c>
      <c r="AA764" s="159">
        <v>0</v>
      </c>
      <c r="AB764" s="162">
        <v>2.23</v>
      </c>
    </row>
    <row r="765" spans="1:28" ht="15" customHeight="1" x14ac:dyDescent="0.15">
      <c r="A765" s="20" t="str">
        <f t="shared" si="11"/>
        <v>貨3C3FF</v>
      </c>
      <c r="B765" s="20" t="s">
        <v>270</v>
      </c>
      <c r="C765" s="20" t="s">
        <v>269</v>
      </c>
      <c r="D765" s="20" t="s">
        <v>1102</v>
      </c>
      <c r="E765" s="20" t="s">
        <v>1269</v>
      </c>
      <c r="F765" s="20">
        <v>3.5000000000000003E-2</v>
      </c>
      <c r="G765" s="20">
        <v>0</v>
      </c>
      <c r="H765" s="20">
        <v>2.23</v>
      </c>
      <c r="I765" s="1" t="s">
        <v>854</v>
      </c>
      <c r="T765" s="133" t="s">
        <v>365</v>
      </c>
      <c r="U765" s="159" t="s">
        <v>377</v>
      </c>
      <c r="V765" s="39" t="s">
        <v>1143</v>
      </c>
      <c r="W765" s="160" t="s">
        <v>1102</v>
      </c>
      <c r="X765" s="161" t="s">
        <v>1269</v>
      </c>
      <c r="Y765" s="7"/>
      <c r="Z765" s="159">
        <v>3.5000000000000003E-2</v>
      </c>
      <c r="AA765" s="159">
        <v>0</v>
      </c>
      <c r="AB765" s="162">
        <v>2.23</v>
      </c>
    </row>
    <row r="766" spans="1:28" ht="15" customHeight="1" x14ac:dyDescent="0.15">
      <c r="A766" s="20" t="str">
        <f t="shared" si="11"/>
        <v>貨3C3EF</v>
      </c>
      <c r="B766" s="20" t="s">
        <v>270</v>
      </c>
      <c r="C766" s="20" t="s">
        <v>269</v>
      </c>
      <c r="D766" s="20" t="s">
        <v>1102</v>
      </c>
      <c r="E766" s="20" t="s">
        <v>1270</v>
      </c>
      <c r="F766" s="20">
        <v>1.7500000000000002E-2</v>
      </c>
      <c r="G766" s="20">
        <v>0</v>
      </c>
      <c r="H766" s="20">
        <v>2.23</v>
      </c>
      <c r="I766" s="1" t="s">
        <v>854</v>
      </c>
      <c r="T766" s="133" t="s">
        <v>365</v>
      </c>
      <c r="U766" s="159" t="s">
        <v>377</v>
      </c>
      <c r="V766" s="39" t="s">
        <v>1143</v>
      </c>
      <c r="W766" s="160" t="s">
        <v>1102</v>
      </c>
      <c r="X766" s="161" t="s">
        <v>1270</v>
      </c>
      <c r="Y766" s="7"/>
      <c r="Z766" s="159">
        <v>1.7500000000000002E-2</v>
      </c>
      <c r="AA766" s="159">
        <v>0</v>
      </c>
      <c r="AB766" s="162">
        <v>2.23</v>
      </c>
    </row>
    <row r="767" spans="1:28" ht="15" customHeight="1" x14ac:dyDescent="0.15">
      <c r="A767" s="20" t="str">
        <f t="shared" si="11"/>
        <v>貨3C4FF</v>
      </c>
      <c r="B767" s="20" t="s">
        <v>270</v>
      </c>
      <c r="C767" s="20" t="s">
        <v>269</v>
      </c>
      <c r="D767" s="20" t="s">
        <v>1102</v>
      </c>
      <c r="E767" s="20" t="s">
        <v>1271</v>
      </c>
      <c r="F767" s="20">
        <v>2.6250000000000002E-2</v>
      </c>
      <c r="G767" s="20">
        <v>0</v>
      </c>
      <c r="H767" s="20">
        <v>2.23</v>
      </c>
      <c r="I767" s="1" t="s">
        <v>854</v>
      </c>
      <c r="T767" s="133" t="s">
        <v>365</v>
      </c>
      <c r="U767" s="159" t="s">
        <v>377</v>
      </c>
      <c r="V767" s="39" t="s">
        <v>1143</v>
      </c>
      <c r="W767" s="160" t="s">
        <v>1102</v>
      </c>
      <c r="X767" s="161" t="s">
        <v>1271</v>
      </c>
      <c r="Y767" s="7"/>
      <c r="Z767" s="159">
        <v>2.6250000000000002E-2</v>
      </c>
      <c r="AA767" s="159">
        <v>0</v>
      </c>
      <c r="AB767" s="162">
        <v>2.23</v>
      </c>
    </row>
    <row r="768" spans="1:28" ht="15" customHeight="1" x14ac:dyDescent="0.15">
      <c r="A768" s="20" t="str">
        <f t="shared" si="11"/>
        <v>貨3C4EF</v>
      </c>
      <c r="B768" s="20" t="s">
        <v>270</v>
      </c>
      <c r="C768" s="20" t="s">
        <v>269</v>
      </c>
      <c r="D768" s="20" t="s">
        <v>1102</v>
      </c>
      <c r="E768" s="20" t="s">
        <v>1272</v>
      </c>
      <c r="F768" s="20">
        <v>2.6249999999999999E-2</v>
      </c>
      <c r="G768" s="20">
        <v>0</v>
      </c>
      <c r="H768" s="20">
        <v>2.23</v>
      </c>
      <c r="I768" s="1" t="s">
        <v>854</v>
      </c>
      <c r="T768" s="133" t="s">
        <v>365</v>
      </c>
      <c r="U768" s="159" t="s">
        <v>377</v>
      </c>
      <c r="V768" s="39" t="s">
        <v>1143</v>
      </c>
      <c r="W768" s="160" t="s">
        <v>1102</v>
      </c>
      <c r="X768" s="161" t="s">
        <v>1272</v>
      </c>
      <c r="Y768" s="7"/>
      <c r="Z768" s="159">
        <v>2.6249999999999999E-2</v>
      </c>
      <c r="AA768" s="159">
        <v>0</v>
      </c>
      <c r="AB768" s="162">
        <v>2.23</v>
      </c>
    </row>
    <row r="769" spans="1:28" ht="15" customHeight="1" x14ac:dyDescent="0.15">
      <c r="A769" s="20" t="str">
        <f t="shared" si="11"/>
        <v>貨3C5FF</v>
      </c>
      <c r="B769" s="20" t="s">
        <v>270</v>
      </c>
      <c r="C769" s="20" t="s">
        <v>269</v>
      </c>
      <c r="D769" s="20" t="s">
        <v>1102</v>
      </c>
      <c r="E769" s="20" t="s">
        <v>1273</v>
      </c>
      <c r="F769" s="20">
        <v>1.7500000000000002E-2</v>
      </c>
      <c r="G769" s="20">
        <v>0</v>
      </c>
      <c r="H769" s="20">
        <v>2.23</v>
      </c>
      <c r="I769" s="1" t="s">
        <v>854</v>
      </c>
      <c r="T769" s="133" t="s">
        <v>365</v>
      </c>
      <c r="U769" s="159" t="s">
        <v>377</v>
      </c>
      <c r="V769" s="39" t="s">
        <v>1143</v>
      </c>
      <c r="W769" s="160" t="s">
        <v>1102</v>
      </c>
      <c r="X769" s="161" t="s">
        <v>1273</v>
      </c>
      <c r="Y769" s="7"/>
      <c r="Z769" s="159">
        <v>1.7500000000000002E-2</v>
      </c>
      <c r="AA769" s="159">
        <v>0</v>
      </c>
      <c r="AB769" s="162">
        <v>2.23</v>
      </c>
    </row>
    <row r="770" spans="1:28" ht="15" customHeight="1" x14ac:dyDescent="0.15">
      <c r="A770" s="20" t="str">
        <f t="shared" si="11"/>
        <v>貨3C5EF</v>
      </c>
      <c r="B770" s="20" t="s">
        <v>270</v>
      </c>
      <c r="C770" s="20" t="s">
        <v>269</v>
      </c>
      <c r="D770" s="20" t="s">
        <v>1102</v>
      </c>
      <c r="E770" s="20" t="s">
        <v>1275</v>
      </c>
      <c r="F770" s="20">
        <v>1.7500000000000002E-2</v>
      </c>
      <c r="G770" s="20">
        <v>0</v>
      </c>
      <c r="H770" s="20">
        <v>2.23</v>
      </c>
      <c r="I770" s="1" t="s">
        <v>854</v>
      </c>
      <c r="T770" s="133" t="s">
        <v>365</v>
      </c>
      <c r="U770" s="159" t="s">
        <v>377</v>
      </c>
      <c r="V770" s="39" t="s">
        <v>1143</v>
      </c>
      <c r="W770" s="160" t="s">
        <v>1102</v>
      </c>
      <c r="X770" s="161" t="s">
        <v>1275</v>
      </c>
      <c r="Y770" s="7"/>
      <c r="Z770" s="159">
        <v>1.7500000000000002E-2</v>
      </c>
      <c r="AA770" s="159">
        <v>0</v>
      </c>
      <c r="AB770" s="162">
        <v>2.23</v>
      </c>
    </row>
    <row r="771" spans="1:28" ht="15" customHeight="1" x14ac:dyDescent="0.15">
      <c r="A771" s="20" t="str">
        <f t="shared" si="11"/>
        <v>貨3C6FF</v>
      </c>
      <c r="B771" s="20" t="s">
        <v>270</v>
      </c>
      <c r="C771" s="20" t="s">
        <v>269</v>
      </c>
      <c r="D771" s="20" t="s">
        <v>1102</v>
      </c>
      <c r="E771" s="20" t="s">
        <v>1276</v>
      </c>
      <c r="F771" s="20">
        <v>8.7500000000000008E-3</v>
      </c>
      <c r="G771" s="20">
        <v>0</v>
      </c>
      <c r="H771" s="20">
        <v>2.23</v>
      </c>
      <c r="I771" s="1" t="s">
        <v>854</v>
      </c>
      <c r="T771" s="133" t="s">
        <v>365</v>
      </c>
      <c r="U771" s="159" t="s">
        <v>377</v>
      </c>
      <c r="V771" s="39" t="s">
        <v>1143</v>
      </c>
      <c r="W771" s="160" t="s">
        <v>1102</v>
      </c>
      <c r="X771" s="161" t="s">
        <v>1276</v>
      </c>
      <c r="Y771" s="7"/>
      <c r="Z771" s="159">
        <v>8.7500000000000008E-3</v>
      </c>
      <c r="AA771" s="159">
        <v>0</v>
      </c>
      <c r="AB771" s="162">
        <v>2.23</v>
      </c>
    </row>
    <row r="772" spans="1:28" ht="15" customHeight="1" x14ac:dyDescent="0.15">
      <c r="A772" s="20" t="str">
        <f t="shared" si="11"/>
        <v>貨3C6EF</v>
      </c>
      <c r="B772" s="20" t="s">
        <v>270</v>
      </c>
      <c r="C772" s="20" t="s">
        <v>269</v>
      </c>
      <c r="D772" s="20" t="s">
        <v>1102</v>
      </c>
      <c r="E772" s="20" t="s">
        <v>1277</v>
      </c>
      <c r="F772" s="20">
        <v>8.7500000000000008E-3</v>
      </c>
      <c r="G772" s="20">
        <v>0</v>
      </c>
      <c r="H772" s="20">
        <v>2.23</v>
      </c>
      <c r="I772" s="1" t="s">
        <v>854</v>
      </c>
      <c r="T772" s="133" t="s">
        <v>365</v>
      </c>
      <c r="U772" s="159" t="s">
        <v>377</v>
      </c>
      <c r="V772" s="39" t="s">
        <v>1143</v>
      </c>
      <c r="W772" s="160" t="s">
        <v>1102</v>
      </c>
      <c r="X772" s="161" t="s">
        <v>1277</v>
      </c>
      <c r="Y772" s="7"/>
      <c r="Z772" s="159">
        <v>8.7500000000000008E-3</v>
      </c>
      <c r="AA772" s="159">
        <v>0</v>
      </c>
      <c r="AB772" s="162">
        <v>2.23</v>
      </c>
    </row>
    <row r="773" spans="1:28" ht="15" customHeight="1" x14ac:dyDescent="0.15">
      <c r="A773" s="20" t="str">
        <f t="shared" ref="A773:A836" si="12">CONCATENATE(C773,E773)</f>
        <v>貨4CTR</v>
      </c>
      <c r="B773" s="20" t="s">
        <v>389</v>
      </c>
      <c r="C773" s="20" t="s">
        <v>273</v>
      </c>
      <c r="D773" s="20" t="s">
        <v>836</v>
      </c>
      <c r="E773" s="20" t="s">
        <v>766</v>
      </c>
      <c r="F773" s="20">
        <v>9.7500000000000003E-2</v>
      </c>
      <c r="G773" s="20">
        <v>0</v>
      </c>
      <c r="H773" s="20">
        <v>2.23</v>
      </c>
      <c r="I773" s="1" t="s">
        <v>854</v>
      </c>
      <c r="J773" s="20" t="s">
        <v>1256</v>
      </c>
      <c r="T773" s="133" t="s">
        <v>365</v>
      </c>
      <c r="U773" s="159" t="s">
        <v>377</v>
      </c>
      <c r="V773" s="39" t="s">
        <v>1144</v>
      </c>
      <c r="W773" s="160" t="s">
        <v>836</v>
      </c>
      <c r="X773" s="161" t="s">
        <v>766</v>
      </c>
      <c r="Y773" s="7"/>
      <c r="Z773" s="159">
        <v>9.7500000000000003E-2</v>
      </c>
      <c r="AA773" s="159">
        <v>0</v>
      </c>
      <c r="AB773" s="162">
        <v>2.23</v>
      </c>
    </row>
    <row r="774" spans="1:28" ht="15" customHeight="1" x14ac:dyDescent="0.15">
      <c r="A774" s="20" t="str">
        <f t="shared" si="12"/>
        <v>貨4CLR</v>
      </c>
      <c r="B774" s="20" t="s">
        <v>389</v>
      </c>
      <c r="C774" s="20" t="s">
        <v>273</v>
      </c>
      <c r="D774" s="20" t="s">
        <v>836</v>
      </c>
      <c r="E774" s="20" t="s">
        <v>767</v>
      </c>
      <c r="F774" s="20">
        <v>6.5000000000000002E-2</v>
      </c>
      <c r="G774" s="20">
        <v>0</v>
      </c>
      <c r="H774" s="20">
        <v>2.23</v>
      </c>
      <c r="I774" s="1" t="s">
        <v>854</v>
      </c>
      <c r="J774" s="20" t="s">
        <v>1257</v>
      </c>
      <c r="T774" s="133" t="s">
        <v>365</v>
      </c>
      <c r="U774" s="159" t="s">
        <v>377</v>
      </c>
      <c r="V774" s="39" t="s">
        <v>1144</v>
      </c>
      <c r="W774" s="160" t="s">
        <v>836</v>
      </c>
      <c r="X774" s="161" t="s">
        <v>767</v>
      </c>
      <c r="Y774" s="7"/>
      <c r="Z774" s="159">
        <v>6.5000000000000002E-2</v>
      </c>
      <c r="AA774" s="159">
        <v>0</v>
      </c>
      <c r="AB774" s="162">
        <v>2.23</v>
      </c>
    </row>
    <row r="775" spans="1:28" ht="15" customHeight="1" x14ac:dyDescent="0.15">
      <c r="A775" s="20" t="str">
        <f t="shared" si="12"/>
        <v>貨4CUR</v>
      </c>
      <c r="B775" s="20" t="s">
        <v>389</v>
      </c>
      <c r="C775" s="20" t="s">
        <v>273</v>
      </c>
      <c r="D775" s="20" t="s">
        <v>836</v>
      </c>
      <c r="E775" s="20" t="s">
        <v>768</v>
      </c>
      <c r="F775" s="20">
        <v>3.2500000000000001E-2</v>
      </c>
      <c r="G775" s="20">
        <v>0</v>
      </c>
      <c r="H775" s="20">
        <v>2.23</v>
      </c>
      <c r="I775" s="1" t="s">
        <v>854</v>
      </c>
      <c r="J775" s="20" t="s">
        <v>1258</v>
      </c>
      <c r="T775" s="133" t="s">
        <v>365</v>
      </c>
      <c r="U775" s="159" t="s">
        <v>377</v>
      </c>
      <c r="V775" s="39" t="s">
        <v>1144</v>
      </c>
      <c r="W775" s="160" t="s">
        <v>836</v>
      </c>
      <c r="X775" s="161" t="s">
        <v>768</v>
      </c>
      <c r="Y775" s="7"/>
      <c r="Z775" s="159">
        <v>3.2500000000000001E-2</v>
      </c>
      <c r="AA775" s="159">
        <v>0</v>
      </c>
      <c r="AB775" s="162">
        <v>2.23</v>
      </c>
    </row>
    <row r="776" spans="1:28" ht="15" customHeight="1" x14ac:dyDescent="0.15">
      <c r="A776" s="20" t="str">
        <f t="shared" si="12"/>
        <v>貨4CAFG</v>
      </c>
      <c r="B776" s="20" t="s">
        <v>389</v>
      </c>
      <c r="C776" s="20" t="s">
        <v>273</v>
      </c>
      <c r="D776" s="20" t="s">
        <v>185</v>
      </c>
      <c r="E776" s="20" t="s">
        <v>769</v>
      </c>
      <c r="F776" s="20">
        <v>7.4999999999999997E-2</v>
      </c>
      <c r="G776" s="20">
        <v>0</v>
      </c>
      <c r="H776" s="20">
        <v>2.23</v>
      </c>
      <c r="I776" s="1" t="s">
        <v>854</v>
      </c>
      <c r="J776" s="20" t="s">
        <v>377</v>
      </c>
      <c r="T776" s="133" t="s">
        <v>365</v>
      </c>
      <c r="U776" s="159" t="s">
        <v>377</v>
      </c>
      <c r="V776" s="39" t="s">
        <v>1144</v>
      </c>
      <c r="W776" s="160" t="s">
        <v>185</v>
      </c>
      <c r="X776" s="161" t="s">
        <v>769</v>
      </c>
      <c r="Y776" s="7"/>
      <c r="Z776" s="159">
        <v>7.4999999999999997E-2</v>
      </c>
      <c r="AA776" s="159">
        <v>0</v>
      </c>
      <c r="AB776" s="162">
        <v>2.23</v>
      </c>
    </row>
    <row r="777" spans="1:28" ht="15" customHeight="1" x14ac:dyDescent="0.15">
      <c r="A777" s="20" t="str">
        <f t="shared" si="12"/>
        <v>貨4CAEG</v>
      </c>
      <c r="B777" s="20" t="s">
        <v>389</v>
      </c>
      <c r="C777" s="20" t="s">
        <v>273</v>
      </c>
      <c r="D777" s="20" t="s">
        <v>185</v>
      </c>
      <c r="E777" t="s">
        <v>770</v>
      </c>
      <c r="F777" s="20">
        <v>3.7499999999999999E-2</v>
      </c>
      <c r="G777" s="20">
        <v>0</v>
      </c>
      <c r="H777" s="20">
        <v>2.23</v>
      </c>
      <c r="I777" s="1" t="s">
        <v>854</v>
      </c>
      <c r="J777" t="s">
        <v>1259</v>
      </c>
      <c r="T777" s="133" t="s">
        <v>365</v>
      </c>
      <c r="U777" s="159" t="s">
        <v>377</v>
      </c>
      <c r="V777" s="39" t="s">
        <v>1144</v>
      </c>
      <c r="W777" s="160" t="s">
        <v>185</v>
      </c>
      <c r="X777" s="161" t="s">
        <v>770</v>
      </c>
      <c r="Y777" s="7"/>
      <c r="Z777" s="159">
        <v>3.7499999999999999E-2</v>
      </c>
      <c r="AA777" s="159">
        <v>0</v>
      </c>
      <c r="AB777" s="162">
        <v>2.23</v>
      </c>
    </row>
    <row r="778" spans="1:28" ht="15" customHeight="1" x14ac:dyDescent="0.15">
      <c r="A778" s="20" t="str">
        <f t="shared" si="12"/>
        <v>貨4CBEG</v>
      </c>
      <c r="B778" s="20" t="s">
        <v>389</v>
      </c>
      <c r="C778" s="20" t="s">
        <v>273</v>
      </c>
      <c r="D778" s="20" t="s">
        <v>185</v>
      </c>
      <c r="E778" s="20" t="s">
        <v>271</v>
      </c>
      <c r="F778" s="20">
        <v>6.7500000000000004E-2</v>
      </c>
      <c r="G778" s="20">
        <v>0</v>
      </c>
      <c r="H778" s="20">
        <v>2.23</v>
      </c>
      <c r="I778" s="1" t="s">
        <v>854</v>
      </c>
      <c r="J778" t="s">
        <v>158</v>
      </c>
      <c r="T778" s="133" t="s">
        <v>365</v>
      </c>
      <c r="U778" s="159" t="s">
        <v>377</v>
      </c>
      <c r="V778" s="39" t="s">
        <v>1144</v>
      </c>
      <c r="W778" s="160" t="s">
        <v>185</v>
      </c>
      <c r="X778" s="161" t="s">
        <v>271</v>
      </c>
      <c r="Y778" s="7"/>
      <c r="Z778" s="159">
        <v>6.7500000000000004E-2</v>
      </c>
      <c r="AA778" s="159">
        <v>0</v>
      </c>
      <c r="AB778" s="162">
        <v>2.23</v>
      </c>
    </row>
    <row r="779" spans="1:28" ht="15" customHeight="1" x14ac:dyDescent="0.15">
      <c r="A779" s="20" t="str">
        <f t="shared" si="12"/>
        <v>貨4CBFG</v>
      </c>
      <c r="B779" s="20" t="s">
        <v>389</v>
      </c>
      <c r="C779" s="20" t="s">
        <v>273</v>
      </c>
      <c r="D779" s="20" t="s">
        <v>185</v>
      </c>
      <c r="E779" s="20" t="s">
        <v>272</v>
      </c>
      <c r="F779" s="20">
        <v>6.7500000000000004E-2</v>
      </c>
      <c r="G779" s="20">
        <v>0</v>
      </c>
      <c r="H779" s="20">
        <v>2.23</v>
      </c>
      <c r="I779" s="1" t="s">
        <v>854</v>
      </c>
      <c r="J779" t="s">
        <v>157</v>
      </c>
      <c r="T779" s="133" t="s">
        <v>365</v>
      </c>
      <c r="U779" s="159" t="s">
        <v>377</v>
      </c>
      <c r="V779" s="39" t="s">
        <v>1144</v>
      </c>
      <c r="W779" s="160" t="s">
        <v>185</v>
      </c>
      <c r="X779" s="161" t="s">
        <v>272</v>
      </c>
      <c r="Y779" s="7"/>
      <c r="Z779" s="159">
        <v>6.7500000000000004E-2</v>
      </c>
      <c r="AA779" s="159">
        <v>0</v>
      </c>
      <c r="AB779" s="162">
        <v>2.23</v>
      </c>
    </row>
    <row r="780" spans="1:28" ht="15" customHeight="1" x14ac:dyDescent="0.15">
      <c r="A780" s="20" t="str">
        <f t="shared" si="12"/>
        <v>貨4CNEG</v>
      </c>
      <c r="B780" s="20" t="s">
        <v>389</v>
      </c>
      <c r="C780" s="20" t="s">
        <v>273</v>
      </c>
      <c r="D780" t="s">
        <v>185</v>
      </c>
      <c r="E780" t="s">
        <v>645</v>
      </c>
      <c r="F780" s="20">
        <v>6.7500000000000004E-2</v>
      </c>
      <c r="G780" s="20">
        <v>0</v>
      </c>
      <c r="H780" s="20">
        <v>2.23</v>
      </c>
      <c r="I780" s="1" t="s">
        <v>854</v>
      </c>
      <c r="J780" s="20" t="s">
        <v>1088</v>
      </c>
      <c r="T780" s="133" t="s">
        <v>365</v>
      </c>
      <c r="U780" s="159" t="s">
        <v>377</v>
      </c>
      <c r="V780" s="39" t="s">
        <v>1144</v>
      </c>
      <c r="W780" s="160" t="s">
        <v>185</v>
      </c>
      <c r="X780" s="161" t="s">
        <v>645</v>
      </c>
      <c r="Y780" s="7"/>
      <c r="Z780" s="159">
        <v>6.7500000000000004E-2</v>
      </c>
      <c r="AA780" s="159">
        <v>0</v>
      </c>
      <c r="AB780" s="162">
        <v>2.23</v>
      </c>
    </row>
    <row r="781" spans="1:28" ht="15" customHeight="1" x14ac:dyDescent="0.15">
      <c r="A781" s="20" t="str">
        <f t="shared" si="12"/>
        <v>貨4CNFG</v>
      </c>
      <c r="B781" s="20" t="s">
        <v>389</v>
      </c>
      <c r="C781" s="20" t="s">
        <v>273</v>
      </c>
      <c r="D781" t="s">
        <v>185</v>
      </c>
      <c r="E781" t="s">
        <v>646</v>
      </c>
      <c r="F781" s="20">
        <v>6.7500000000000004E-2</v>
      </c>
      <c r="G781" s="20">
        <v>0</v>
      </c>
      <c r="H781" s="20">
        <v>2.23</v>
      </c>
      <c r="I781" s="1" t="s">
        <v>854</v>
      </c>
      <c r="J781"/>
      <c r="T781" s="133" t="s">
        <v>365</v>
      </c>
      <c r="U781" s="159" t="s">
        <v>377</v>
      </c>
      <c r="V781" s="39" t="s">
        <v>1144</v>
      </c>
      <c r="W781" s="160" t="s">
        <v>185</v>
      </c>
      <c r="X781" s="161" t="s">
        <v>646</v>
      </c>
      <c r="Y781" s="7"/>
      <c r="Z781" s="159">
        <v>6.7500000000000004E-2</v>
      </c>
      <c r="AA781" s="159">
        <v>0</v>
      </c>
      <c r="AB781" s="162">
        <v>2.23</v>
      </c>
    </row>
    <row r="782" spans="1:28" ht="15" customHeight="1" x14ac:dyDescent="0.15">
      <c r="A782" s="20" t="str">
        <f t="shared" si="12"/>
        <v>貨4CPEG</v>
      </c>
      <c r="B782" s="20" t="s">
        <v>389</v>
      </c>
      <c r="C782" s="20" t="s">
        <v>273</v>
      </c>
      <c r="D782" t="s">
        <v>185</v>
      </c>
      <c r="E782" t="s">
        <v>650</v>
      </c>
      <c r="F782" s="20">
        <v>7.4999999999999997E-2</v>
      </c>
      <c r="G782" s="20">
        <v>0</v>
      </c>
      <c r="H782" s="20">
        <v>2.23</v>
      </c>
      <c r="I782" s="1" t="s">
        <v>854</v>
      </c>
      <c r="J782" t="s">
        <v>1088</v>
      </c>
      <c r="T782" s="133" t="s">
        <v>365</v>
      </c>
      <c r="U782" s="159" t="s">
        <v>377</v>
      </c>
      <c r="V782" s="39" t="s">
        <v>1144</v>
      </c>
      <c r="W782" s="160" t="s">
        <v>185</v>
      </c>
      <c r="X782" s="161" t="s">
        <v>650</v>
      </c>
      <c r="Y782" s="7"/>
      <c r="Z782" s="159">
        <v>7.4999999999999997E-2</v>
      </c>
      <c r="AA782" s="159">
        <v>0</v>
      </c>
      <c r="AB782" s="162">
        <v>2.23</v>
      </c>
    </row>
    <row r="783" spans="1:28" ht="15" customHeight="1" x14ac:dyDescent="0.15">
      <c r="A783" s="20" t="str">
        <f t="shared" si="12"/>
        <v>貨4CPFG</v>
      </c>
      <c r="B783" s="20" t="s">
        <v>389</v>
      </c>
      <c r="C783" s="20" t="s">
        <v>273</v>
      </c>
      <c r="D783" t="s">
        <v>185</v>
      </c>
      <c r="E783" t="s">
        <v>651</v>
      </c>
      <c r="F783" s="20">
        <v>7.4999999999999997E-2</v>
      </c>
      <c r="G783" s="20">
        <v>0</v>
      </c>
      <c r="H783" s="20">
        <v>2.23</v>
      </c>
      <c r="I783" s="1" t="s">
        <v>854</v>
      </c>
      <c r="J783"/>
      <c r="T783" s="133" t="s">
        <v>365</v>
      </c>
      <c r="U783" s="159" t="s">
        <v>377</v>
      </c>
      <c r="V783" s="39" t="s">
        <v>1144</v>
      </c>
      <c r="W783" s="160" t="s">
        <v>185</v>
      </c>
      <c r="X783" s="161" t="s">
        <v>651</v>
      </c>
      <c r="Y783" s="7"/>
      <c r="Z783" s="159">
        <v>7.4999999999999997E-2</v>
      </c>
      <c r="AA783" s="159">
        <v>0</v>
      </c>
      <c r="AB783" s="162">
        <v>2.23</v>
      </c>
    </row>
    <row r="784" spans="1:28" ht="15" customHeight="1" x14ac:dyDescent="0.15">
      <c r="A784" s="20" t="str">
        <f t="shared" si="12"/>
        <v>貨4CLFG</v>
      </c>
      <c r="B784" t="s">
        <v>1278</v>
      </c>
      <c r="C784" t="s">
        <v>273</v>
      </c>
      <c r="D784" t="s">
        <v>443</v>
      </c>
      <c r="E784" t="s">
        <v>592</v>
      </c>
      <c r="F784" s="20">
        <v>2.5000000000000001E-2</v>
      </c>
      <c r="G784" s="20">
        <v>0</v>
      </c>
      <c r="H784" s="20">
        <v>2.23</v>
      </c>
      <c r="I784" s="1" t="s">
        <v>854</v>
      </c>
      <c r="J784"/>
      <c r="T784" s="133" t="s">
        <v>365</v>
      </c>
      <c r="U784" s="159" t="s">
        <v>377</v>
      </c>
      <c r="V784" s="39" t="s">
        <v>1224</v>
      </c>
      <c r="W784" s="160" t="s">
        <v>443</v>
      </c>
      <c r="X784" s="161" t="s">
        <v>592</v>
      </c>
      <c r="Y784" s="7"/>
      <c r="Z784" s="159">
        <v>2.5000000000000001E-2</v>
      </c>
      <c r="AA784" s="159">
        <v>0</v>
      </c>
      <c r="AB784" s="162">
        <v>2.23</v>
      </c>
    </row>
    <row r="785" spans="1:28" ht="15" customHeight="1" x14ac:dyDescent="0.15">
      <c r="A785" s="20" t="str">
        <f t="shared" si="12"/>
        <v>貨4CLEG</v>
      </c>
      <c r="B785" t="s">
        <v>1278</v>
      </c>
      <c r="C785" t="s">
        <v>273</v>
      </c>
      <c r="D785" t="s">
        <v>443</v>
      </c>
      <c r="E785" t="s">
        <v>588</v>
      </c>
      <c r="F785" s="20">
        <v>1.2500000000000001E-2</v>
      </c>
      <c r="G785" s="20">
        <v>0</v>
      </c>
      <c r="H785" s="20">
        <v>2.23</v>
      </c>
      <c r="I785" s="1" t="s">
        <v>854</v>
      </c>
      <c r="J785" t="s">
        <v>1088</v>
      </c>
      <c r="T785" s="133" t="s">
        <v>365</v>
      </c>
      <c r="U785" s="159" t="s">
        <v>377</v>
      </c>
      <c r="V785" s="39" t="s">
        <v>1224</v>
      </c>
      <c r="W785" s="160" t="s">
        <v>443</v>
      </c>
      <c r="X785" s="161" t="s">
        <v>588</v>
      </c>
      <c r="Y785" s="7"/>
      <c r="Z785" s="159">
        <v>1.2500000000000001E-2</v>
      </c>
      <c r="AA785" s="159">
        <v>0</v>
      </c>
      <c r="AB785" s="162">
        <v>2.23</v>
      </c>
    </row>
    <row r="786" spans="1:28" ht="15" customHeight="1" x14ac:dyDescent="0.15">
      <c r="A786" s="20" t="str">
        <f t="shared" si="12"/>
        <v>貨4CMFG</v>
      </c>
      <c r="B786" t="s">
        <v>1279</v>
      </c>
      <c r="C786" t="s">
        <v>273</v>
      </c>
      <c r="D786" t="s">
        <v>443</v>
      </c>
      <c r="E786" t="s">
        <v>628</v>
      </c>
      <c r="F786" s="20">
        <v>1.2500000000000001E-2</v>
      </c>
      <c r="G786" s="20">
        <v>0</v>
      </c>
      <c r="H786" s="20">
        <v>2.23</v>
      </c>
      <c r="I786" s="1" t="s">
        <v>854</v>
      </c>
      <c r="J786" t="s">
        <v>463</v>
      </c>
      <c r="T786" s="133" t="s">
        <v>365</v>
      </c>
      <c r="U786" s="159" t="s">
        <v>377</v>
      </c>
      <c r="V786" s="39" t="s">
        <v>1224</v>
      </c>
      <c r="W786" s="160" t="s">
        <v>443</v>
      </c>
      <c r="X786" s="161" t="s">
        <v>628</v>
      </c>
      <c r="Y786" s="7"/>
      <c r="Z786" s="159">
        <v>1.2500000000000001E-2</v>
      </c>
      <c r="AA786" s="159">
        <v>0</v>
      </c>
      <c r="AB786" s="162">
        <v>2.23</v>
      </c>
    </row>
    <row r="787" spans="1:28" ht="15" customHeight="1" x14ac:dyDescent="0.15">
      <c r="A787" s="20" t="str">
        <f t="shared" si="12"/>
        <v>貨4CMEG</v>
      </c>
      <c r="B787" t="s">
        <v>1279</v>
      </c>
      <c r="C787" t="s">
        <v>273</v>
      </c>
      <c r="D787" t="s">
        <v>443</v>
      </c>
      <c r="E787" t="s">
        <v>624</v>
      </c>
      <c r="F787" s="20">
        <v>1.2500000000000001E-2</v>
      </c>
      <c r="G787" s="20">
        <v>0</v>
      </c>
      <c r="H787" s="20">
        <v>2.23</v>
      </c>
      <c r="I787" s="1" t="s">
        <v>854</v>
      </c>
      <c r="J787" t="s">
        <v>446</v>
      </c>
      <c r="T787" s="133" t="s">
        <v>365</v>
      </c>
      <c r="U787" s="159" t="s">
        <v>377</v>
      </c>
      <c r="V787" s="39" t="s">
        <v>1224</v>
      </c>
      <c r="W787" s="160" t="s">
        <v>443</v>
      </c>
      <c r="X787" s="161" t="s">
        <v>624</v>
      </c>
      <c r="Y787" s="7"/>
      <c r="Z787" s="159">
        <v>1.2500000000000001E-2</v>
      </c>
      <c r="AA787" s="159">
        <v>0</v>
      </c>
      <c r="AB787" s="162">
        <v>2.23</v>
      </c>
    </row>
    <row r="788" spans="1:28" ht="15" customHeight="1" x14ac:dyDescent="0.15">
      <c r="A788" s="20" t="str">
        <f t="shared" si="12"/>
        <v>貨4CRFG</v>
      </c>
      <c r="B788" t="s">
        <v>1279</v>
      </c>
      <c r="C788" t="s">
        <v>273</v>
      </c>
      <c r="D788" t="s">
        <v>443</v>
      </c>
      <c r="E788" t="s">
        <v>676</v>
      </c>
      <c r="F788" s="20">
        <v>6.2500000000000003E-3</v>
      </c>
      <c r="G788" s="20">
        <v>0</v>
      </c>
      <c r="H788" s="20">
        <v>2.23</v>
      </c>
      <c r="I788" s="1" t="s">
        <v>854</v>
      </c>
      <c r="J788" t="s">
        <v>464</v>
      </c>
      <c r="T788" s="133" t="s">
        <v>365</v>
      </c>
      <c r="U788" s="159" t="s">
        <v>377</v>
      </c>
      <c r="V788" s="39" t="s">
        <v>1224</v>
      </c>
      <c r="W788" s="160" t="s">
        <v>443</v>
      </c>
      <c r="X788" s="161" t="s">
        <v>676</v>
      </c>
      <c r="Y788" s="7"/>
      <c r="Z788" s="159">
        <v>6.2500000000000003E-3</v>
      </c>
      <c r="AA788" s="159">
        <v>0</v>
      </c>
      <c r="AB788" s="162">
        <v>2.23</v>
      </c>
    </row>
    <row r="789" spans="1:28" ht="15" customHeight="1" x14ac:dyDescent="0.15">
      <c r="A789" s="20" t="str">
        <f t="shared" si="12"/>
        <v>貨4CREG</v>
      </c>
      <c r="B789" t="s">
        <v>1279</v>
      </c>
      <c r="C789" t="s">
        <v>273</v>
      </c>
      <c r="D789" s="20" t="s">
        <v>443</v>
      </c>
      <c r="E789" s="20" t="s">
        <v>672</v>
      </c>
      <c r="F789" s="20">
        <v>6.2500000000000003E-3</v>
      </c>
      <c r="G789" s="20">
        <v>0</v>
      </c>
      <c r="H789" s="20">
        <v>2.23</v>
      </c>
      <c r="I789" s="1" t="s">
        <v>854</v>
      </c>
      <c r="J789" s="20" t="s">
        <v>453</v>
      </c>
      <c r="T789" s="133" t="s">
        <v>365</v>
      </c>
      <c r="U789" s="159" t="s">
        <v>377</v>
      </c>
      <c r="V789" s="39" t="s">
        <v>1224</v>
      </c>
      <c r="W789" s="160" t="s">
        <v>443</v>
      </c>
      <c r="X789" s="161" t="s">
        <v>672</v>
      </c>
      <c r="Y789" s="7"/>
      <c r="Z789" s="159">
        <v>6.2500000000000003E-3</v>
      </c>
      <c r="AA789" s="159">
        <v>0</v>
      </c>
      <c r="AB789" s="162">
        <v>2.23</v>
      </c>
    </row>
    <row r="790" spans="1:28" ht="15" customHeight="1" x14ac:dyDescent="0.15">
      <c r="A790" s="20" t="str">
        <f t="shared" si="12"/>
        <v>貨4CQFG</v>
      </c>
      <c r="B790" t="s">
        <v>1279</v>
      </c>
      <c r="C790" t="s">
        <v>273</v>
      </c>
      <c r="D790" s="20" t="s">
        <v>443</v>
      </c>
      <c r="E790" s="20" t="s">
        <v>321</v>
      </c>
      <c r="F790" s="20">
        <v>2.2499999999999999E-2</v>
      </c>
      <c r="G790" s="20">
        <v>0</v>
      </c>
      <c r="H790" s="20">
        <v>2.23</v>
      </c>
      <c r="I790" s="1" t="s">
        <v>854</v>
      </c>
      <c r="J790" s="20" t="s">
        <v>157</v>
      </c>
      <c r="T790" s="133" t="s">
        <v>365</v>
      </c>
      <c r="U790" s="159" t="s">
        <v>377</v>
      </c>
      <c r="V790" s="39" t="s">
        <v>1224</v>
      </c>
      <c r="W790" s="160" t="s">
        <v>443</v>
      </c>
      <c r="X790" s="161" t="s">
        <v>321</v>
      </c>
      <c r="Y790" s="7"/>
      <c r="Z790" s="159">
        <v>2.2499999999999999E-2</v>
      </c>
      <c r="AA790" s="159">
        <v>0</v>
      </c>
      <c r="AB790" s="162">
        <v>2.23</v>
      </c>
    </row>
    <row r="791" spans="1:28" ht="15" customHeight="1" x14ac:dyDescent="0.15">
      <c r="A791" s="20" t="str">
        <f t="shared" si="12"/>
        <v>貨4CQEG</v>
      </c>
      <c r="B791" t="s">
        <v>1279</v>
      </c>
      <c r="C791" t="s">
        <v>273</v>
      </c>
      <c r="D791" s="20" t="s">
        <v>443</v>
      </c>
      <c r="E791" s="20" t="s">
        <v>317</v>
      </c>
      <c r="F791" s="20">
        <v>2.2499999999999999E-2</v>
      </c>
      <c r="G791" s="20">
        <v>0</v>
      </c>
      <c r="H791" s="20">
        <v>2.23</v>
      </c>
      <c r="I791" s="1" t="s">
        <v>854</v>
      </c>
      <c r="J791" s="20" t="s">
        <v>158</v>
      </c>
      <c r="T791" s="133" t="s">
        <v>365</v>
      </c>
      <c r="U791" s="159" t="s">
        <v>377</v>
      </c>
      <c r="V791" s="39" t="s">
        <v>1224</v>
      </c>
      <c r="W791" s="160" t="s">
        <v>443</v>
      </c>
      <c r="X791" s="161" t="s">
        <v>317</v>
      </c>
      <c r="Y791" s="7"/>
      <c r="Z791" s="159">
        <v>2.2499999999999999E-2</v>
      </c>
      <c r="AA791" s="159">
        <v>0</v>
      </c>
      <c r="AB791" s="162">
        <v>2.23</v>
      </c>
    </row>
    <row r="792" spans="1:28" ht="15" customHeight="1" x14ac:dyDescent="0.15">
      <c r="A792" s="20" t="str">
        <f t="shared" si="12"/>
        <v>貨4CSFG</v>
      </c>
      <c r="B792" t="s">
        <v>1280</v>
      </c>
      <c r="C792" s="20" t="s">
        <v>273</v>
      </c>
      <c r="D792" s="20" t="s">
        <v>454</v>
      </c>
      <c r="E792" s="20" t="s">
        <v>694</v>
      </c>
      <c r="F792" s="20">
        <v>2.5000000000000001E-2</v>
      </c>
      <c r="G792" s="20">
        <v>0</v>
      </c>
      <c r="H792" s="20">
        <v>2.23</v>
      </c>
      <c r="I792" s="1" t="s">
        <v>854</v>
      </c>
      <c r="T792" s="133" t="s">
        <v>365</v>
      </c>
      <c r="U792" s="159" t="s">
        <v>377</v>
      </c>
      <c r="V792" s="39" t="s">
        <v>1144</v>
      </c>
      <c r="W792" s="160" t="s">
        <v>454</v>
      </c>
      <c r="X792" s="161" t="s">
        <v>694</v>
      </c>
      <c r="Y792" s="7"/>
      <c r="Z792" s="159">
        <v>2.5000000000000001E-2</v>
      </c>
      <c r="AA792" s="159">
        <v>0</v>
      </c>
      <c r="AB792" s="162">
        <v>2.23</v>
      </c>
    </row>
    <row r="793" spans="1:28" ht="15" customHeight="1" x14ac:dyDescent="0.15">
      <c r="A793" s="20" t="str">
        <f t="shared" si="12"/>
        <v>貨4CSEG</v>
      </c>
      <c r="B793" t="s">
        <v>1280</v>
      </c>
      <c r="C793" s="20" t="s">
        <v>273</v>
      </c>
      <c r="D793" s="20" t="s">
        <v>454</v>
      </c>
      <c r="E793" s="20" t="s">
        <v>693</v>
      </c>
      <c r="F793" s="20">
        <v>1.2500000000000001E-2</v>
      </c>
      <c r="G793" s="20">
        <v>0</v>
      </c>
      <c r="H793" s="20">
        <v>2.23</v>
      </c>
      <c r="I793" s="1" t="s">
        <v>854</v>
      </c>
      <c r="J793" s="20" t="s">
        <v>1088</v>
      </c>
      <c r="T793" s="133" t="s">
        <v>365</v>
      </c>
      <c r="U793" s="159" t="s">
        <v>377</v>
      </c>
      <c r="V793" s="39" t="s">
        <v>1144</v>
      </c>
      <c r="W793" s="160" t="s">
        <v>454</v>
      </c>
      <c r="X793" s="161" t="s">
        <v>693</v>
      </c>
      <c r="Y793" s="7"/>
      <c r="Z793" s="159">
        <v>1.2500000000000001E-2</v>
      </c>
      <c r="AA793" s="159">
        <v>0</v>
      </c>
      <c r="AB793" s="162">
        <v>2.23</v>
      </c>
    </row>
    <row r="794" spans="1:28" ht="15" customHeight="1" x14ac:dyDescent="0.15">
      <c r="A794" s="20" t="str">
        <f t="shared" si="12"/>
        <v>貨4CTFG</v>
      </c>
      <c r="B794" t="s">
        <v>1281</v>
      </c>
      <c r="C794" s="20" t="s">
        <v>273</v>
      </c>
      <c r="D794" s="20" t="s">
        <v>454</v>
      </c>
      <c r="E794" s="20" t="s">
        <v>351</v>
      </c>
      <c r="F794" s="20">
        <v>2.2499999999999999E-2</v>
      </c>
      <c r="G794" s="20">
        <v>0</v>
      </c>
      <c r="H794" s="20">
        <v>2.23</v>
      </c>
      <c r="I794" s="1" t="s">
        <v>854</v>
      </c>
      <c r="J794" s="20" t="s">
        <v>157</v>
      </c>
      <c r="T794" s="133" t="s">
        <v>365</v>
      </c>
      <c r="U794" s="159" t="s">
        <v>377</v>
      </c>
      <c r="V794" s="39" t="s">
        <v>1144</v>
      </c>
      <c r="W794" s="160" t="s">
        <v>454</v>
      </c>
      <c r="X794" s="161" t="s">
        <v>351</v>
      </c>
      <c r="Y794" s="7"/>
      <c r="Z794" s="159">
        <v>2.2499999999999999E-2</v>
      </c>
      <c r="AA794" s="159">
        <v>0</v>
      </c>
      <c r="AB794" s="162">
        <v>2.23</v>
      </c>
    </row>
    <row r="795" spans="1:28" ht="15" customHeight="1" x14ac:dyDescent="0.15">
      <c r="A795" s="20" t="str">
        <f t="shared" si="12"/>
        <v>貨4CTEG</v>
      </c>
      <c r="B795" t="s">
        <v>1281</v>
      </c>
      <c r="C795" s="20" t="s">
        <v>273</v>
      </c>
      <c r="D795" s="20" t="s">
        <v>454</v>
      </c>
      <c r="E795" s="20" t="s">
        <v>350</v>
      </c>
      <c r="F795" s="20">
        <v>2.2499999999999999E-2</v>
      </c>
      <c r="G795" s="20">
        <v>0</v>
      </c>
      <c r="H795" s="20">
        <v>2.23</v>
      </c>
      <c r="I795" s="1" t="s">
        <v>854</v>
      </c>
      <c r="J795" s="20" t="s">
        <v>158</v>
      </c>
      <c r="T795" s="133" t="s">
        <v>365</v>
      </c>
      <c r="U795" s="159" t="s">
        <v>377</v>
      </c>
      <c r="V795" s="39" t="s">
        <v>1144</v>
      </c>
      <c r="W795" s="160" t="s">
        <v>454</v>
      </c>
      <c r="X795" s="161" t="s">
        <v>350</v>
      </c>
      <c r="Y795" s="7"/>
      <c r="Z795" s="159">
        <v>2.2499999999999999E-2</v>
      </c>
      <c r="AA795" s="159">
        <v>0</v>
      </c>
      <c r="AB795" s="162">
        <v>2.23</v>
      </c>
    </row>
    <row r="796" spans="1:28" ht="15" customHeight="1" x14ac:dyDescent="0.15">
      <c r="A796" s="20" t="str">
        <f t="shared" si="12"/>
        <v>貨4C2FG</v>
      </c>
      <c r="B796" t="s">
        <v>1281</v>
      </c>
      <c r="C796" s="20" t="s">
        <v>273</v>
      </c>
      <c r="D796" t="s">
        <v>1607</v>
      </c>
      <c r="E796" t="s">
        <v>1608</v>
      </c>
      <c r="F796" s="20">
        <v>1.4999999999999999E-2</v>
      </c>
      <c r="G796" s="20">
        <v>0</v>
      </c>
      <c r="H796" s="20">
        <v>2.23</v>
      </c>
      <c r="I796" s="1" t="s">
        <v>854</v>
      </c>
      <c r="T796" s="133" t="s">
        <v>365</v>
      </c>
      <c r="U796" s="159" t="s">
        <v>377</v>
      </c>
      <c r="V796" s="39" t="s">
        <v>1144</v>
      </c>
      <c r="W796" s="160" t="s">
        <v>1242</v>
      </c>
      <c r="X796" s="161" t="s">
        <v>1282</v>
      </c>
      <c r="Y796" s="7"/>
      <c r="Z796" s="159">
        <v>1.4999999999999999E-2</v>
      </c>
      <c r="AA796" s="159">
        <v>0</v>
      </c>
      <c r="AB796" s="162">
        <v>2.23</v>
      </c>
    </row>
    <row r="797" spans="1:28" ht="15" customHeight="1" x14ac:dyDescent="0.15">
      <c r="A797" s="20" t="str">
        <f t="shared" si="12"/>
        <v>貨4C2EG</v>
      </c>
      <c r="B797" t="s">
        <v>1281</v>
      </c>
      <c r="C797" s="20" t="s">
        <v>273</v>
      </c>
      <c r="D797" t="s">
        <v>1580</v>
      </c>
      <c r="E797" t="s">
        <v>1609</v>
      </c>
      <c r="F797" s="20">
        <v>7.4999999999999997E-3</v>
      </c>
      <c r="G797" s="20">
        <v>0</v>
      </c>
      <c r="H797" s="20">
        <v>2.23</v>
      </c>
      <c r="I797" s="1" t="s">
        <v>854</v>
      </c>
      <c r="T797" s="133" t="s">
        <v>365</v>
      </c>
      <c r="U797" s="159" t="s">
        <v>377</v>
      </c>
      <c r="V797" s="39" t="s">
        <v>1144</v>
      </c>
      <c r="W797" s="160" t="s">
        <v>1242</v>
      </c>
      <c r="X797" s="161" t="s">
        <v>1283</v>
      </c>
      <c r="Y797" s="7"/>
      <c r="Z797" s="159">
        <v>7.4999999999999997E-3</v>
      </c>
      <c r="AA797" s="159">
        <v>0</v>
      </c>
      <c r="AB797" s="162">
        <v>2.23</v>
      </c>
    </row>
    <row r="798" spans="1:28" ht="15" customHeight="1" x14ac:dyDescent="0.15">
      <c r="A798" s="20" t="str">
        <f t="shared" si="12"/>
        <v>貨1メTP</v>
      </c>
      <c r="B798" s="20" t="s">
        <v>391</v>
      </c>
      <c r="C798" s="20" t="s">
        <v>390</v>
      </c>
      <c r="D798" s="20" t="s">
        <v>823</v>
      </c>
      <c r="E798" s="20" t="s">
        <v>889</v>
      </c>
      <c r="F798" s="20">
        <v>0.105</v>
      </c>
      <c r="G798" s="20">
        <v>0</v>
      </c>
      <c r="H798" s="20">
        <v>1.37</v>
      </c>
      <c r="I798" s="1" t="s">
        <v>1284</v>
      </c>
      <c r="J798" s="20" t="s">
        <v>1285</v>
      </c>
      <c r="T798" s="133" t="s">
        <v>365</v>
      </c>
      <c r="U798" s="159" t="s">
        <v>283</v>
      </c>
      <c r="V798" s="39" t="s">
        <v>1087</v>
      </c>
      <c r="W798" s="160" t="s">
        <v>823</v>
      </c>
      <c r="X798" s="161" t="s">
        <v>889</v>
      </c>
      <c r="Y798" s="7"/>
      <c r="Z798" s="159">
        <v>0.105</v>
      </c>
      <c r="AA798" s="159">
        <v>0</v>
      </c>
      <c r="AB798" s="162">
        <v>1.37</v>
      </c>
    </row>
    <row r="799" spans="1:28" ht="15" customHeight="1" x14ac:dyDescent="0.15">
      <c r="A799" s="20" t="str">
        <f t="shared" si="12"/>
        <v>貨1メLP</v>
      </c>
      <c r="B799" s="20" t="s">
        <v>391</v>
      </c>
      <c r="C799" s="20" t="s">
        <v>390</v>
      </c>
      <c r="D799" s="20" t="s">
        <v>823</v>
      </c>
      <c r="E799" s="20" t="s">
        <v>881</v>
      </c>
      <c r="F799" s="20">
        <v>7.0000000000000007E-2</v>
      </c>
      <c r="G799" s="20">
        <v>0</v>
      </c>
      <c r="H799" s="20">
        <v>1.37</v>
      </c>
      <c r="I799" s="1" t="s">
        <v>1284</v>
      </c>
      <c r="J799" s="20" t="s">
        <v>1286</v>
      </c>
      <c r="T799" s="133" t="s">
        <v>365</v>
      </c>
      <c r="U799" s="159" t="s">
        <v>283</v>
      </c>
      <c r="V799" s="39" t="s">
        <v>1087</v>
      </c>
      <c r="W799" s="160" t="s">
        <v>823</v>
      </c>
      <c r="X799" s="161" t="s">
        <v>881</v>
      </c>
      <c r="Y799" s="7"/>
      <c r="Z799" s="159">
        <v>7.0000000000000007E-2</v>
      </c>
      <c r="AA799" s="159">
        <v>0</v>
      </c>
      <c r="AB799" s="162">
        <v>1.37</v>
      </c>
    </row>
    <row r="800" spans="1:28" ht="15" customHeight="1" x14ac:dyDescent="0.15">
      <c r="A800" s="20" t="str">
        <f t="shared" si="12"/>
        <v>貨1メUP</v>
      </c>
      <c r="B800" s="20" t="s">
        <v>391</v>
      </c>
      <c r="C800" s="20" t="s">
        <v>390</v>
      </c>
      <c r="D800" s="20" t="s">
        <v>823</v>
      </c>
      <c r="E800" s="20" t="s">
        <v>896</v>
      </c>
      <c r="F800" s="20">
        <v>3.5000000000000003E-2</v>
      </c>
      <c r="G800" s="20">
        <v>0</v>
      </c>
      <c r="H800" s="20">
        <v>1.37</v>
      </c>
      <c r="I800" s="1" t="s">
        <v>1284</v>
      </c>
      <c r="J800" s="20" t="s">
        <v>1287</v>
      </c>
      <c r="T800" s="133" t="s">
        <v>365</v>
      </c>
      <c r="U800" s="159" t="s">
        <v>283</v>
      </c>
      <c r="V800" s="39" t="s">
        <v>1087</v>
      </c>
      <c r="W800" s="160" t="s">
        <v>823</v>
      </c>
      <c r="X800" s="161" t="s">
        <v>896</v>
      </c>
      <c r="Y800" s="7"/>
      <c r="Z800" s="159">
        <v>3.5000000000000003E-2</v>
      </c>
      <c r="AA800" s="159">
        <v>0</v>
      </c>
      <c r="AB800" s="162">
        <v>1.37</v>
      </c>
    </row>
    <row r="801" spans="1:28" ht="15" customHeight="1" x14ac:dyDescent="0.15">
      <c r="A801" s="20" t="str">
        <f t="shared" si="12"/>
        <v>貨1メAHE</v>
      </c>
      <c r="B801" s="20" t="s">
        <v>391</v>
      </c>
      <c r="C801" s="20" t="s">
        <v>390</v>
      </c>
      <c r="D801" s="20" t="s">
        <v>185</v>
      </c>
      <c r="E801" s="20" t="s">
        <v>771</v>
      </c>
      <c r="F801" s="20">
        <v>7.0000000000000007E-2</v>
      </c>
      <c r="G801" s="20">
        <v>0</v>
      </c>
      <c r="H801" s="20">
        <v>1.37</v>
      </c>
      <c r="I801" s="1" t="s">
        <v>1284</v>
      </c>
      <c r="J801" s="20" t="s">
        <v>283</v>
      </c>
      <c r="T801" s="133" t="s">
        <v>365</v>
      </c>
      <c r="U801" s="159" t="s">
        <v>283</v>
      </c>
      <c r="V801" s="39" t="s">
        <v>1087</v>
      </c>
      <c r="W801" s="160" t="s">
        <v>185</v>
      </c>
      <c r="X801" s="161" t="s">
        <v>771</v>
      </c>
      <c r="Y801" s="7"/>
      <c r="Z801" s="159">
        <v>7.0000000000000007E-2</v>
      </c>
      <c r="AA801" s="159">
        <v>0</v>
      </c>
      <c r="AB801" s="162">
        <v>1.37</v>
      </c>
    </row>
    <row r="802" spans="1:28" ht="15" customHeight="1" x14ac:dyDescent="0.15">
      <c r="A802" s="20" t="str">
        <f t="shared" si="12"/>
        <v>貨1メAGE</v>
      </c>
      <c r="B802" s="20" t="s">
        <v>391</v>
      </c>
      <c r="C802" s="20" t="s">
        <v>390</v>
      </c>
      <c r="D802" s="20" t="s">
        <v>185</v>
      </c>
      <c r="E802" s="20" t="s">
        <v>772</v>
      </c>
      <c r="F802" s="20">
        <v>3.5000000000000003E-2</v>
      </c>
      <c r="G802" s="20">
        <v>0</v>
      </c>
      <c r="H802" s="20">
        <v>1.37</v>
      </c>
      <c r="I802" s="1" t="s">
        <v>1284</v>
      </c>
      <c r="J802" s="20" t="s">
        <v>1288</v>
      </c>
      <c r="T802" s="133" t="s">
        <v>365</v>
      </c>
      <c r="U802" s="159" t="s">
        <v>283</v>
      </c>
      <c r="V802" s="39" t="s">
        <v>1087</v>
      </c>
      <c r="W802" s="160" t="s">
        <v>185</v>
      </c>
      <c r="X802" s="161" t="s">
        <v>772</v>
      </c>
      <c r="Y802" s="7"/>
      <c r="Z802" s="159">
        <v>3.5000000000000003E-2</v>
      </c>
      <c r="AA802" s="159">
        <v>0</v>
      </c>
      <c r="AB802" s="162">
        <v>1.37</v>
      </c>
    </row>
    <row r="803" spans="1:28" ht="15" customHeight="1" x14ac:dyDescent="0.15">
      <c r="A803" s="20" t="str">
        <f t="shared" si="12"/>
        <v>貨1メCGE</v>
      </c>
      <c r="B803" s="20" t="s">
        <v>391</v>
      </c>
      <c r="C803" s="20" t="s">
        <v>390</v>
      </c>
      <c r="D803" s="20" t="s">
        <v>185</v>
      </c>
      <c r="E803" s="20" t="s">
        <v>103</v>
      </c>
      <c r="F803" s="20">
        <v>3.5000000000000003E-2</v>
      </c>
      <c r="G803" s="20">
        <v>0</v>
      </c>
      <c r="H803" s="20">
        <v>1.37</v>
      </c>
      <c r="I803" s="1" t="s">
        <v>1284</v>
      </c>
      <c r="J803" s="20" t="s">
        <v>174</v>
      </c>
      <c r="T803" s="133" t="s">
        <v>365</v>
      </c>
      <c r="U803" s="159" t="s">
        <v>283</v>
      </c>
      <c r="V803" s="39" t="s">
        <v>1087</v>
      </c>
      <c r="W803" s="160" t="s">
        <v>185</v>
      </c>
      <c r="X803" s="161" t="s">
        <v>103</v>
      </c>
      <c r="Y803" s="7"/>
      <c r="Z803" s="159">
        <v>3.5000000000000003E-2</v>
      </c>
      <c r="AA803" s="159">
        <v>0</v>
      </c>
      <c r="AB803" s="162">
        <v>1.37</v>
      </c>
    </row>
    <row r="804" spans="1:28" ht="15" customHeight="1" x14ac:dyDescent="0.15">
      <c r="A804" s="20" t="str">
        <f t="shared" si="12"/>
        <v>貨1メCHE</v>
      </c>
      <c r="B804" s="20" t="s">
        <v>391</v>
      </c>
      <c r="C804" s="20" t="s">
        <v>390</v>
      </c>
      <c r="D804" s="20" t="s">
        <v>185</v>
      </c>
      <c r="E804" s="20" t="s">
        <v>106</v>
      </c>
      <c r="F804" s="20">
        <v>3.5000000000000003E-2</v>
      </c>
      <c r="G804" s="20">
        <v>0</v>
      </c>
      <c r="H804" s="20">
        <v>1.37</v>
      </c>
      <c r="I804" s="1" t="s">
        <v>1284</v>
      </c>
      <c r="J804" s="20" t="s">
        <v>173</v>
      </c>
      <c r="T804" s="133" t="s">
        <v>365</v>
      </c>
      <c r="U804" s="159" t="s">
        <v>283</v>
      </c>
      <c r="V804" s="39" t="s">
        <v>1087</v>
      </c>
      <c r="W804" s="160" t="s">
        <v>185</v>
      </c>
      <c r="X804" s="161" t="s">
        <v>106</v>
      </c>
      <c r="Y804" s="7"/>
      <c r="Z804" s="159">
        <v>3.5000000000000003E-2</v>
      </c>
      <c r="AA804" s="159">
        <v>0</v>
      </c>
      <c r="AB804" s="162">
        <v>1.37</v>
      </c>
    </row>
    <row r="805" spans="1:28" ht="15" customHeight="1" x14ac:dyDescent="0.15">
      <c r="A805" s="20" t="str">
        <f t="shared" si="12"/>
        <v>貨1メDGE</v>
      </c>
      <c r="B805" s="20" t="s">
        <v>391</v>
      </c>
      <c r="C805" s="20" t="s">
        <v>390</v>
      </c>
      <c r="D805" s="20" t="s">
        <v>185</v>
      </c>
      <c r="E805" s="20" t="s">
        <v>147</v>
      </c>
      <c r="F805" s="20">
        <v>1.7500000000000002E-2</v>
      </c>
      <c r="G805" s="20">
        <v>0</v>
      </c>
      <c r="H805" s="20">
        <v>1.37</v>
      </c>
      <c r="I805" s="1" t="s">
        <v>1284</v>
      </c>
      <c r="J805" s="20" t="s">
        <v>378</v>
      </c>
      <c r="T805" s="133" t="s">
        <v>365</v>
      </c>
      <c r="U805" s="159" t="s">
        <v>283</v>
      </c>
      <c r="V805" s="39" t="s">
        <v>1087</v>
      </c>
      <c r="W805" s="160" t="s">
        <v>185</v>
      </c>
      <c r="X805" s="161" t="s">
        <v>147</v>
      </c>
      <c r="Y805" s="7"/>
      <c r="Z805" s="159">
        <v>1.7500000000000002E-2</v>
      </c>
      <c r="AA805" s="159">
        <v>0</v>
      </c>
      <c r="AB805" s="162">
        <v>1.37</v>
      </c>
    </row>
    <row r="806" spans="1:28" ht="15" customHeight="1" x14ac:dyDescent="0.15">
      <c r="A806" s="20" t="str">
        <f t="shared" si="12"/>
        <v>貨1メDHE</v>
      </c>
      <c r="B806" s="20" t="s">
        <v>391</v>
      </c>
      <c r="C806" s="20" t="s">
        <v>390</v>
      </c>
      <c r="D806" s="20" t="s">
        <v>185</v>
      </c>
      <c r="E806" t="s">
        <v>150</v>
      </c>
      <c r="F806" s="20">
        <v>1.7500000000000002E-2</v>
      </c>
      <c r="G806" s="20">
        <v>0</v>
      </c>
      <c r="H806" s="20">
        <v>1.37</v>
      </c>
      <c r="I806" s="1" t="s">
        <v>1284</v>
      </c>
      <c r="J806" t="s">
        <v>379</v>
      </c>
      <c r="T806" s="133" t="s">
        <v>365</v>
      </c>
      <c r="U806" s="159" t="s">
        <v>283</v>
      </c>
      <c r="V806" s="159" t="s">
        <v>1087</v>
      </c>
      <c r="W806" s="160" t="s">
        <v>185</v>
      </c>
      <c r="X806" s="161" t="s">
        <v>150</v>
      </c>
      <c r="Y806" s="7"/>
      <c r="Z806" s="159">
        <v>1.7500000000000002E-2</v>
      </c>
      <c r="AA806" s="159">
        <v>0</v>
      </c>
      <c r="AB806" s="162">
        <v>1.37</v>
      </c>
    </row>
    <row r="807" spans="1:28" ht="15" customHeight="1" x14ac:dyDescent="0.15">
      <c r="A807" s="20" t="str">
        <f t="shared" si="12"/>
        <v>貨1メLHE</v>
      </c>
      <c r="B807" s="20" t="s">
        <v>391</v>
      </c>
      <c r="C807" s="20" t="s">
        <v>390</v>
      </c>
      <c r="D807" s="20" t="s">
        <v>443</v>
      </c>
      <c r="E807" s="20" t="s">
        <v>598</v>
      </c>
      <c r="F807" s="20">
        <v>0.04</v>
      </c>
      <c r="G807" s="20">
        <v>0</v>
      </c>
      <c r="H807" s="20">
        <v>1.37</v>
      </c>
      <c r="I807" s="1" t="s">
        <v>1284</v>
      </c>
      <c r="J807"/>
      <c r="T807" s="133" t="s">
        <v>365</v>
      </c>
      <c r="U807" s="159" t="s">
        <v>283</v>
      </c>
      <c r="V807" s="159" t="s">
        <v>1087</v>
      </c>
      <c r="W807" s="160" t="s">
        <v>443</v>
      </c>
      <c r="X807" s="161" t="s">
        <v>598</v>
      </c>
      <c r="Y807" s="7"/>
      <c r="Z807" s="159">
        <v>0.04</v>
      </c>
      <c r="AA807" s="159">
        <v>0</v>
      </c>
      <c r="AB807" s="162">
        <v>1.37</v>
      </c>
    </row>
    <row r="808" spans="1:28" ht="15" customHeight="1" x14ac:dyDescent="0.15">
      <c r="A808" s="20" t="str">
        <f t="shared" si="12"/>
        <v>貨1メLGE</v>
      </c>
      <c r="B808" s="20" t="s">
        <v>391</v>
      </c>
      <c r="C808" s="20" t="s">
        <v>390</v>
      </c>
      <c r="D808" s="20" t="s">
        <v>443</v>
      </c>
      <c r="E808" s="20" t="s">
        <v>594</v>
      </c>
      <c r="F808" s="20">
        <v>0.02</v>
      </c>
      <c r="G808" s="20">
        <v>0</v>
      </c>
      <c r="H808" s="20">
        <v>1.37</v>
      </c>
      <c r="I808" s="1" t="s">
        <v>1284</v>
      </c>
      <c r="J808" t="s">
        <v>1088</v>
      </c>
      <c r="T808" s="133" t="s">
        <v>365</v>
      </c>
      <c r="U808" s="159" t="s">
        <v>283</v>
      </c>
      <c r="V808" s="159" t="s">
        <v>1087</v>
      </c>
      <c r="W808" s="160" t="s">
        <v>443</v>
      </c>
      <c r="X808" s="161" t="s">
        <v>594</v>
      </c>
      <c r="Y808" s="7"/>
      <c r="Z808" s="159">
        <v>0.02</v>
      </c>
      <c r="AA808" s="159">
        <v>0</v>
      </c>
      <c r="AB808" s="162">
        <v>1.37</v>
      </c>
    </row>
    <row r="809" spans="1:28" ht="15" customHeight="1" x14ac:dyDescent="0.15">
      <c r="A809" s="20" t="str">
        <f t="shared" si="12"/>
        <v>貨1メMHE</v>
      </c>
      <c r="B809" s="20" t="s">
        <v>391</v>
      </c>
      <c r="C809" s="20" t="s">
        <v>390</v>
      </c>
      <c r="D809" s="20" t="s">
        <v>443</v>
      </c>
      <c r="E809" t="s">
        <v>634</v>
      </c>
      <c r="F809" s="20">
        <v>0.02</v>
      </c>
      <c r="G809" s="20">
        <v>0</v>
      </c>
      <c r="H809" s="20">
        <v>1.37</v>
      </c>
      <c r="I809" s="1" t="s">
        <v>1284</v>
      </c>
      <c r="J809" t="s">
        <v>463</v>
      </c>
      <c r="T809" s="133" t="s">
        <v>365</v>
      </c>
      <c r="U809" s="159" t="s">
        <v>283</v>
      </c>
      <c r="V809" s="159" t="s">
        <v>1087</v>
      </c>
      <c r="W809" s="160" t="s">
        <v>443</v>
      </c>
      <c r="X809" s="161" t="s">
        <v>634</v>
      </c>
      <c r="Y809" s="7"/>
      <c r="Z809" s="159">
        <v>0.02</v>
      </c>
      <c r="AA809" s="159">
        <v>0</v>
      </c>
      <c r="AB809" s="162">
        <v>1.37</v>
      </c>
    </row>
    <row r="810" spans="1:28" ht="15" customHeight="1" x14ac:dyDescent="0.15">
      <c r="A810" s="20" t="str">
        <f t="shared" si="12"/>
        <v>貨1メMGE</v>
      </c>
      <c r="B810" s="20" t="s">
        <v>391</v>
      </c>
      <c r="C810" s="20" t="s">
        <v>390</v>
      </c>
      <c r="D810" s="20" t="s">
        <v>443</v>
      </c>
      <c r="E810" s="20" t="s">
        <v>630</v>
      </c>
      <c r="F810" s="20">
        <v>0.02</v>
      </c>
      <c r="G810" s="20">
        <v>0</v>
      </c>
      <c r="H810" s="20">
        <v>1.37</v>
      </c>
      <c r="I810" s="1" t="s">
        <v>1284</v>
      </c>
      <c r="J810" t="s">
        <v>446</v>
      </c>
      <c r="T810" s="133" t="s">
        <v>365</v>
      </c>
      <c r="U810" s="159" t="s">
        <v>283</v>
      </c>
      <c r="V810" s="159" t="s">
        <v>1087</v>
      </c>
      <c r="W810" s="160" t="s">
        <v>443</v>
      </c>
      <c r="X810" s="161" t="s">
        <v>630</v>
      </c>
      <c r="Y810" s="7"/>
      <c r="Z810" s="159">
        <v>0.02</v>
      </c>
      <c r="AA810" s="159">
        <v>0</v>
      </c>
      <c r="AB810" s="162">
        <v>1.37</v>
      </c>
    </row>
    <row r="811" spans="1:28" ht="15" customHeight="1" x14ac:dyDescent="0.15">
      <c r="A811" s="20" t="str">
        <f t="shared" si="12"/>
        <v>貨1メRHE</v>
      </c>
      <c r="B811" s="20" t="s">
        <v>391</v>
      </c>
      <c r="C811" s="20" t="s">
        <v>390</v>
      </c>
      <c r="D811" s="20" t="s">
        <v>443</v>
      </c>
      <c r="E811" s="20" t="s">
        <v>682</v>
      </c>
      <c r="F811" s="20">
        <v>0.01</v>
      </c>
      <c r="G811" s="20">
        <v>0</v>
      </c>
      <c r="H811" s="20">
        <v>1.37</v>
      </c>
      <c r="I811" s="1" t="s">
        <v>1284</v>
      </c>
      <c r="J811" t="s">
        <v>464</v>
      </c>
      <c r="T811" s="133" t="s">
        <v>365</v>
      </c>
      <c r="U811" s="159" t="s">
        <v>283</v>
      </c>
      <c r="V811" s="159" t="s">
        <v>1087</v>
      </c>
      <c r="W811" s="160" t="s">
        <v>443</v>
      </c>
      <c r="X811" s="161" t="s">
        <v>682</v>
      </c>
      <c r="Y811" s="7"/>
      <c r="Z811" s="159">
        <v>0.01</v>
      </c>
      <c r="AA811" s="159">
        <v>0</v>
      </c>
      <c r="AB811" s="162">
        <v>1.37</v>
      </c>
    </row>
    <row r="812" spans="1:28" ht="15" customHeight="1" x14ac:dyDescent="0.15">
      <c r="A812" s="20" t="str">
        <f t="shared" si="12"/>
        <v>貨1メRGE</v>
      </c>
      <c r="B812" s="20" t="s">
        <v>391</v>
      </c>
      <c r="C812" s="20" t="s">
        <v>390</v>
      </c>
      <c r="D812" s="20" t="s">
        <v>443</v>
      </c>
      <c r="E812" t="s">
        <v>678</v>
      </c>
      <c r="F812" s="20">
        <v>0.01</v>
      </c>
      <c r="G812" s="20">
        <v>0</v>
      </c>
      <c r="H812" s="20">
        <v>1.37</v>
      </c>
      <c r="I812" s="1" t="s">
        <v>1284</v>
      </c>
      <c r="J812" t="s">
        <v>447</v>
      </c>
      <c r="T812" s="133" t="s">
        <v>365</v>
      </c>
      <c r="U812" s="159" t="s">
        <v>283</v>
      </c>
      <c r="V812" s="159" t="s">
        <v>1087</v>
      </c>
      <c r="W812" s="160" t="s">
        <v>443</v>
      </c>
      <c r="X812" s="161" t="s">
        <v>678</v>
      </c>
      <c r="Y812" s="7"/>
      <c r="Z812" s="159">
        <v>0.01</v>
      </c>
      <c r="AA812" s="159">
        <v>0</v>
      </c>
      <c r="AB812" s="162">
        <v>1.37</v>
      </c>
    </row>
    <row r="813" spans="1:28" ht="15" customHeight="1" x14ac:dyDescent="0.15">
      <c r="A813" s="20" t="str">
        <f t="shared" si="12"/>
        <v>貨1メQHE</v>
      </c>
      <c r="B813" s="20" t="s">
        <v>391</v>
      </c>
      <c r="C813" s="20" t="s">
        <v>390</v>
      </c>
      <c r="D813" t="s">
        <v>443</v>
      </c>
      <c r="E813" t="s">
        <v>327</v>
      </c>
      <c r="F813" s="20">
        <v>3.6000000000000004E-2</v>
      </c>
      <c r="G813" s="20">
        <v>0</v>
      </c>
      <c r="H813" s="20">
        <v>1.37</v>
      </c>
      <c r="I813" s="1" t="s">
        <v>1284</v>
      </c>
      <c r="J813" s="20" t="s">
        <v>162</v>
      </c>
      <c r="T813" s="133" t="s">
        <v>365</v>
      </c>
      <c r="U813" s="159" t="s">
        <v>283</v>
      </c>
      <c r="V813" s="159" t="s">
        <v>1087</v>
      </c>
      <c r="W813" s="160" t="s">
        <v>443</v>
      </c>
      <c r="X813" s="161" t="s">
        <v>327</v>
      </c>
      <c r="Y813" s="7"/>
      <c r="Z813" s="159">
        <v>3.6000000000000004E-2</v>
      </c>
      <c r="AA813" s="159">
        <v>0</v>
      </c>
      <c r="AB813" s="162">
        <v>1.37</v>
      </c>
    </row>
    <row r="814" spans="1:28" ht="15" customHeight="1" x14ac:dyDescent="0.15">
      <c r="A814" s="20" t="str">
        <f t="shared" si="12"/>
        <v>貨1メQGE</v>
      </c>
      <c r="B814" s="20" t="s">
        <v>391</v>
      </c>
      <c r="C814" s="20" t="s">
        <v>390</v>
      </c>
      <c r="D814" t="s">
        <v>443</v>
      </c>
      <c r="E814" t="s">
        <v>323</v>
      </c>
      <c r="F814" s="20">
        <v>3.6000000000000004E-2</v>
      </c>
      <c r="G814" s="20">
        <v>0</v>
      </c>
      <c r="H814" s="20">
        <v>1.37</v>
      </c>
      <c r="I814" s="1" t="s">
        <v>1284</v>
      </c>
      <c r="J814" t="s">
        <v>163</v>
      </c>
      <c r="T814" s="133" t="s">
        <v>365</v>
      </c>
      <c r="U814" s="159" t="s">
        <v>283</v>
      </c>
      <c r="V814" s="159" t="s">
        <v>1087</v>
      </c>
      <c r="W814" s="160" t="s">
        <v>443</v>
      </c>
      <c r="X814" s="161" t="s">
        <v>323</v>
      </c>
      <c r="Y814" s="7"/>
      <c r="Z814" s="159">
        <v>3.6000000000000004E-2</v>
      </c>
      <c r="AA814" s="159">
        <v>0</v>
      </c>
      <c r="AB814" s="162">
        <v>1.37</v>
      </c>
    </row>
    <row r="815" spans="1:28" ht="15" customHeight="1" x14ac:dyDescent="0.15">
      <c r="A815" s="20" t="str">
        <f t="shared" si="12"/>
        <v>貨1メ3HE</v>
      </c>
      <c r="B815" s="20" t="s">
        <v>391</v>
      </c>
      <c r="C815" s="20" t="s">
        <v>390</v>
      </c>
      <c r="D815" t="s">
        <v>1458</v>
      </c>
      <c r="E815" t="s">
        <v>1610</v>
      </c>
      <c r="F815" s="20">
        <v>7.4999999999999997E-2</v>
      </c>
      <c r="G815" s="20">
        <v>0</v>
      </c>
      <c r="H815" s="20">
        <v>1.37</v>
      </c>
      <c r="I815" s="1" t="s">
        <v>1284</v>
      </c>
      <c r="J815"/>
      <c r="T815" s="133" t="s">
        <v>365</v>
      </c>
      <c r="U815" s="159" t="s">
        <v>283</v>
      </c>
      <c r="V815" s="159" t="s">
        <v>1087</v>
      </c>
      <c r="W815" s="160" t="s">
        <v>1102</v>
      </c>
      <c r="X815" s="161" t="s">
        <v>1290</v>
      </c>
      <c r="Y815" s="7"/>
      <c r="Z815" s="159">
        <v>7.4999999999999997E-2</v>
      </c>
      <c r="AA815" s="159">
        <v>0</v>
      </c>
      <c r="AB815" s="162">
        <v>1.37</v>
      </c>
    </row>
    <row r="816" spans="1:28" ht="15" customHeight="1" x14ac:dyDescent="0.15">
      <c r="A816" s="20" t="str">
        <f t="shared" si="12"/>
        <v>貨1メ3GE</v>
      </c>
      <c r="B816" s="20" t="s">
        <v>391</v>
      </c>
      <c r="C816" s="20" t="s">
        <v>390</v>
      </c>
      <c r="D816" t="s">
        <v>1458</v>
      </c>
      <c r="E816" t="s">
        <v>1611</v>
      </c>
      <c r="F816" s="20">
        <v>3.7499999999999999E-2</v>
      </c>
      <c r="G816" s="20">
        <v>0</v>
      </c>
      <c r="H816" s="20">
        <v>1.37</v>
      </c>
      <c r="I816" s="1" t="s">
        <v>1284</v>
      </c>
      <c r="J816"/>
      <c r="T816" s="133" t="s">
        <v>365</v>
      </c>
      <c r="U816" s="159" t="s">
        <v>283</v>
      </c>
      <c r="V816" s="159" t="s">
        <v>1087</v>
      </c>
      <c r="W816" s="160" t="s">
        <v>1102</v>
      </c>
      <c r="X816" s="161" t="s">
        <v>1291</v>
      </c>
      <c r="Y816" s="7"/>
      <c r="Z816" s="159">
        <v>3.7499999999999999E-2</v>
      </c>
      <c r="AA816" s="159">
        <v>0</v>
      </c>
      <c r="AB816" s="162">
        <v>1.37</v>
      </c>
    </row>
    <row r="817" spans="1:28" ht="15" customHeight="1" x14ac:dyDescent="0.15">
      <c r="A817" s="20" t="str">
        <f t="shared" si="12"/>
        <v>貨1メ4HE</v>
      </c>
      <c r="B817" s="20" t="s">
        <v>391</v>
      </c>
      <c r="C817" s="20" t="s">
        <v>390</v>
      </c>
      <c r="D817" t="s">
        <v>1102</v>
      </c>
      <c r="E817" t="s">
        <v>1612</v>
      </c>
      <c r="F817" s="20">
        <v>5.6249999999999994E-2</v>
      </c>
      <c r="G817" s="20">
        <v>0</v>
      </c>
      <c r="H817" s="20">
        <v>1.37</v>
      </c>
      <c r="I817" s="1" t="s">
        <v>1284</v>
      </c>
      <c r="J817"/>
      <c r="T817" s="133" t="s">
        <v>365</v>
      </c>
      <c r="U817" s="159" t="s">
        <v>283</v>
      </c>
      <c r="V817" s="159" t="s">
        <v>1087</v>
      </c>
      <c r="W817" s="160" t="s">
        <v>1102</v>
      </c>
      <c r="X817" s="161" t="s">
        <v>1292</v>
      </c>
      <c r="Y817" s="7"/>
      <c r="Z817" s="159">
        <v>5.6249999999999994E-2</v>
      </c>
      <c r="AA817" s="159">
        <v>0</v>
      </c>
      <c r="AB817" s="162">
        <v>1.37</v>
      </c>
    </row>
    <row r="818" spans="1:28" ht="15" customHeight="1" x14ac:dyDescent="0.15">
      <c r="A818" s="20" t="str">
        <f t="shared" si="12"/>
        <v>貨1メ4GE</v>
      </c>
      <c r="B818" s="20" t="s">
        <v>391</v>
      </c>
      <c r="C818" s="20" t="s">
        <v>390</v>
      </c>
      <c r="D818" t="s">
        <v>1102</v>
      </c>
      <c r="E818" t="s">
        <v>1613</v>
      </c>
      <c r="F818" s="20">
        <v>5.6249999999999994E-2</v>
      </c>
      <c r="G818" s="20">
        <v>0</v>
      </c>
      <c r="H818" s="20">
        <v>1.37</v>
      </c>
      <c r="I818" s="1" t="s">
        <v>1284</v>
      </c>
      <c r="J818"/>
      <c r="T818" s="133" t="s">
        <v>365</v>
      </c>
      <c r="U818" s="159" t="s">
        <v>283</v>
      </c>
      <c r="V818" s="159" t="s">
        <v>1087</v>
      </c>
      <c r="W818" s="160" t="s">
        <v>1102</v>
      </c>
      <c r="X818" s="161" t="s">
        <v>1293</v>
      </c>
      <c r="Y818" s="7"/>
      <c r="Z818" s="159">
        <v>5.6249999999999994E-2</v>
      </c>
      <c r="AA818" s="159">
        <v>0</v>
      </c>
      <c r="AB818" s="162">
        <v>1.37</v>
      </c>
    </row>
    <row r="819" spans="1:28" ht="15" customHeight="1" x14ac:dyDescent="0.15">
      <c r="A819" s="20" t="str">
        <f t="shared" si="12"/>
        <v>貨1メ5HE</v>
      </c>
      <c r="B819" s="20" t="s">
        <v>391</v>
      </c>
      <c r="C819" s="20" t="s">
        <v>390</v>
      </c>
      <c r="D819" t="s">
        <v>1102</v>
      </c>
      <c r="E819" t="s">
        <v>1614</v>
      </c>
      <c r="F819" s="20">
        <v>3.7499999999999999E-2</v>
      </c>
      <c r="G819" s="20">
        <v>0</v>
      </c>
      <c r="H819" s="20">
        <v>1.37</v>
      </c>
      <c r="I819" s="1" t="s">
        <v>1284</v>
      </c>
      <c r="J819"/>
      <c r="T819" s="133" t="s">
        <v>365</v>
      </c>
      <c r="U819" s="159" t="s">
        <v>283</v>
      </c>
      <c r="V819" s="159" t="s">
        <v>1087</v>
      </c>
      <c r="W819" s="160" t="s">
        <v>1102</v>
      </c>
      <c r="X819" s="161" t="s">
        <v>1294</v>
      </c>
      <c r="Y819" s="7"/>
      <c r="Z819" s="159">
        <v>3.7499999999999999E-2</v>
      </c>
      <c r="AA819" s="159">
        <v>0</v>
      </c>
      <c r="AB819" s="162">
        <v>1.37</v>
      </c>
    </row>
    <row r="820" spans="1:28" ht="15" customHeight="1" x14ac:dyDescent="0.15">
      <c r="A820" s="20" t="str">
        <f t="shared" si="12"/>
        <v>貨1メ5GE</v>
      </c>
      <c r="B820" s="20" t="s">
        <v>391</v>
      </c>
      <c r="C820" s="20" t="s">
        <v>390</v>
      </c>
      <c r="D820" t="s">
        <v>1102</v>
      </c>
      <c r="E820" t="s">
        <v>1615</v>
      </c>
      <c r="F820" s="20">
        <v>3.7499999999999999E-2</v>
      </c>
      <c r="G820" s="20">
        <v>0</v>
      </c>
      <c r="H820" s="20">
        <v>1.37</v>
      </c>
      <c r="I820" s="1" t="s">
        <v>1284</v>
      </c>
      <c r="J820"/>
      <c r="T820" s="133" t="s">
        <v>365</v>
      </c>
      <c r="U820" s="159" t="s">
        <v>283</v>
      </c>
      <c r="V820" s="159" t="s">
        <v>1087</v>
      </c>
      <c r="W820" s="160" t="s">
        <v>1102</v>
      </c>
      <c r="X820" s="161" t="s">
        <v>1295</v>
      </c>
      <c r="Y820" s="7"/>
      <c r="Z820" s="159">
        <v>3.7499999999999999E-2</v>
      </c>
      <c r="AA820" s="159">
        <v>0</v>
      </c>
      <c r="AB820" s="162">
        <v>1.37</v>
      </c>
    </row>
    <row r="821" spans="1:28" ht="15" customHeight="1" x14ac:dyDescent="0.15">
      <c r="A821" s="20" t="str">
        <f t="shared" si="12"/>
        <v>貨1メ6HE</v>
      </c>
      <c r="B821" s="20" t="s">
        <v>391</v>
      </c>
      <c r="C821" s="20" t="s">
        <v>390</v>
      </c>
      <c r="D821" t="s">
        <v>1102</v>
      </c>
      <c r="E821" t="s">
        <v>1616</v>
      </c>
      <c r="F821" s="20">
        <v>1.8749999999999999E-2</v>
      </c>
      <c r="G821" s="20">
        <v>0</v>
      </c>
      <c r="H821" s="20">
        <v>1.37</v>
      </c>
      <c r="I821" s="1" t="s">
        <v>1284</v>
      </c>
      <c r="J821"/>
      <c r="T821" s="133" t="s">
        <v>365</v>
      </c>
      <c r="U821" s="159" t="s">
        <v>283</v>
      </c>
      <c r="V821" s="159" t="s">
        <v>1087</v>
      </c>
      <c r="W821" s="160" t="s">
        <v>1102</v>
      </c>
      <c r="X821" s="161" t="s">
        <v>1296</v>
      </c>
      <c r="Y821" s="7"/>
      <c r="Z821" s="159">
        <v>1.8749999999999999E-2</v>
      </c>
      <c r="AA821" s="159">
        <v>0</v>
      </c>
      <c r="AB821" s="162">
        <v>1.37</v>
      </c>
    </row>
    <row r="822" spans="1:28" ht="15" customHeight="1" x14ac:dyDescent="0.15">
      <c r="A822" s="20" t="str">
        <f t="shared" si="12"/>
        <v>貨1メ6GE</v>
      </c>
      <c r="B822" s="20" t="s">
        <v>391</v>
      </c>
      <c r="C822" s="20" t="s">
        <v>390</v>
      </c>
      <c r="D822" t="s">
        <v>1102</v>
      </c>
      <c r="E822" t="s">
        <v>1617</v>
      </c>
      <c r="F822" s="20">
        <v>1.8749999999999999E-2</v>
      </c>
      <c r="G822" s="20">
        <v>0</v>
      </c>
      <c r="H822" s="20">
        <v>1.37</v>
      </c>
      <c r="I822" s="1" t="s">
        <v>1284</v>
      </c>
      <c r="J822"/>
      <c r="T822" s="133" t="s">
        <v>365</v>
      </c>
      <c r="U822" s="159" t="s">
        <v>283</v>
      </c>
      <c r="V822" s="159" t="s">
        <v>1087</v>
      </c>
      <c r="W822" s="160" t="s">
        <v>1102</v>
      </c>
      <c r="X822" s="161" t="s">
        <v>1297</v>
      </c>
      <c r="Y822" s="7"/>
      <c r="Z822" s="159">
        <v>1.8749999999999999E-2</v>
      </c>
      <c r="AA822" s="159">
        <v>0</v>
      </c>
      <c r="AB822" s="162">
        <v>1.37</v>
      </c>
    </row>
    <row r="823" spans="1:28" ht="15" customHeight="1" x14ac:dyDescent="0.15">
      <c r="A823" s="20" t="str">
        <f t="shared" si="12"/>
        <v>貨2メTQ</v>
      </c>
      <c r="B823" s="20" t="s">
        <v>393</v>
      </c>
      <c r="C823" s="20" t="s">
        <v>392</v>
      </c>
      <c r="D823" t="s">
        <v>827</v>
      </c>
      <c r="E823" t="s">
        <v>890</v>
      </c>
      <c r="F823" s="20">
        <v>0.18375</v>
      </c>
      <c r="G823" s="20">
        <v>0</v>
      </c>
      <c r="H823" s="20">
        <v>1.37</v>
      </c>
      <c r="I823" s="1" t="s">
        <v>1284</v>
      </c>
      <c r="J823" t="s">
        <v>1285</v>
      </c>
      <c r="T823" s="133" t="s">
        <v>365</v>
      </c>
      <c r="U823" s="159" t="s">
        <v>283</v>
      </c>
      <c r="V823" s="159" t="s">
        <v>1117</v>
      </c>
      <c r="W823" s="160" t="s">
        <v>827</v>
      </c>
      <c r="X823" s="161" t="s">
        <v>890</v>
      </c>
      <c r="Y823" s="7"/>
      <c r="Z823" s="159">
        <v>0.18375</v>
      </c>
      <c r="AA823" s="159">
        <v>0</v>
      </c>
      <c r="AB823" s="162">
        <v>1.37</v>
      </c>
    </row>
    <row r="824" spans="1:28" ht="15" customHeight="1" x14ac:dyDescent="0.15">
      <c r="A824" s="20" t="str">
        <f t="shared" si="12"/>
        <v>貨2メLQ</v>
      </c>
      <c r="B824" s="20" t="s">
        <v>393</v>
      </c>
      <c r="C824" s="20" t="s">
        <v>392</v>
      </c>
      <c r="D824" t="s">
        <v>827</v>
      </c>
      <c r="E824" t="s">
        <v>882</v>
      </c>
      <c r="F824" s="20">
        <v>0.1225</v>
      </c>
      <c r="G824" s="20">
        <v>0</v>
      </c>
      <c r="H824" s="20">
        <v>1.37</v>
      </c>
      <c r="I824" s="1" t="s">
        <v>1284</v>
      </c>
      <c r="J824" t="s">
        <v>1286</v>
      </c>
      <c r="T824" s="133" t="s">
        <v>365</v>
      </c>
      <c r="U824" s="159" t="s">
        <v>283</v>
      </c>
      <c r="V824" s="159" t="s">
        <v>1117</v>
      </c>
      <c r="W824" s="160" t="s">
        <v>827</v>
      </c>
      <c r="X824" s="161" t="s">
        <v>882</v>
      </c>
      <c r="Y824" s="7"/>
      <c r="Z824" s="159">
        <v>0.1225</v>
      </c>
      <c r="AA824" s="159">
        <v>0</v>
      </c>
      <c r="AB824" s="162">
        <v>1.37</v>
      </c>
    </row>
    <row r="825" spans="1:28" ht="15" customHeight="1" x14ac:dyDescent="0.15">
      <c r="A825" s="20" t="str">
        <f t="shared" si="12"/>
        <v>貨2メUQ</v>
      </c>
      <c r="B825" s="20" t="s">
        <v>393</v>
      </c>
      <c r="C825" s="20" t="s">
        <v>392</v>
      </c>
      <c r="D825" t="s">
        <v>827</v>
      </c>
      <c r="E825" t="s">
        <v>897</v>
      </c>
      <c r="F825" s="20">
        <v>6.1249999999999999E-2</v>
      </c>
      <c r="G825" s="20">
        <v>0</v>
      </c>
      <c r="H825" s="20">
        <v>1.37</v>
      </c>
      <c r="I825" s="1" t="s">
        <v>1284</v>
      </c>
      <c r="J825" t="s">
        <v>1287</v>
      </c>
      <c r="T825" s="133" t="s">
        <v>365</v>
      </c>
      <c r="U825" s="159" t="s">
        <v>283</v>
      </c>
      <c r="V825" s="159" t="s">
        <v>1117</v>
      </c>
      <c r="W825" s="160" t="s">
        <v>827</v>
      </c>
      <c r="X825" s="161" t="s">
        <v>897</v>
      </c>
      <c r="Y825" s="7"/>
      <c r="Z825" s="159">
        <v>6.1249999999999999E-2</v>
      </c>
      <c r="AA825" s="159">
        <v>0</v>
      </c>
      <c r="AB825" s="162">
        <v>1.37</v>
      </c>
    </row>
    <row r="826" spans="1:28" ht="15" customHeight="1" x14ac:dyDescent="0.15">
      <c r="A826" s="20" t="str">
        <f t="shared" si="12"/>
        <v>貨2メAHF</v>
      </c>
      <c r="B826" s="20" t="s">
        <v>393</v>
      </c>
      <c r="C826" s="20" t="s">
        <v>392</v>
      </c>
      <c r="D826" t="s">
        <v>185</v>
      </c>
      <c r="E826" t="s">
        <v>773</v>
      </c>
      <c r="F826" s="20">
        <v>0.125</v>
      </c>
      <c r="G826" s="20">
        <v>0</v>
      </c>
      <c r="H826" s="20">
        <v>1.37</v>
      </c>
      <c r="I826" s="1" t="s">
        <v>1284</v>
      </c>
      <c r="J826" t="s">
        <v>283</v>
      </c>
      <c r="T826" s="133" t="s">
        <v>365</v>
      </c>
      <c r="U826" s="159" t="s">
        <v>283</v>
      </c>
      <c r="V826" s="159" t="s">
        <v>1117</v>
      </c>
      <c r="W826" s="160" t="s">
        <v>185</v>
      </c>
      <c r="X826" s="161" t="s">
        <v>773</v>
      </c>
      <c r="Y826" s="7"/>
      <c r="Z826" s="159">
        <v>0.125</v>
      </c>
      <c r="AA826" s="159">
        <v>0</v>
      </c>
      <c r="AB826" s="162">
        <v>1.37</v>
      </c>
    </row>
    <row r="827" spans="1:28" ht="15" customHeight="1" x14ac:dyDescent="0.15">
      <c r="A827" s="20" t="str">
        <f t="shared" si="12"/>
        <v>貨2メAGF</v>
      </c>
      <c r="B827" s="20" t="s">
        <v>393</v>
      </c>
      <c r="C827" s="20" t="s">
        <v>392</v>
      </c>
      <c r="D827" t="s">
        <v>185</v>
      </c>
      <c r="E827" t="s">
        <v>774</v>
      </c>
      <c r="F827" s="20">
        <v>6.25E-2</v>
      </c>
      <c r="G827" s="20">
        <v>0</v>
      </c>
      <c r="H827" s="20">
        <v>1.37</v>
      </c>
      <c r="I827" s="1" t="s">
        <v>1284</v>
      </c>
      <c r="J827" t="s">
        <v>1288</v>
      </c>
      <c r="T827" s="133" t="s">
        <v>365</v>
      </c>
      <c r="U827" s="159" t="s">
        <v>283</v>
      </c>
      <c r="V827" s="159" t="s">
        <v>1117</v>
      </c>
      <c r="W827" s="160" t="s">
        <v>185</v>
      </c>
      <c r="X827" s="161" t="s">
        <v>774</v>
      </c>
      <c r="Y827" s="7"/>
      <c r="Z827" s="159">
        <v>6.25E-2</v>
      </c>
      <c r="AA827" s="159">
        <v>0</v>
      </c>
      <c r="AB827" s="162">
        <v>1.37</v>
      </c>
    </row>
    <row r="828" spans="1:28" ht="15" customHeight="1" x14ac:dyDescent="0.15">
      <c r="A828" s="20" t="str">
        <f t="shared" si="12"/>
        <v>貨2メCGF</v>
      </c>
      <c r="B828" s="20" t="s">
        <v>393</v>
      </c>
      <c r="C828" s="20" t="s">
        <v>392</v>
      </c>
      <c r="D828" s="20" t="s">
        <v>185</v>
      </c>
      <c r="E828" s="20" t="s">
        <v>104</v>
      </c>
      <c r="F828" s="20">
        <v>6.25E-2</v>
      </c>
      <c r="G828" s="20">
        <v>0</v>
      </c>
      <c r="H828" s="20">
        <v>1.37</v>
      </c>
      <c r="I828" s="1" t="s">
        <v>1284</v>
      </c>
      <c r="J828" s="20" t="s">
        <v>174</v>
      </c>
      <c r="T828" s="133" t="s">
        <v>365</v>
      </c>
      <c r="U828" s="159" t="s">
        <v>283</v>
      </c>
      <c r="V828" s="159" t="s">
        <v>1117</v>
      </c>
      <c r="W828" s="160" t="s">
        <v>185</v>
      </c>
      <c r="X828" s="161" t="s">
        <v>104</v>
      </c>
      <c r="Y828" s="7"/>
      <c r="Z828" s="159">
        <v>6.25E-2</v>
      </c>
      <c r="AA828" s="159">
        <v>0</v>
      </c>
      <c r="AB828" s="162">
        <v>1.37</v>
      </c>
    </row>
    <row r="829" spans="1:28" ht="15" customHeight="1" x14ac:dyDescent="0.15">
      <c r="A829" s="20" t="str">
        <f t="shared" si="12"/>
        <v>貨2メCHF</v>
      </c>
      <c r="B829" s="20" t="s">
        <v>393</v>
      </c>
      <c r="C829" s="20" t="s">
        <v>392</v>
      </c>
      <c r="D829" s="20" t="s">
        <v>185</v>
      </c>
      <c r="E829" s="20" t="s">
        <v>107</v>
      </c>
      <c r="F829" s="20">
        <v>6.25E-2</v>
      </c>
      <c r="G829" s="20">
        <v>0</v>
      </c>
      <c r="H829" s="20">
        <v>1.37</v>
      </c>
      <c r="I829" s="1" t="s">
        <v>1284</v>
      </c>
      <c r="J829" s="20" t="s">
        <v>173</v>
      </c>
      <c r="T829" s="133" t="s">
        <v>365</v>
      </c>
      <c r="U829" s="159" t="s">
        <v>283</v>
      </c>
      <c r="V829" s="159" t="s">
        <v>1117</v>
      </c>
      <c r="W829" s="160" t="s">
        <v>185</v>
      </c>
      <c r="X829" s="168" t="s">
        <v>107</v>
      </c>
      <c r="Y829" s="7"/>
      <c r="Z829" s="159">
        <v>6.25E-2</v>
      </c>
      <c r="AA829" s="159">
        <v>0</v>
      </c>
      <c r="AB829" s="162">
        <v>1.37</v>
      </c>
    </row>
    <row r="830" spans="1:28" ht="15" customHeight="1" x14ac:dyDescent="0.15">
      <c r="A830" s="20" t="str">
        <f t="shared" si="12"/>
        <v>貨2メDGF</v>
      </c>
      <c r="B830" s="20" t="s">
        <v>393</v>
      </c>
      <c r="C830" s="20" t="s">
        <v>392</v>
      </c>
      <c r="D830" s="20" t="s">
        <v>185</v>
      </c>
      <c r="E830" s="20" t="s">
        <v>148</v>
      </c>
      <c r="F830" s="20">
        <v>3.125E-2</v>
      </c>
      <c r="G830" s="20">
        <v>0</v>
      </c>
      <c r="H830" s="20">
        <v>1.37</v>
      </c>
      <c r="I830" s="1" t="s">
        <v>1284</v>
      </c>
      <c r="J830" s="20" t="s">
        <v>378</v>
      </c>
      <c r="T830" s="133" t="s">
        <v>365</v>
      </c>
      <c r="U830" s="159" t="s">
        <v>283</v>
      </c>
      <c r="V830" s="159" t="s">
        <v>1117</v>
      </c>
      <c r="W830" s="160" t="s">
        <v>185</v>
      </c>
      <c r="X830" s="161" t="s">
        <v>148</v>
      </c>
      <c r="Y830" s="7"/>
      <c r="Z830" s="159">
        <v>3.125E-2</v>
      </c>
      <c r="AA830" s="159">
        <v>0</v>
      </c>
      <c r="AB830" s="162">
        <v>1.37</v>
      </c>
    </row>
    <row r="831" spans="1:28" ht="15" customHeight="1" x14ac:dyDescent="0.15">
      <c r="A831" s="20" t="str">
        <f t="shared" si="12"/>
        <v>貨2メDHF</v>
      </c>
      <c r="B831" s="20" t="s">
        <v>393</v>
      </c>
      <c r="C831" s="20" t="s">
        <v>392</v>
      </c>
      <c r="D831" s="20" t="s">
        <v>185</v>
      </c>
      <c r="E831" s="20" t="s">
        <v>151</v>
      </c>
      <c r="F831" s="20">
        <v>3.125E-2</v>
      </c>
      <c r="G831" s="20">
        <v>0</v>
      </c>
      <c r="H831" s="20">
        <v>1.37</v>
      </c>
      <c r="I831" s="1" t="s">
        <v>1284</v>
      </c>
      <c r="J831" s="20" t="s">
        <v>379</v>
      </c>
      <c r="T831" s="133" t="s">
        <v>365</v>
      </c>
      <c r="U831" s="159" t="s">
        <v>283</v>
      </c>
      <c r="V831" s="159" t="s">
        <v>1117</v>
      </c>
      <c r="W831" s="160" t="s">
        <v>185</v>
      </c>
      <c r="X831" s="161" t="s">
        <v>151</v>
      </c>
      <c r="Y831" s="7"/>
      <c r="Z831" s="159">
        <v>3.125E-2</v>
      </c>
      <c r="AA831" s="159">
        <v>0</v>
      </c>
      <c r="AB831" s="162">
        <v>1.37</v>
      </c>
    </row>
    <row r="832" spans="1:28" ht="15" customHeight="1" x14ac:dyDescent="0.15">
      <c r="A832" s="20" t="str">
        <f t="shared" si="12"/>
        <v>貨2メLHF</v>
      </c>
      <c r="B832" s="20" t="s">
        <v>393</v>
      </c>
      <c r="C832" s="20" t="s">
        <v>392</v>
      </c>
      <c r="D832" s="20" t="s">
        <v>443</v>
      </c>
      <c r="E832" s="20" t="s">
        <v>599</v>
      </c>
      <c r="F832" s="20">
        <v>7.4999999999999997E-2</v>
      </c>
      <c r="G832" s="20">
        <v>0</v>
      </c>
      <c r="H832" s="20">
        <v>1.37</v>
      </c>
      <c r="I832" s="1" t="s">
        <v>1284</v>
      </c>
      <c r="T832" s="133" t="s">
        <v>365</v>
      </c>
      <c r="U832" s="159" t="s">
        <v>283</v>
      </c>
      <c r="V832" s="159" t="s">
        <v>1117</v>
      </c>
      <c r="W832" s="160" t="s">
        <v>443</v>
      </c>
      <c r="X832" s="161" t="s">
        <v>599</v>
      </c>
      <c r="Y832" s="7"/>
      <c r="Z832" s="159">
        <v>7.4999999999999997E-2</v>
      </c>
      <c r="AA832" s="159">
        <v>0</v>
      </c>
      <c r="AB832" s="162">
        <v>1.37</v>
      </c>
    </row>
    <row r="833" spans="1:28" ht="15" customHeight="1" x14ac:dyDescent="0.15">
      <c r="A833" s="20" t="str">
        <f t="shared" si="12"/>
        <v>貨2メLGF</v>
      </c>
      <c r="B833" s="20" t="s">
        <v>393</v>
      </c>
      <c r="C833" s="20" t="s">
        <v>392</v>
      </c>
      <c r="D833" s="20" t="s">
        <v>443</v>
      </c>
      <c r="E833" s="20" t="s">
        <v>595</v>
      </c>
      <c r="F833" s="20">
        <v>3.7499999999999999E-2</v>
      </c>
      <c r="G833" s="20">
        <v>0</v>
      </c>
      <c r="H833" s="20">
        <v>1.37</v>
      </c>
      <c r="I833" s="1" t="s">
        <v>1284</v>
      </c>
      <c r="J833" s="20" t="s">
        <v>1088</v>
      </c>
      <c r="T833" s="133" t="s">
        <v>365</v>
      </c>
      <c r="U833" s="159" t="s">
        <v>283</v>
      </c>
      <c r="V833" s="159" t="s">
        <v>1117</v>
      </c>
      <c r="W833" s="160" t="s">
        <v>443</v>
      </c>
      <c r="X833" s="161" t="s">
        <v>595</v>
      </c>
      <c r="Y833" s="7"/>
      <c r="Z833" s="159">
        <v>3.7499999999999999E-2</v>
      </c>
      <c r="AA833" s="159">
        <v>0</v>
      </c>
      <c r="AB833" s="162">
        <v>1.37</v>
      </c>
    </row>
    <row r="834" spans="1:28" ht="15" customHeight="1" x14ac:dyDescent="0.15">
      <c r="A834" s="20" t="str">
        <f t="shared" si="12"/>
        <v>貨2メMHF</v>
      </c>
      <c r="B834" s="20" t="s">
        <v>393</v>
      </c>
      <c r="C834" s="20" t="s">
        <v>392</v>
      </c>
      <c r="D834" s="20" t="s">
        <v>443</v>
      </c>
      <c r="E834" s="20" t="s">
        <v>635</v>
      </c>
      <c r="F834" s="20">
        <v>3.7499999999999999E-2</v>
      </c>
      <c r="G834" s="20">
        <v>0</v>
      </c>
      <c r="H834" s="20">
        <v>1.37</v>
      </c>
      <c r="I834" s="1" t="s">
        <v>1284</v>
      </c>
      <c r="J834" s="20" t="s">
        <v>463</v>
      </c>
      <c r="T834" s="133" t="s">
        <v>365</v>
      </c>
      <c r="U834" s="159" t="s">
        <v>283</v>
      </c>
      <c r="V834" s="159" t="s">
        <v>1117</v>
      </c>
      <c r="W834" s="160" t="s">
        <v>443</v>
      </c>
      <c r="X834" s="161" t="s">
        <v>635</v>
      </c>
      <c r="Y834" s="7"/>
      <c r="Z834" s="159">
        <v>3.7499999999999999E-2</v>
      </c>
      <c r="AA834" s="159">
        <v>0</v>
      </c>
      <c r="AB834" s="162">
        <v>1.37</v>
      </c>
    </row>
    <row r="835" spans="1:28" ht="15" customHeight="1" x14ac:dyDescent="0.15">
      <c r="A835" s="20" t="str">
        <f t="shared" si="12"/>
        <v>貨2メMGF</v>
      </c>
      <c r="B835" s="20" t="s">
        <v>393</v>
      </c>
      <c r="C835" s="20" t="s">
        <v>392</v>
      </c>
      <c r="D835" s="20" t="s">
        <v>443</v>
      </c>
      <c r="E835" s="20" t="s">
        <v>631</v>
      </c>
      <c r="F835" s="20">
        <v>3.7499999999999999E-2</v>
      </c>
      <c r="G835" s="20">
        <v>0</v>
      </c>
      <c r="H835" s="20">
        <v>1.37</v>
      </c>
      <c r="I835" s="1" t="s">
        <v>1284</v>
      </c>
      <c r="J835" s="20" t="s">
        <v>446</v>
      </c>
      <c r="T835" s="133" t="s">
        <v>365</v>
      </c>
      <c r="U835" s="159" t="s">
        <v>283</v>
      </c>
      <c r="V835" s="159" t="s">
        <v>1117</v>
      </c>
      <c r="W835" s="160" t="s">
        <v>443</v>
      </c>
      <c r="X835" s="161" t="s">
        <v>631</v>
      </c>
      <c r="Y835" s="7"/>
      <c r="Z835" s="159">
        <v>3.7499999999999999E-2</v>
      </c>
      <c r="AA835" s="159">
        <v>0</v>
      </c>
      <c r="AB835" s="162">
        <v>1.37</v>
      </c>
    </row>
    <row r="836" spans="1:28" ht="15" customHeight="1" x14ac:dyDescent="0.15">
      <c r="A836" s="20" t="str">
        <f t="shared" si="12"/>
        <v>貨2メRHF</v>
      </c>
      <c r="B836" s="20" t="s">
        <v>393</v>
      </c>
      <c r="C836" s="20" t="s">
        <v>392</v>
      </c>
      <c r="D836" s="20" t="s">
        <v>443</v>
      </c>
      <c r="E836" s="20" t="s">
        <v>683</v>
      </c>
      <c r="F836" s="20">
        <v>1.8749999999999999E-2</v>
      </c>
      <c r="G836" s="20">
        <v>0</v>
      </c>
      <c r="H836" s="20">
        <v>1.37</v>
      </c>
      <c r="I836" s="1" t="s">
        <v>1284</v>
      </c>
      <c r="J836" s="20" t="s">
        <v>464</v>
      </c>
      <c r="T836" s="133" t="s">
        <v>365</v>
      </c>
      <c r="U836" s="159" t="s">
        <v>283</v>
      </c>
      <c r="V836" s="159" t="s">
        <v>1117</v>
      </c>
      <c r="W836" s="160" t="s">
        <v>443</v>
      </c>
      <c r="X836" s="161" t="s">
        <v>683</v>
      </c>
      <c r="Y836" s="7"/>
      <c r="Z836" s="159">
        <v>1.8749999999999999E-2</v>
      </c>
      <c r="AA836" s="159">
        <v>0</v>
      </c>
      <c r="AB836" s="162">
        <v>1.37</v>
      </c>
    </row>
    <row r="837" spans="1:28" ht="15" customHeight="1" x14ac:dyDescent="0.15">
      <c r="A837" s="20" t="str">
        <f t="shared" ref="A837:A900" si="13">CONCATENATE(C837,E837)</f>
        <v>貨2メRGF</v>
      </c>
      <c r="B837" s="20" t="s">
        <v>393</v>
      </c>
      <c r="C837" s="20" t="s">
        <v>392</v>
      </c>
      <c r="D837" s="20" t="s">
        <v>443</v>
      </c>
      <c r="E837" s="20" t="s">
        <v>679</v>
      </c>
      <c r="F837" s="20">
        <v>1.8749999999999999E-2</v>
      </c>
      <c r="G837" s="20">
        <v>0</v>
      </c>
      <c r="H837" s="20">
        <v>1.37</v>
      </c>
      <c r="I837" s="1" t="s">
        <v>1284</v>
      </c>
      <c r="J837" s="20" t="s">
        <v>447</v>
      </c>
      <c r="T837" s="133" t="s">
        <v>365</v>
      </c>
      <c r="U837" s="159" t="s">
        <v>283</v>
      </c>
      <c r="V837" s="159" t="s">
        <v>1117</v>
      </c>
      <c r="W837" s="160" t="s">
        <v>443</v>
      </c>
      <c r="X837" s="161" t="s">
        <v>679</v>
      </c>
      <c r="Y837" s="7"/>
      <c r="Z837" s="159">
        <v>1.8749999999999999E-2</v>
      </c>
      <c r="AA837" s="159">
        <v>0</v>
      </c>
      <c r="AB837" s="162">
        <v>1.37</v>
      </c>
    </row>
    <row r="838" spans="1:28" ht="15" customHeight="1" x14ac:dyDescent="0.15">
      <c r="A838" s="20" t="str">
        <f t="shared" si="13"/>
        <v>貨2メQHF</v>
      </c>
      <c r="B838" s="20" t="s">
        <v>393</v>
      </c>
      <c r="C838" s="20" t="s">
        <v>392</v>
      </c>
      <c r="D838" s="20" t="s">
        <v>443</v>
      </c>
      <c r="E838" s="20" t="s">
        <v>328</v>
      </c>
      <c r="F838" s="20">
        <v>6.7500000000000004E-2</v>
      </c>
      <c r="G838" s="20">
        <v>0</v>
      </c>
      <c r="H838" s="20">
        <v>1.37</v>
      </c>
      <c r="I838" s="1" t="s">
        <v>1284</v>
      </c>
      <c r="J838" s="20" t="s">
        <v>162</v>
      </c>
      <c r="T838" s="133" t="s">
        <v>365</v>
      </c>
      <c r="U838" s="159" t="s">
        <v>283</v>
      </c>
      <c r="V838" s="159" t="s">
        <v>1117</v>
      </c>
      <c r="W838" s="160" t="s">
        <v>443</v>
      </c>
      <c r="X838" s="161" t="s">
        <v>328</v>
      </c>
      <c r="Y838" s="7"/>
      <c r="Z838" s="159">
        <v>6.7500000000000004E-2</v>
      </c>
      <c r="AA838" s="159">
        <v>0</v>
      </c>
      <c r="AB838" s="162">
        <v>1.37</v>
      </c>
    </row>
    <row r="839" spans="1:28" ht="15" customHeight="1" x14ac:dyDescent="0.15">
      <c r="A839" s="20" t="str">
        <f t="shared" si="13"/>
        <v>貨2メQGF</v>
      </c>
      <c r="B839" s="20" t="s">
        <v>393</v>
      </c>
      <c r="C839" s="20" t="s">
        <v>392</v>
      </c>
      <c r="D839" s="20" t="s">
        <v>443</v>
      </c>
      <c r="E839" s="20" t="s">
        <v>324</v>
      </c>
      <c r="F839" s="20">
        <v>6.7500000000000004E-2</v>
      </c>
      <c r="G839" s="20">
        <v>0</v>
      </c>
      <c r="H839" s="20">
        <v>1.37</v>
      </c>
      <c r="I839" s="1" t="s">
        <v>1284</v>
      </c>
      <c r="J839" s="20" t="s">
        <v>163</v>
      </c>
      <c r="T839" s="133" t="s">
        <v>365</v>
      </c>
      <c r="U839" s="159" t="s">
        <v>283</v>
      </c>
      <c r="V839" s="159" t="s">
        <v>1117</v>
      </c>
      <c r="W839" s="160" t="s">
        <v>443</v>
      </c>
      <c r="X839" s="161" t="s">
        <v>324</v>
      </c>
      <c r="Y839" s="7"/>
      <c r="Z839" s="159">
        <v>6.7500000000000004E-2</v>
      </c>
      <c r="AA839" s="159">
        <v>0</v>
      </c>
      <c r="AB839" s="162">
        <v>1.37</v>
      </c>
    </row>
    <row r="840" spans="1:28" ht="15" customHeight="1" x14ac:dyDescent="0.15">
      <c r="A840" s="20" t="str">
        <f t="shared" si="13"/>
        <v>貨2メ3HF</v>
      </c>
      <c r="B840" s="20" t="s">
        <v>393</v>
      </c>
      <c r="C840" s="20" t="s">
        <v>392</v>
      </c>
      <c r="D840" t="s">
        <v>1592</v>
      </c>
      <c r="E840" t="s">
        <v>1618</v>
      </c>
      <c r="F840" s="20">
        <v>0.12</v>
      </c>
      <c r="G840" s="20">
        <v>0</v>
      </c>
      <c r="H840" s="20">
        <v>1.37</v>
      </c>
      <c r="I840" s="1" t="s">
        <v>1284</v>
      </c>
      <c r="T840" s="133" t="s">
        <v>365</v>
      </c>
      <c r="U840" s="159" t="s">
        <v>283</v>
      </c>
      <c r="V840" s="159" t="s">
        <v>1117</v>
      </c>
      <c r="W840" s="160" t="s">
        <v>1102</v>
      </c>
      <c r="X840" s="161" t="s">
        <v>1298</v>
      </c>
      <c r="Y840" s="7"/>
      <c r="Z840" s="159">
        <v>0.12</v>
      </c>
      <c r="AA840" s="159">
        <v>0</v>
      </c>
      <c r="AB840" s="162">
        <v>1.37</v>
      </c>
    </row>
    <row r="841" spans="1:28" ht="15" customHeight="1" x14ac:dyDescent="0.15">
      <c r="A841" s="20" t="str">
        <f t="shared" si="13"/>
        <v>貨2メ3GF</v>
      </c>
      <c r="B841" s="20" t="s">
        <v>393</v>
      </c>
      <c r="C841" s="20" t="s">
        <v>392</v>
      </c>
      <c r="D841" t="s">
        <v>1592</v>
      </c>
      <c r="E841" t="s">
        <v>1619</v>
      </c>
      <c r="F841" s="20">
        <v>0.06</v>
      </c>
      <c r="G841" s="20">
        <v>0</v>
      </c>
      <c r="H841" s="20">
        <v>1.37</v>
      </c>
      <c r="I841" s="1" t="s">
        <v>1284</v>
      </c>
      <c r="T841" s="133" t="s">
        <v>365</v>
      </c>
      <c r="U841" s="159" t="s">
        <v>283</v>
      </c>
      <c r="V841" s="159" t="s">
        <v>1117</v>
      </c>
      <c r="W841" s="160" t="s">
        <v>1102</v>
      </c>
      <c r="X841" s="161" t="s">
        <v>1299</v>
      </c>
      <c r="Y841" s="7"/>
      <c r="Z841" s="159">
        <v>0.06</v>
      </c>
      <c r="AA841" s="159">
        <v>0</v>
      </c>
      <c r="AB841" s="162">
        <v>1.37</v>
      </c>
    </row>
    <row r="842" spans="1:28" ht="15" customHeight="1" x14ac:dyDescent="0.15">
      <c r="A842" s="20" t="str">
        <f t="shared" si="13"/>
        <v>貨2メ4HF</v>
      </c>
      <c r="B842" s="20" t="s">
        <v>393</v>
      </c>
      <c r="C842" s="20" t="s">
        <v>392</v>
      </c>
      <c r="D842" t="s">
        <v>1105</v>
      </c>
      <c r="E842" t="s">
        <v>1620</v>
      </c>
      <c r="F842" s="20">
        <v>0.09</v>
      </c>
      <c r="G842" s="20">
        <v>0</v>
      </c>
      <c r="H842" s="20">
        <v>1.37</v>
      </c>
      <c r="I842" s="1" t="s">
        <v>1284</v>
      </c>
      <c r="T842" s="133" t="s">
        <v>365</v>
      </c>
      <c r="U842" s="159" t="s">
        <v>283</v>
      </c>
      <c r="V842" s="159" t="s">
        <v>1117</v>
      </c>
      <c r="W842" s="160" t="s">
        <v>1102</v>
      </c>
      <c r="X842" s="161" t="s">
        <v>1300</v>
      </c>
      <c r="Y842" s="7"/>
      <c r="Z842" s="159">
        <v>0.09</v>
      </c>
      <c r="AA842" s="159">
        <v>0</v>
      </c>
      <c r="AB842" s="162">
        <v>1.37</v>
      </c>
    </row>
    <row r="843" spans="1:28" ht="15" customHeight="1" x14ac:dyDescent="0.15">
      <c r="A843" s="20" t="str">
        <f t="shared" si="13"/>
        <v>貨2メ4GF</v>
      </c>
      <c r="B843" s="20" t="s">
        <v>393</v>
      </c>
      <c r="C843" s="20" t="s">
        <v>392</v>
      </c>
      <c r="D843" t="s">
        <v>1105</v>
      </c>
      <c r="E843" t="s">
        <v>1621</v>
      </c>
      <c r="F843" s="20">
        <v>0.09</v>
      </c>
      <c r="G843" s="20">
        <v>0</v>
      </c>
      <c r="H843" s="20">
        <v>1.37</v>
      </c>
      <c r="I843" s="1" t="s">
        <v>1284</v>
      </c>
      <c r="T843" s="133" t="s">
        <v>365</v>
      </c>
      <c r="U843" s="159" t="s">
        <v>283</v>
      </c>
      <c r="V843" s="159" t="s">
        <v>1117</v>
      </c>
      <c r="W843" s="160" t="s">
        <v>1102</v>
      </c>
      <c r="X843" s="161" t="s">
        <v>1301</v>
      </c>
      <c r="Y843" s="7"/>
      <c r="Z843" s="159">
        <v>0.09</v>
      </c>
      <c r="AA843" s="159">
        <v>0</v>
      </c>
      <c r="AB843" s="162">
        <v>1.37</v>
      </c>
    </row>
    <row r="844" spans="1:28" ht="15" customHeight="1" x14ac:dyDescent="0.15">
      <c r="A844" s="20" t="str">
        <f t="shared" si="13"/>
        <v>貨2メ5HF</v>
      </c>
      <c r="B844" s="20" t="s">
        <v>393</v>
      </c>
      <c r="C844" s="20" t="s">
        <v>392</v>
      </c>
      <c r="D844" t="s">
        <v>1105</v>
      </c>
      <c r="E844" t="s">
        <v>1622</v>
      </c>
      <c r="F844" s="20">
        <v>0.06</v>
      </c>
      <c r="G844" s="20">
        <v>0</v>
      </c>
      <c r="H844" s="20">
        <v>1.37</v>
      </c>
      <c r="I844" s="1" t="s">
        <v>1284</v>
      </c>
      <c r="T844" s="133" t="s">
        <v>365</v>
      </c>
      <c r="U844" s="159" t="s">
        <v>283</v>
      </c>
      <c r="V844" s="159" t="s">
        <v>1117</v>
      </c>
      <c r="W844" s="160" t="s">
        <v>1102</v>
      </c>
      <c r="X844" s="161" t="s">
        <v>1302</v>
      </c>
      <c r="Y844" s="7"/>
      <c r="Z844" s="159">
        <v>0.06</v>
      </c>
      <c r="AA844" s="159">
        <v>0</v>
      </c>
      <c r="AB844" s="162">
        <v>1.37</v>
      </c>
    </row>
    <row r="845" spans="1:28" ht="15" customHeight="1" x14ac:dyDescent="0.15">
      <c r="A845" s="20" t="str">
        <f t="shared" si="13"/>
        <v>貨2メ5GF</v>
      </c>
      <c r="B845" s="20" t="s">
        <v>393</v>
      </c>
      <c r="C845" s="20" t="s">
        <v>392</v>
      </c>
      <c r="D845" t="s">
        <v>1105</v>
      </c>
      <c r="E845" t="s">
        <v>1623</v>
      </c>
      <c r="F845" s="20">
        <v>0.06</v>
      </c>
      <c r="G845" s="20">
        <v>0</v>
      </c>
      <c r="H845" s="20">
        <v>1.37</v>
      </c>
      <c r="I845" s="1" t="s">
        <v>1284</v>
      </c>
      <c r="T845" s="133" t="s">
        <v>365</v>
      </c>
      <c r="U845" s="159" t="s">
        <v>283</v>
      </c>
      <c r="V845" s="159" t="s">
        <v>1117</v>
      </c>
      <c r="W845" s="160" t="s">
        <v>1102</v>
      </c>
      <c r="X845" s="161" t="s">
        <v>1303</v>
      </c>
      <c r="Y845" s="7"/>
      <c r="Z845" s="159">
        <v>0.06</v>
      </c>
      <c r="AA845" s="159">
        <v>0</v>
      </c>
      <c r="AB845" s="162">
        <v>1.37</v>
      </c>
    </row>
    <row r="846" spans="1:28" ht="15" customHeight="1" x14ac:dyDescent="0.15">
      <c r="A846" s="20" t="str">
        <f t="shared" si="13"/>
        <v>貨2メ6HF</v>
      </c>
      <c r="B846" s="20" t="s">
        <v>393</v>
      </c>
      <c r="C846" s="20" t="s">
        <v>392</v>
      </c>
      <c r="D846" t="s">
        <v>1105</v>
      </c>
      <c r="E846" t="s">
        <v>1624</v>
      </c>
      <c r="F846" s="20">
        <v>0.03</v>
      </c>
      <c r="G846" s="20">
        <v>0</v>
      </c>
      <c r="H846" s="20">
        <v>1.37</v>
      </c>
      <c r="I846" s="1" t="s">
        <v>1284</v>
      </c>
      <c r="T846" s="133" t="s">
        <v>365</v>
      </c>
      <c r="U846" s="159" t="s">
        <v>283</v>
      </c>
      <c r="V846" s="159" t="s">
        <v>1117</v>
      </c>
      <c r="W846" s="160" t="s">
        <v>1102</v>
      </c>
      <c r="X846" s="161" t="s">
        <v>1304</v>
      </c>
      <c r="Y846" s="7"/>
      <c r="Z846" s="159">
        <v>0.03</v>
      </c>
      <c r="AA846" s="159">
        <v>0</v>
      </c>
      <c r="AB846" s="162">
        <v>1.37</v>
      </c>
    </row>
    <row r="847" spans="1:28" ht="15" customHeight="1" x14ac:dyDescent="0.15">
      <c r="A847" s="20" t="str">
        <f t="shared" si="13"/>
        <v>貨2メ6GF</v>
      </c>
      <c r="B847" s="20" t="s">
        <v>393</v>
      </c>
      <c r="C847" s="20" t="s">
        <v>392</v>
      </c>
      <c r="D847" t="s">
        <v>1105</v>
      </c>
      <c r="E847" t="s">
        <v>1625</v>
      </c>
      <c r="F847" s="20">
        <v>0.03</v>
      </c>
      <c r="G847" s="20">
        <v>0</v>
      </c>
      <c r="H847" s="20">
        <v>1.37</v>
      </c>
      <c r="I847" s="1" t="s">
        <v>1284</v>
      </c>
      <c r="T847" s="133" t="s">
        <v>365</v>
      </c>
      <c r="U847" s="159" t="s">
        <v>283</v>
      </c>
      <c r="V847" s="159" t="s">
        <v>1117</v>
      </c>
      <c r="W847" s="160" t="s">
        <v>1102</v>
      </c>
      <c r="X847" s="161" t="s">
        <v>1305</v>
      </c>
      <c r="Y847" s="7"/>
      <c r="Z847" s="159">
        <v>0.03</v>
      </c>
      <c r="AA847" s="159">
        <v>0</v>
      </c>
      <c r="AB847" s="162">
        <v>1.37</v>
      </c>
    </row>
    <row r="848" spans="1:28" ht="15" customHeight="1" x14ac:dyDescent="0.15">
      <c r="A848" s="20" t="str">
        <f t="shared" si="13"/>
        <v>貨3メTQ</v>
      </c>
      <c r="B848" s="20" t="s">
        <v>395</v>
      </c>
      <c r="C848" s="20" t="s">
        <v>394</v>
      </c>
      <c r="D848" s="20" t="s">
        <v>827</v>
      </c>
      <c r="E848" s="20" t="s">
        <v>890</v>
      </c>
      <c r="F848" s="20">
        <v>0.18375</v>
      </c>
      <c r="G848" s="20">
        <v>0</v>
      </c>
      <c r="H848" s="20">
        <v>1.37</v>
      </c>
      <c r="I848" s="1" t="s">
        <v>1284</v>
      </c>
      <c r="J848" s="20" t="s">
        <v>1285</v>
      </c>
      <c r="T848" s="133" t="s">
        <v>365</v>
      </c>
      <c r="U848" s="159" t="s">
        <v>283</v>
      </c>
      <c r="V848" s="159" t="s">
        <v>1143</v>
      </c>
      <c r="W848" s="160" t="s">
        <v>827</v>
      </c>
      <c r="X848" s="161" t="s">
        <v>890</v>
      </c>
      <c r="Y848" s="7"/>
      <c r="Z848" s="159">
        <v>0.18375</v>
      </c>
      <c r="AA848" s="159">
        <v>0</v>
      </c>
      <c r="AB848" s="162">
        <v>1.37</v>
      </c>
    </row>
    <row r="849" spans="1:28" ht="15" customHeight="1" x14ac:dyDescent="0.15">
      <c r="A849" s="20" t="str">
        <f t="shared" si="13"/>
        <v>貨3メLQ</v>
      </c>
      <c r="B849" s="20" t="s">
        <v>395</v>
      </c>
      <c r="C849" s="20" t="s">
        <v>394</v>
      </c>
      <c r="D849" s="20" t="s">
        <v>827</v>
      </c>
      <c r="E849" s="20" t="s">
        <v>882</v>
      </c>
      <c r="F849" s="20">
        <v>0.1225</v>
      </c>
      <c r="G849" s="20">
        <v>0</v>
      </c>
      <c r="H849" s="20">
        <v>1.37</v>
      </c>
      <c r="I849" s="1" t="s">
        <v>1284</v>
      </c>
      <c r="J849" s="20" t="s">
        <v>1286</v>
      </c>
      <c r="T849" s="133" t="s">
        <v>365</v>
      </c>
      <c r="U849" s="159" t="s">
        <v>283</v>
      </c>
      <c r="V849" s="159" t="s">
        <v>1143</v>
      </c>
      <c r="W849" s="160" t="s">
        <v>827</v>
      </c>
      <c r="X849" s="161" t="s">
        <v>882</v>
      </c>
      <c r="Y849" s="7"/>
      <c r="Z849" s="159">
        <v>0.1225</v>
      </c>
      <c r="AA849" s="159">
        <v>0</v>
      </c>
      <c r="AB849" s="162">
        <v>1.37</v>
      </c>
    </row>
    <row r="850" spans="1:28" ht="15" customHeight="1" x14ac:dyDescent="0.15">
      <c r="A850" s="20" t="str">
        <f t="shared" si="13"/>
        <v>貨3メUQ</v>
      </c>
      <c r="B850" s="20" t="s">
        <v>395</v>
      </c>
      <c r="C850" s="20" t="s">
        <v>394</v>
      </c>
      <c r="D850" s="20" t="s">
        <v>827</v>
      </c>
      <c r="E850" s="20" t="s">
        <v>897</v>
      </c>
      <c r="F850" s="20">
        <v>6.1249999999999999E-2</v>
      </c>
      <c r="G850" s="20">
        <v>0</v>
      </c>
      <c r="H850" s="20">
        <v>1.37</v>
      </c>
      <c r="I850" s="1" t="s">
        <v>1284</v>
      </c>
      <c r="J850" s="20" t="s">
        <v>1287</v>
      </c>
      <c r="T850" s="133" t="s">
        <v>365</v>
      </c>
      <c r="U850" s="159" t="s">
        <v>283</v>
      </c>
      <c r="V850" s="159" t="s">
        <v>1143</v>
      </c>
      <c r="W850" s="160" t="s">
        <v>827</v>
      </c>
      <c r="X850" s="161" t="s">
        <v>897</v>
      </c>
      <c r="Y850" s="7"/>
      <c r="Z850" s="159">
        <v>6.1249999999999999E-2</v>
      </c>
      <c r="AA850" s="159">
        <v>0</v>
      </c>
      <c r="AB850" s="162">
        <v>1.37</v>
      </c>
    </row>
    <row r="851" spans="1:28" ht="15" customHeight="1" x14ac:dyDescent="0.15">
      <c r="A851" s="20" t="str">
        <f t="shared" si="13"/>
        <v>貨3メAHF</v>
      </c>
      <c r="B851" s="20" t="s">
        <v>395</v>
      </c>
      <c r="C851" s="20" t="s">
        <v>394</v>
      </c>
      <c r="D851" s="20" t="s">
        <v>185</v>
      </c>
      <c r="E851" s="20" t="s">
        <v>773</v>
      </c>
      <c r="F851" s="20">
        <v>0.125</v>
      </c>
      <c r="G851" s="20">
        <v>0</v>
      </c>
      <c r="H851" s="20">
        <v>1.37</v>
      </c>
      <c r="I851" s="1" t="s">
        <v>1284</v>
      </c>
      <c r="J851" s="20" t="s">
        <v>283</v>
      </c>
      <c r="T851" s="133" t="s">
        <v>365</v>
      </c>
      <c r="U851" s="159" t="s">
        <v>283</v>
      </c>
      <c r="V851" s="159" t="s">
        <v>1143</v>
      </c>
      <c r="W851" s="160" t="s">
        <v>185</v>
      </c>
      <c r="X851" s="161" t="s">
        <v>773</v>
      </c>
      <c r="Y851" s="7"/>
      <c r="Z851" s="159">
        <v>0.125</v>
      </c>
      <c r="AA851" s="159">
        <v>0</v>
      </c>
      <c r="AB851" s="162">
        <v>1.37</v>
      </c>
    </row>
    <row r="852" spans="1:28" ht="15" customHeight="1" x14ac:dyDescent="0.15">
      <c r="A852" s="20" t="str">
        <f t="shared" si="13"/>
        <v>貨3メAGF</v>
      </c>
      <c r="B852" s="20" t="s">
        <v>395</v>
      </c>
      <c r="C852" s="20" t="s">
        <v>394</v>
      </c>
      <c r="D852" s="20" t="s">
        <v>185</v>
      </c>
      <c r="E852" s="20" t="s">
        <v>774</v>
      </c>
      <c r="F852" s="20">
        <v>6.25E-2</v>
      </c>
      <c r="G852" s="20">
        <v>0</v>
      </c>
      <c r="H852" s="20">
        <v>1.37</v>
      </c>
      <c r="I852" s="1" t="s">
        <v>1284</v>
      </c>
      <c r="J852" s="20" t="s">
        <v>1288</v>
      </c>
      <c r="T852" s="133" t="s">
        <v>365</v>
      </c>
      <c r="U852" s="159" t="s">
        <v>283</v>
      </c>
      <c r="V852" s="159" t="s">
        <v>1143</v>
      </c>
      <c r="W852" s="160" t="s">
        <v>185</v>
      </c>
      <c r="X852" s="161" t="s">
        <v>774</v>
      </c>
      <c r="Y852" s="7"/>
      <c r="Z852" s="159">
        <v>6.25E-2</v>
      </c>
      <c r="AA852" s="159">
        <v>0</v>
      </c>
      <c r="AB852" s="162">
        <v>1.37</v>
      </c>
    </row>
    <row r="853" spans="1:28" ht="15" customHeight="1" x14ac:dyDescent="0.15">
      <c r="A853" s="20" t="str">
        <f t="shared" si="13"/>
        <v>貨3メCGF</v>
      </c>
      <c r="B853" s="20" t="s">
        <v>395</v>
      </c>
      <c r="C853" s="20" t="s">
        <v>394</v>
      </c>
      <c r="D853" s="20" t="s">
        <v>185</v>
      </c>
      <c r="E853" s="20" t="s">
        <v>104</v>
      </c>
      <c r="F853" s="20">
        <v>6.25E-2</v>
      </c>
      <c r="G853" s="20">
        <v>0</v>
      </c>
      <c r="H853" s="20">
        <v>1.37</v>
      </c>
      <c r="I853" s="1" t="s">
        <v>1284</v>
      </c>
      <c r="J853" s="20" t="s">
        <v>174</v>
      </c>
      <c r="T853" s="133" t="s">
        <v>365</v>
      </c>
      <c r="U853" s="159" t="s">
        <v>283</v>
      </c>
      <c r="V853" s="159" t="s">
        <v>1143</v>
      </c>
      <c r="W853" s="160" t="s">
        <v>185</v>
      </c>
      <c r="X853" s="161" t="s">
        <v>104</v>
      </c>
      <c r="Y853" s="7"/>
      <c r="Z853" s="159">
        <v>6.25E-2</v>
      </c>
      <c r="AA853" s="159">
        <v>0</v>
      </c>
      <c r="AB853" s="162">
        <v>1.37</v>
      </c>
    </row>
    <row r="854" spans="1:28" ht="15" customHeight="1" x14ac:dyDescent="0.15">
      <c r="A854" s="20" t="str">
        <f t="shared" si="13"/>
        <v>貨3メCHF</v>
      </c>
      <c r="B854" s="20" t="s">
        <v>395</v>
      </c>
      <c r="C854" s="20" t="s">
        <v>394</v>
      </c>
      <c r="D854" s="20" t="s">
        <v>185</v>
      </c>
      <c r="E854" s="20" t="s">
        <v>107</v>
      </c>
      <c r="F854" s="20">
        <v>6.25E-2</v>
      </c>
      <c r="G854" s="20">
        <v>0</v>
      </c>
      <c r="H854" s="20">
        <v>1.37</v>
      </c>
      <c r="I854" s="1" t="s">
        <v>1284</v>
      </c>
      <c r="J854" s="20" t="s">
        <v>173</v>
      </c>
      <c r="T854" s="133" t="s">
        <v>365</v>
      </c>
      <c r="U854" s="159" t="s">
        <v>283</v>
      </c>
      <c r="V854" s="159" t="s">
        <v>1143</v>
      </c>
      <c r="W854" s="160" t="s">
        <v>185</v>
      </c>
      <c r="X854" s="161" t="s">
        <v>107</v>
      </c>
      <c r="Y854" s="7"/>
      <c r="Z854" s="159">
        <v>6.25E-2</v>
      </c>
      <c r="AA854" s="159">
        <v>0</v>
      </c>
      <c r="AB854" s="162">
        <v>1.37</v>
      </c>
    </row>
    <row r="855" spans="1:28" ht="15" customHeight="1" x14ac:dyDescent="0.15">
      <c r="A855" s="20" t="str">
        <f t="shared" si="13"/>
        <v>貨3メDGF</v>
      </c>
      <c r="B855" s="20" t="s">
        <v>395</v>
      </c>
      <c r="C855" s="20" t="s">
        <v>394</v>
      </c>
      <c r="D855" s="20" t="s">
        <v>185</v>
      </c>
      <c r="E855" s="20" t="s">
        <v>148</v>
      </c>
      <c r="F855" s="20">
        <v>3.125E-2</v>
      </c>
      <c r="G855" s="20">
        <v>0</v>
      </c>
      <c r="H855" s="20">
        <v>1.37</v>
      </c>
      <c r="I855" s="1" t="s">
        <v>1284</v>
      </c>
      <c r="J855" s="20" t="s">
        <v>378</v>
      </c>
      <c r="T855" s="133" t="s">
        <v>365</v>
      </c>
      <c r="U855" s="159" t="s">
        <v>283</v>
      </c>
      <c r="V855" s="159" t="s">
        <v>1143</v>
      </c>
      <c r="W855" s="160" t="s">
        <v>185</v>
      </c>
      <c r="X855" s="161" t="s">
        <v>148</v>
      </c>
      <c r="Y855" s="7"/>
      <c r="Z855" s="159">
        <v>3.125E-2</v>
      </c>
      <c r="AA855" s="159">
        <v>0</v>
      </c>
      <c r="AB855" s="162">
        <v>1.37</v>
      </c>
    </row>
    <row r="856" spans="1:28" ht="15" customHeight="1" x14ac:dyDescent="0.15">
      <c r="A856" s="20" t="str">
        <f t="shared" si="13"/>
        <v>貨3メDHF</v>
      </c>
      <c r="B856" s="20" t="s">
        <v>395</v>
      </c>
      <c r="C856" s="20" t="s">
        <v>394</v>
      </c>
      <c r="D856" s="20" t="s">
        <v>185</v>
      </c>
      <c r="E856" s="20" t="s">
        <v>151</v>
      </c>
      <c r="F856" s="20">
        <v>3.125E-2</v>
      </c>
      <c r="G856" s="20">
        <v>0</v>
      </c>
      <c r="H856" s="20">
        <v>1.37</v>
      </c>
      <c r="I856" s="1" t="s">
        <v>1284</v>
      </c>
      <c r="J856" s="20" t="s">
        <v>379</v>
      </c>
      <c r="T856" s="133" t="s">
        <v>365</v>
      </c>
      <c r="U856" s="159" t="s">
        <v>283</v>
      </c>
      <c r="V856" s="159" t="s">
        <v>1143</v>
      </c>
      <c r="W856" s="160" t="s">
        <v>185</v>
      </c>
      <c r="X856" s="161" t="s">
        <v>151</v>
      </c>
      <c r="Y856" s="7"/>
      <c r="Z856" s="159">
        <v>3.125E-2</v>
      </c>
      <c r="AA856" s="159">
        <v>0</v>
      </c>
      <c r="AB856" s="162">
        <v>1.37</v>
      </c>
    </row>
    <row r="857" spans="1:28" ht="15" customHeight="1" x14ac:dyDescent="0.15">
      <c r="A857" s="20" t="str">
        <f t="shared" si="13"/>
        <v>貨3メLHF</v>
      </c>
      <c r="B857" s="20" t="s">
        <v>395</v>
      </c>
      <c r="C857" s="20" t="s">
        <v>394</v>
      </c>
      <c r="D857" s="20" t="s">
        <v>443</v>
      </c>
      <c r="E857" s="20" t="s">
        <v>599</v>
      </c>
      <c r="F857" s="20">
        <v>7.4999999999999997E-2</v>
      </c>
      <c r="G857" s="20">
        <v>0</v>
      </c>
      <c r="H857" s="20">
        <v>1.37</v>
      </c>
      <c r="I857" s="1" t="s">
        <v>1284</v>
      </c>
      <c r="T857" s="133" t="s">
        <v>365</v>
      </c>
      <c r="U857" s="159" t="s">
        <v>283</v>
      </c>
      <c r="V857" s="159" t="s">
        <v>1143</v>
      </c>
      <c r="W857" s="160" t="s">
        <v>443</v>
      </c>
      <c r="X857" s="161" t="s">
        <v>599</v>
      </c>
      <c r="Y857" s="7"/>
      <c r="Z857" s="159">
        <v>7.4999999999999997E-2</v>
      </c>
      <c r="AA857" s="159">
        <v>0</v>
      </c>
      <c r="AB857" s="162">
        <v>1.37</v>
      </c>
    </row>
    <row r="858" spans="1:28" ht="15" customHeight="1" x14ac:dyDescent="0.15">
      <c r="A858" s="20" t="str">
        <f t="shared" si="13"/>
        <v>貨3メLGF</v>
      </c>
      <c r="B858" s="20" t="s">
        <v>395</v>
      </c>
      <c r="C858" s="20" t="s">
        <v>394</v>
      </c>
      <c r="D858" s="20" t="s">
        <v>443</v>
      </c>
      <c r="E858" s="20" t="s">
        <v>595</v>
      </c>
      <c r="F858" s="20">
        <v>3.7499999999999999E-2</v>
      </c>
      <c r="G858" s="20">
        <v>0</v>
      </c>
      <c r="H858" s="20">
        <v>1.37</v>
      </c>
      <c r="I858" s="1" t="s">
        <v>1284</v>
      </c>
      <c r="J858" s="20" t="s">
        <v>1088</v>
      </c>
      <c r="T858" s="133" t="s">
        <v>365</v>
      </c>
      <c r="U858" s="159" t="s">
        <v>283</v>
      </c>
      <c r="V858" s="159" t="s">
        <v>1143</v>
      </c>
      <c r="W858" s="160" t="s">
        <v>443</v>
      </c>
      <c r="X858" s="161" t="s">
        <v>595</v>
      </c>
      <c r="Y858" s="7"/>
      <c r="Z858" s="159">
        <v>3.7499999999999999E-2</v>
      </c>
      <c r="AA858" s="159">
        <v>0</v>
      </c>
      <c r="AB858" s="162">
        <v>1.37</v>
      </c>
    </row>
    <row r="859" spans="1:28" ht="15" customHeight="1" x14ac:dyDescent="0.15">
      <c r="A859" s="20" t="str">
        <f t="shared" si="13"/>
        <v>貨3メMHF</v>
      </c>
      <c r="B859" s="20" t="s">
        <v>395</v>
      </c>
      <c r="C859" s="20" t="s">
        <v>394</v>
      </c>
      <c r="D859" s="20" t="s">
        <v>443</v>
      </c>
      <c r="E859" s="20" t="s">
        <v>635</v>
      </c>
      <c r="F859" s="20">
        <v>3.7499999999999999E-2</v>
      </c>
      <c r="G859" s="20">
        <v>0</v>
      </c>
      <c r="H859" s="20">
        <v>1.37</v>
      </c>
      <c r="I859" s="1" t="s">
        <v>1284</v>
      </c>
      <c r="J859" s="20" t="s">
        <v>463</v>
      </c>
      <c r="T859" s="133" t="s">
        <v>365</v>
      </c>
      <c r="U859" s="159" t="s">
        <v>283</v>
      </c>
      <c r="V859" s="159" t="s">
        <v>1143</v>
      </c>
      <c r="W859" s="160" t="s">
        <v>443</v>
      </c>
      <c r="X859" s="161" t="s">
        <v>635</v>
      </c>
      <c r="Y859" s="7"/>
      <c r="Z859" s="159">
        <v>3.7499999999999999E-2</v>
      </c>
      <c r="AA859" s="159">
        <v>0</v>
      </c>
      <c r="AB859" s="162">
        <v>1.37</v>
      </c>
    </row>
    <row r="860" spans="1:28" ht="15" customHeight="1" x14ac:dyDescent="0.15">
      <c r="A860" s="20" t="str">
        <f t="shared" si="13"/>
        <v>貨3メMGF</v>
      </c>
      <c r="B860" s="20" t="s">
        <v>395</v>
      </c>
      <c r="C860" s="20" t="s">
        <v>394</v>
      </c>
      <c r="D860" s="20" t="s">
        <v>443</v>
      </c>
      <c r="E860" s="20" t="s">
        <v>631</v>
      </c>
      <c r="F860" s="20">
        <v>3.7499999999999999E-2</v>
      </c>
      <c r="G860" s="20">
        <v>0</v>
      </c>
      <c r="H860" s="20">
        <v>1.37</v>
      </c>
      <c r="I860" s="1" t="s">
        <v>1284</v>
      </c>
      <c r="J860" s="20" t="s">
        <v>455</v>
      </c>
      <c r="T860" s="133" t="s">
        <v>365</v>
      </c>
      <c r="U860" s="159" t="s">
        <v>283</v>
      </c>
      <c r="V860" s="159" t="s">
        <v>1143</v>
      </c>
      <c r="W860" s="160" t="s">
        <v>443</v>
      </c>
      <c r="X860" s="161" t="s">
        <v>631</v>
      </c>
      <c r="Y860" s="7"/>
      <c r="Z860" s="159">
        <v>3.7499999999999999E-2</v>
      </c>
      <c r="AA860" s="159">
        <v>0</v>
      </c>
      <c r="AB860" s="162">
        <v>1.37</v>
      </c>
    </row>
    <row r="861" spans="1:28" ht="15" customHeight="1" x14ac:dyDescent="0.15">
      <c r="A861" s="20" t="str">
        <f t="shared" si="13"/>
        <v>貨3メRHF</v>
      </c>
      <c r="B861" s="20" t="s">
        <v>395</v>
      </c>
      <c r="C861" s="20" t="s">
        <v>394</v>
      </c>
      <c r="D861" s="20" t="s">
        <v>443</v>
      </c>
      <c r="E861" s="20" t="s">
        <v>683</v>
      </c>
      <c r="F861" s="20">
        <v>1.8749999999999999E-2</v>
      </c>
      <c r="G861" s="20">
        <v>0</v>
      </c>
      <c r="H861" s="20">
        <v>1.37</v>
      </c>
      <c r="I861" s="1" t="s">
        <v>1284</v>
      </c>
      <c r="J861" s="20" t="s">
        <v>464</v>
      </c>
      <c r="T861" s="133" t="s">
        <v>365</v>
      </c>
      <c r="U861" s="159" t="s">
        <v>283</v>
      </c>
      <c r="V861" s="159" t="s">
        <v>1143</v>
      </c>
      <c r="W861" s="160" t="s">
        <v>443</v>
      </c>
      <c r="X861" s="161" t="s">
        <v>683</v>
      </c>
      <c r="Y861" s="7"/>
      <c r="Z861" s="159">
        <v>1.8749999999999999E-2</v>
      </c>
      <c r="AA861" s="159">
        <v>0</v>
      </c>
      <c r="AB861" s="162">
        <v>1.37</v>
      </c>
    </row>
    <row r="862" spans="1:28" ht="15" customHeight="1" x14ac:dyDescent="0.15">
      <c r="A862" s="20" t="str">
        <f t="shared" si="13"/>
        <v>貨3メRGF</v>
      </c>
      <c r="B862" s="20" t="s">
        <v>395</v>
      </c>
      <c r="C862" s="20" t="s">
        <v>394</v>
      </c>
      <c r="D862" s="20" t="s">
        <v>443</v>
      </c>
      <c r="E862" s="20" t="s">
        <v>679</v>
      </c>
      <c r="F862" s="20">
        <v>1.8749999999999999E-2</v>
      </c>
      <c r="G862" s="20">
        <v>0</v>
      </c>
      <c r="H862" s="20">
        <v>1.37</v>
      </c>
      <c r="I862" s="1" t="s">
        <v>1284</v>
      </c>
      <c r="J862" s="20" t="s">
        <v>447</v>
      </c>
      <c r="T862" s="133" t="s">
        <v>365</v>
      </c>
      <c r="U862" s="159" t="s">
        <v>283</v>
      </c>
      <c r="V862" s="159" t="s">
        <v>1143</v>
      </c>
      <c r="W862" s="160" t="s">
        <v>443</v>
      </c>
      <c r="X862" s="161" t="s">
        <v>679</v>
      </c>
      <c r="Y862" s="7"/>
      <c r="Z862" s="159">
        <v>1.8749999999999999E-2</v>
      </c>
      <c r="AA862" s="159">
        <v>0</v>
      </c>
      <c r="AB862" s="162">
        <v>1.37</v>
      </c>
    </row>
    <row r="863" spans="1:28" ht="15" customHeight="1" x14ac:dyDescent="0.15">
      <c r="A863" s="20" t="str">
        <f t="shared" si="13"/>
        <v>貨3メQHF</v>
      </c>
      <c r="B863" s="20" t="s">
        <v>395</v>
      </c>
      <c r="C863" s="20" t="s">
        <v>394</v>
      </c>
      <c r="D863" s="20" t="s">
        <v>443</v>
      </c>
      <c r="E863" s="20" t="s">
        <v>328</v>
      </c>
      <c r="F863" s="20">
        <v>6.7500000000000004E-2</v>
      </c>
      <c r="G863" s="20">
        <v>0</v>
      </c>
      <c r="H863" s="20">
        <v>1.37</v>
      </c>
      <c r="I863" s="1" t="s">
        <v>1284</v>
      </c>
      <c r="J863" s="20" t="s">
        <v>162</v>
      </c>
      <c r="T863" s="133" t="s">
        <v>365</v>
      </c>
      <c r="U863" s="159" t="s">
        <v>283</v>
      </c>
      <c r="V863" s="159" t="s">
        <v>1143</v>
      </c>
      <c r="W863" s="160" t="s">
        <v>443</v>
      </c>
      <c r="X863" s="161" t="s">
        <v>328</v>
      </c>
      <c r="Y863" s="7"/>
      <c r="Z863" s="159">
        <v>6.7500000000000004E-2</v>
      </c>
      <c r="AA863" s="159">
        <v>0</v>
      </c>
      <c r="AB863" s="162">
        <v>1.37</v>
      </c>
    </row>
    <row r="864" spans="1:28" ht="15" customHeight="1" x14ac:dyDescent="0.15">
      <c r="A864" s="20" t="str">
        <f t="shared" si="13"/>
        <v>貨3メQGF</v>
      </c>
      <c r="B864" s="20" t="s">
        <v>395</v>
      </c>
      <c r="C864" s="20" t="s">
        <v>394</v>
      </c>
      <c r="D864" s="20" t="s">
        <v>443</v>
      </c>
      <c r="E864" s="20" t="s">
        <v>324</v>
      </c>
      <c r="F864" s="20">
        <v>6.7500000000000004E-2</v>
      </c>
      <c r="G864" s="20">
        <v>0</v>
      </c>
      <c r="H864" s="20">
        <v>1.37</v>
      </c>
      <c r="I864" s="1" t="s">
        <v>1284</v>
      </c>
      <c r="J864" s="20" t="s">
        <v>163</v>
      </c>
      <c r="T864" s="133" t="s">
        <v>365</v>
      </c>
      <c r="U864" s="159" t="s">
        <v>283</v>
      </c>
      <c r="V864" s="159" t="s">
        <v>1143</v>
      </c>
      <c r="W864" s="160" t="s">
        <v>443</v>
      </c>
      <c r="X864" s="161" t="s">
        <v>324</v>
      </c>
      <c r="Y864" s="7"/>
      <c r="Z864" s="159">
        <v>6.7500000000000004E-2</v>
      </c>
      <c r="AA864" s="159">
        <v>0</v>
      </c>
      <c r="AB864" s="162">
        <v>1.37</v>
      </c>
    </row>
    <row r="865" spans="1:28" ht="15" customHeight="1" x14ac:dyDescent="0.15">
      <c r="A865" s="20" t="str">
        <f t="shared" si="13"/>
        <v>貨3メ3HF</v>
      </c>
      <c r="B865" s="20" t="s">
        <v>395</v>
      </c>
      <c r="C865" s="20" t="s">
        <v>394</v>
      </c>
      <c r="D865" s="20" t="s">
        <v>1102</v>
      </c>
      <c r="E865" s="20" t="s">
        <v>1298</v>
      </c>
      <c r="F865" s="20">
        <v>0.12</v>
      </c>
      <c r="G865" s="20">
        <v>0</v>
      </c>
      <c r="H865" s="20">
        <v>1.37</v>
      </c>
      <c r="I865" s="1" t="s">
        <v>1284</v>
      </c>
      <c r="T865" s="133" t="s">
        <v>365</v>
      </c>
      <c r="U865" s="159" t="s">
        <v>283</v>
      </c>
      <c r="V865" s="159" t="s">
        <v>1143</v>
      </c>
      <c r="W865" s="160" t="s">
        <v>1102</v>
      </c>
      <c r="X865" s="161" t="s">
        <v>1298</v>
      </c>
      <c r="Y865" s="7"/>
      <c r="Z865" s="159">
        <v>0.12</v>
      </c>
      <c r="AA865" s="159">
        <v>0</v>
      </c>
      <c r="AB865" s="162">
        <v>1.37</v>
      </c>
    </row>
    <row r="866" spans="1:28" ht="15" customHeight="1" x14ac:dyDescent="0.15">
      <c r="A866" s="20" t="str">
        <f t="shared" si="13"/>
        <v>貨3メ3GF</v>
      </c>
      <c r="B866" s="20" t="s">
        <v>395</v>
      </c>
      <c r="C866" s="20" t="s">
        <v>394</v>
      </c>
      <c r="D866" s="20" t="s">
        <v>1102</v>
      </c>
      <c r="E866" s="20" t="s">
        <v>1299</v>
      </c>
      <c r="F866" s="20">
        <v>0.06</v>
      </c>
      <c r="G866" s="20">
        <v>0</v>
      </c>
      <c r="H866" s="20">
        <v>1.37</v>
      </c>
      <c r="I866" s="1" t="s">
        <v>1284</v>
      </c>
      <c r="T866" s="133" t="s">
        <v>365</v>
      </c>
      <c r="U866" s="159" t="s">
        <v>283</v>
      </c>
      <c r="V866" s="159" t="s">
        <v>1143</v>
      </c>
      <c r="W866" s="160" t="s">
        <v>1102</v>
      </c>
      <c r="X866" s="161" t="s">
        <v>1299</v>
      </c>
      <c r="Y866" s="7"/>
      <c r="Z866" s="159">
        <v>0.06</v>
      </c>
      <c r="AA866" s="159">
        <v>0</v>
      </c>
      <c r="AB866" s="162">
        <v>1.37</v>
      </c>
    </row>
    <row r="867" spans="1:28" ht="15" customHeight="1" x14ac:dyDescent="0.15">
      <c r="A867" s="20" t="str">
        <f t="shared" si="13"/>
        <v>貨3メ4HF</v>
      </c>
      <c r="B867" s="20" t="s">
        <v>395</v>
      </c>
      <c r="C867" s="20" t="s">
        <v>394</v>
      </c>
      <c r="D867" s="20" t="s">
        <v>1102</v>
      </c>
      <c r="E867" s="20" t="s">
        <v>1300</v>
      </c>
      <c r="F867" s="20">
        <v>0.09</v>
      </c>
      <c r="G867" s="20">
        <v>0</v>
      </c>
      <c r="H867" s="20">
        <v>1.37</v>
      </c>
      <c r="I867" s="1" t="s">
        <v>1284</v>
      </c>
      <c r="T867" s="133" t="s">
        <v>365</v>
      </c>
      <c r="U867" s="159" t="s">
        <v>283</v>
      </c>
      <c r="V867" s="159" t="s">
        <v>1143</v>
      </c>
      <c r="W867" s="160" t="s">
        <v>1102</v>
      </c>
      <c r="X867" s="161" t="s">
        <v>1300</v>
      </c>
      <c r="Y867" s="7"/>
      <c r="Z867" s="159">
        <v>0.09</v>
      </c>
      <c r="AA867" s="159">
        <v>0</v>
      </c>
      <c r="AB867" s="162">
        <v>1.37</v>
      </c>
    </row>
    <row r="868" spans="1:28" ht="15" customHeight="1" x14ac:dyDescent="0.15">
      <c r="A868" s="20" t="str">
        <f t="shared" si="13"/>
        <v>貨3メ4GF</v>
      </c>
      <c r="B868" s="20" t="s">
        <v>395</v>
      </c>
      <c r="C868" s="20" t="s">
        <v>394</v>
      </c>
      <c r="D868" s="20" t="s">
        <v>1102</v>
      </c>
      <c r="E868" s="20" t="s">
        <v>1301</v>
      </c>
      <c r="F868" s="20">
        <v>0.09</v>
      </c>
      <c r="G868" s="20">
        <v>0</v>
      </c>
      <c r="H868" s="20">
        <v>1.37</v>
      </c>
      <c r="I868" s="1" t="s">
        <v>1284</v>
      </c>
      <c r="T868" s="133" t="s">
        <v>365</v>
      </c>
      <c r="U868" s="159" t="s">
        <v>283</v>
      </c>
      <c r="V868" s="159" t="s">
        <v>1143</v>
      </c>
      <c r="W868" s="160" t="s">
        <v>1102</v>
      </c>
      <c r="X868" s="161" t="s">
        <v>1301</v>
      </c>
      <c r="Y868" s="7"/>
      <c r="Z868" s="159">
        <v>0.09</v>
      </c>
      <c r="AA868" s="159">
        <v>0</v>
      </c>
      <c r="AB868" s="162">
        <v>1.37</v>
      </c>
    </row>
    <row r="869" spans="1:28" ht="15" customHeight="1" x14ac:dyDescent="0.15">
      <c r="A869" s="20" t="str">
        <f t="shared" si="13"/>
        <v>貨3メ5HF</v>
      </c>
      <c r="B869" s="20" t="s">
        <v>395</v>
      </c>
      <c r="C869" s="20" t="s">
        <v>394</v>
      </c>
      <c r="D869" s="20" t="s">
        <v>1102</v>
      </c>
      <c r="E869" s="20" t="s">
        <v>1302</v>
      </c>
      <c r="F869" s="20">
        <v>0.06</v>
      </c>
      <c r="G869" s="20">
        <v>0</v>
      </c>
      <c r="H869" s="20">
        <v>1.37</v>
      </c>
      <c r="I869" s="1" t="s">
        <v>1284</v>
      </c>
      <c r="T869" s="133" t="s">
        <v>365</v>
      </c>
      <c r="U869" s="159" t="s">
        <v>283</v>
      </c>
      <c r="V869" s="159" t="s">
        <v>1143</v>
      </c>
      <c r="W869" s="160" t="s">
        <v>1102</v>
      </c>
      <c r="X869" s="161" t="s">
        <v>1302</v>
      </c>
      <c r="Y869" s="7"/>
      <c r="Z869" s="159">
        <v>0.06</v>
      </c>
      <c r="AA869" s="159">
        <v>0</v>
      </c>
      <c r="AB869" s="162">
        <v>1.37</v>
      </c>
    </row>
    <row r="870" spans="1:28" ht="15" customHeight="1" x14ac:dyDescent="0.15">
      <c r="A870" s="20" t="str">
        <f t="shared" si="13"/>
        <v>貨3メ5GF</v>
      </c>
      <c r="B870" s="20" t="s">
        <v>395</v>
      </c>
      <c r="C870" s="20" t="s">
        <v>394</v>
      </c>
      <c r="D870" s="20" t="s">
        <v>1102</v>
      </c>
      <c r="E870" s="20" t="s">
        <v>1303</v>
      </c>
      <c r="F870" s="20">
        <v>0.06</v>
      </c>
      <c r="G870" s="20">
        <v>0</v>
      </c>
      <c r="H870" s="20">
        <v>1.37</v>
      </c>
      <c r="I870" s="1" t="s">
        <v>1284</v>
      </c>
      <c r="T870" s="133" t="s">
        <v>365</v>
      </c>
      <c r="U870" s="159" t="s">
        <v>283</v>
      </c>
      <c r="V870" s="159" t="s">
        <v>1143</v>
      </c>
      <c r="W870" s="160" t="s">
        <v>1102</v>
      </c>
      <c r="X870" s="161" t="s">
        <v>1303</v>
      </c>
      <c r="Y870" s="7"/>
      <c r="Z870" s="159">
        <v>0.06</v>
      </c>
      <c r="AA870" s="159">
        <v>0</v>
      </c>
      <c r="AB870" s="162">
        <v>1.37</v>
      </c>
    </row>
    <row r="871" spans="1:28" ht="15" customHeight="1" x14ac:dyDescent="0.15">
      <c r="A871" s="20" t="str">
        <f t="shared" si="13"/>
        <v>貨3メ6HF</v>
      </c>
      <c r="B871" s="20" t="s">
        <v>395</v>
      </c>
      <c r="C871" s="20" t="s">
        <v>394</v>
      </c>
      <c r="D871" s="20" t="s">
        <v>1102</v>
      </c>
      <c r="E871" s="20" t="s">
        <v>1304</v>
      </c>
      <c r="F871" s="20">
        <v>0.03</v>
      </c>
      <c r="G871" s="20">
        <v>0</v>
      </c>
      <c r="H871" s="20">
        <v>1.37</v>
      </c>
      <c r="I871" s="1" t="s">
        <v>1284</v>
      </c>
      <c r="T871" s="133" t="s">
        <v>365</v>
      </c>
      <c r="U871" s="159" t="s">
        <v>283</v>
      </c>
      <c r="V871" s="159" t="s">
        <v>1143</v>
      </c>
      <c r="W871" s="160" t="s">
        <v>1102</v>
      </c>
      <c r="X871" s="161" t="s">
        <v>1304</v>
      </c>
      <c r="Y871" s="7"/>
      <c r="Z871" s="159">
        <v>0.03</v>
      </c>
      <c r="AA871" s="159">
        <v>0</v>
      </c>
      <c r="AB871" s="162">
        <v>1.37</v>
      </c>
    </row>
    <row r="872" spans="1:28" ht="15" customHeight="1" x14ac:dyDescent="0.15">
      <c r="A872" s="20" t="str">
        <f t="shared" si="13"/>
        <v>貨3メ6GF</v>
      </c>
      <c r="B872" s="20" t="s">
        <v>395</v>
      </c>
      <c r="C872" s="20" t="s">
        <v>394</v>
      </c>
      <c r="D872" s="20" t="s">
        <v>1102</v>
      </c>
      <c r="E872" s="20" t="s">
        <v>1305</v>
      </c>
      <c r="F872" s="20">
        <v>0.03</v>
      </c>
      <c r="G872" s="20">
        <v>0</v>
      </c>
      <c r="H872" s="20">
        <v>1.37</v>
      </c>
      <c r="I872" s="1" t="s">
        <v>1284</v>
      </c>
      <c r="T872" s="133" t="s">
        <v>365</v>
      </c>
      <c r="U872" s="159" t="s">
        <v>283</v>
      </c>
      <c r="V872" s="159" t="s">
        <v>1143</v>
      </c>
      <c r="W872" s="160" t="s">
        <v>1102</v>
      </c>
      <c r="X872" s="161" t="s">
        <v>1305</v>
      </c>
      <c r="Y872" s="7"/>
      <c r="Z872" s="159">
        <v>0.03</v>
      </c>
      <c r="AA872" s="159">
        <v>0</v>
      </c>
      <c r="AB872" s="162">
        <v>1.37</v>
      </c>
    </row>
    <row r="873" spans="1:28" ht="15" customHeight="1" x14ac:dyDescent="0.15">
      <c r="A873" s="20" t="str">
        <f t="shared" si="13"/>
        <v>貨4メTR</v>
      </c>
      <c r="B873" s="20" t="s">
        <v>397</v>
      </c>
      <c r="C873" s="20" t="s">
        <v>396</v>
      </c>
      <c r="D873" s="20" t="s">
        <v>836</v>
      </c>
      <c r="E873" s="20" t="s">
        <v>766</v>
      </c>
      <c r="F873" s="20">
        <v>9.7500000000000003E-2</v>
      </c>
      <c r="G873" s="20">
        <v>0</v>
      </c>
      <c r="H873" s="20">
        <v>1.37</v>
      </c>
      <c r="I873" s="1" t="s">
        <v>1284</v>
      </c>
      <c r="J873" s="20" t="s">
        <v>1285</v>
      </c>
      <c r="T873" s="133" t="s">
        <v>365</v>
      </c>
      <c r="U873" s="159" t="s">
        <v>283</v>
      </c>
      <c r="V873" s="159" t="s">
        <v>1144</v>
      </c>
      <c r="W873" s="160" t="s">
        <v>836</v>
      </c>
      <c r="X873" s="161" t="s">
        <v>766</v>
      </c>
      <c r="Y873" s="7"/>
      <c r="Z873" s="159">
        <v>9.7500000000000003E-2</v>
      </c>
      <c r="AA873" s="159">
        <v>0</v>
      </c>
      <c r="AB873" s="162">
        <v>1.37</v>
      </c>
    </row>
    <row r="874" spans="1:28" ht="15" customHeight="1" x14ac:dyDescent="0.15">
      <c r="A874" s="20" t="str">
        <f t="shared" si="13"/>
        <v>貨4メLR</v>
      </c>
      <c r="B874" s="20" t="s">
        <v>397</v>
      </c>
      <c r="C874" s="20" t="s">
        <v>396</v>
      </c>
      <c r="D874" s="20" t="s">
        <v>836</v>
      </c>
      <c r="E874" s="20" t="s">
        <v>767</v>
      </c>
      <c r="F874" s="20">
        <v>6.5000000000000002E-2</v>
      </c>
      <c r="G874" s="20">
        <v>0</v>
      </c>
      <c r="H874" s="20">
        <v>1.37</v>
      </c>
      <c r="I874" s="1" t="s">
        <v>1284</v>
      </c>
      <c r="J874" s="20" t="s">
        <v>1286</v>
      </c>
      <c r="T874" s="133" t="s">
        <v>365</v>
      </c>
      <c r="U874" s="159" t="s">
        <v>283</v>
      </c>
      <c r="V874" s="159" t="s">
        <v>1144</v>
      </c>
      <c r="W874" s="160" t="s">
        <v>836</v>
      </c>
      <c r="X874" s="161" t="s">
        <v>767</v>
      </c>
      <c r="Y874" s="7"/>
      <c r="Z874" s="159">
        <v>6.5000000000000002E-2</v>
      </c>
      <c r="AA874" s="159">
        <v>0</v>
      </c>
      <c r="AB874" s="162">
        <v>1.37</v>
      </c>
    </row>
    <row r="875" spans="1:28" ht="15" customHeight="1" x14ac:dyDescent="0.15">
      <c r="A875" s="20" t="str">
        <f t="shared" si="13"/>
        <v>貨4メUR</v>
      </c>
      <c r="B875" s="20" t="s">
        <v>397</v>
      </c>
      <c r="C875" s="20" t="s">
        <v>396</v>
      </c>
      <c r="D875" s="20" t="s">
        <v>836</v>
      </c>
      <c r="E875" s="20" t="s">
        <v>768</v>
      </c>
      <c r="F875" s="20">
        <v>3.2500000000000001E-2</v>
      </c>
      <c r="G875" s="20">
        <v>0</v>
      </c>
      <c r="H875" s="20">
        <v>1.37</v>
      </c>
      <c r="I875" s="1" t="s">
        <v>1284</v>
      </c>
      <c r="J875" s="20" t="s">
        <v>1287</v>
      </c>
      <c r="T875" s="133" t="s">
        <v>365</v>
      </c>
      <c r="U875" s="159" t="s">
        <v>283</v>
      </c>
      <c r="V875" s="159" t="s">
        <v>1144</v>
      </c>
      <c r="W875" s="160" t="s">
        <v>836</v>
      </c>
      <c r="X875" s="161" t="s">
        <v>768</v>
      </c>
      <c r="Y875" s="7"/>
      <c r="Z875" s="159">
        <v>3.2500000000000001E-2</v>
      </c>
      <c r="AA875" s="159">
        <v>0</v>
      </c>
      <c r="AB875" s="162">
        <v>1.37</v>
      </c>
    </row>
    <row r="876" spans="1:28" ht="15" customHeight="1" x14ac:dyDescent="0.15">
      <c r="A876" s="20" t="str">
        <f t="shared" si="13"/>
        <v>貨4メAHG</v>
      </c>
      <c r="B876" s="20" t="s">
        <v>397</v>
      </c>
      <c r="C876" s="20" t="s">
        <v>396</v>
      </c>
      <c r="D876" s="20" t="s">
        <v>185</v>
      </c>
      <c r="E876" s="20" t="s">
        <v>775</v>
      </c>
      <c r="F876" s="20">
        <v>7.4999999999999997E-2</v>
      </c>
      <c r="G876" s="20">
        <v>0</v>
      </c>
      <c r="H876" s="20">
        <v>1.37</v>
      </c>
      <c r="I876" s="1" t="s">
        <v>1284</v>
      </c>
      <c r="J876" s="20" t="s">
        <v>283</v>
      </c>
      <c r="T876" s="133" t="s">
        <v>365</v>
      </c>
      <c r="U876" s="159" t="s">
        <v>283</v>
      </c>
      <c r="V876" s="159" t="s">
        <v>1144</v>
      </c>
      <c r="W876" s="160" t="s">
        <v>185</v>
      </c>
      <c r="X876" s="161" t="s">
        <v>775</v>
      </c>
      <c r="Y876" s="7"/>
      <c r="Z876" s="159">
        <v>7.4999999999999997E-2</v>
      </c>
      <c r="AA876" s="159">
        <v>0</v>
      </c>
      <c r="AB876" s="162">
        <v>1.37</v>
      </c>
    </row>
    <row r="877" spans="1:28" ht="15" customHeight="1" x14ac:dyDescent="0.15">
      <c r="A877" s="20" t="str">
        <f t="shared" si="13"/>
        <v>貨4メAGG</v>
      </c>
      <c r="B877" s="20" t="s">
        <v>397</v>
      </c>
      <c r="C877" s="20" t="s">
        <v>396</v>
      </c>
      <c r="D877" s="20" t="s">
        <v>185</v>
      </c>
      <c r="E877" s="20" t="s">
        <v>776</v>
      </c>
      <c r="F877" s="20">
        <v>3.7499999999999999E-2</v>
      </c>
      <c r="G877" s="20">
        <v>0</v>
      </c>
      <c r="H877" s="20">
        <v>1.37</v>
      </c>
      <c r="I877" s="1" t="s">
        <v>1284</v>
      </c>
      <c r="J877" s="20" t="s">
        <v>1288</v>
      </c>
      <c r="T877" s="133" t="s">
        <v>365</v>
      </c>
      <c r="U877" s="159" t="s">
        <v>283</v>
      </c>
      <c r="V877" s="159" t="s">
        <v>1144</v>
      </c>
      <c r="W877" s="160" t="s">
        <v>185</v>
      </c>
      <c r="X877" s="161" t="s">
        <v>776</v>
      </c>
      <c r="Y877" s="7"/>
      <c r="Z877" s="159">
        <v>3.7499999999999999E-2</v>
      </c>
      <c r="AA877" s="159">
        <v>0</v>
      </c>
      <c r="AB877" s="162">
        <v>1.37</v>
      </c>
    </row>
    <row r="878" spans="1:28" ht="15" customHeight="1" x14ac:dyDescent="0.15">
      <c r="A878" s="20" t="str">
        <f t="shared" si="13"/>
        <v>貨4メBGG</v>
      </c>
      <c r="B878" s="20" t="s">
        <v>397</v>
      </c>
      <c r="C878" s="20" t="s">
        <v>396</v>
      </c>
      <c r="D878" s="20" t="s">
        <v>185</v>
      </c>
      <c r="E878" s="20" t="s">
        <v>777</v>
      </c>
      <c r="F878" s="20">
        <v>6.7500000000000004E-2</v>
      </c>
      <c r="G878" s="20">
        <v>0</v>
      </c>
      <c r="H878" s="20">
        <v>1.37</v>
      </c>
      <c r="I878" s="1" t="s">
        <v>1284</v>
      </c>
      <c r="J878" s="20" t="s">
        <v>163</v>
      </c>
      <c r="T878" s="133" t="s">
        <v>365</v>
      </c>
      <c r="U878" s="159" t="s">
        <v>283</v>
      </c>
      <c r="V878" s="159" t="s">
        <v>1144</v>
      </c>
      <c r="W878" s="160" t="s">
        <v>185</v>
      </c>
      <c r="X878" s="161" t="s">
        <v>777</v>
      </c>
      <c r="Y878" s="7"/>
      <c r="Z878" s="159">
        <v>6.7500000000000004E-2</v>
      </c>
      <c r="AA878" s="159">
        <v>0</v>
      </c>
      <c r="AB878" s="162">
        <v>1.37</v>
      </c>
    </row>
    <row r="879" spans="1:28" ht="15" customHeight="1" x14ac:dyDescent="0.15">
      <c r="A879" s="20" t="str">
        <f t="shared" si="13"/>
        <v>貨4メBHG</v>
      </c>
      <c r="B879" s="20" t="s">
        <v>397</v>
      </c>
      <c r="C879" s="20" t="s">
        <v>396</v>
      </c>
      <c r="D879" s="20" t="s">
        <v>185</v>
      </c>
      <c r="E879" s="20" t="s">
        <v>778</v>
      </c>
      <c r="F879" s="20">
        <v>6.7500000000000004E-2</v>
      </c>
      <c r="G879" s="20">
        <v>0</v>
      </c>
      <c r="H879" s="20">
        <v>1.37</v>
      </c>
      <c r="I879" s="1" t="s">
        <v>1284</v>
      </c>
      <c r="J879" s="20" t="s">
        <v>162</v>
      </c>
      <c r="T879" s="133" t="s">
        <v>365</v>
      </c>
      <c r="U879" s="159" t="s">
        <v>283</v>
      </c>
      <c r="V879" s="159" t="s">
        <v>1144</v>
      </c>
      <c r="W879" s="160" t="s">
        <v>185</v>
      </c>
      <c r="X879" s="161" t="s">
        <v>778</v>
      </c>
      <c r="Y879" s="7"/>
      <c r="Z879" s="159">
        <v>6.7500000000000004E-2</v>
      </c>
      <c r="AA879" s="159">
        <v>0</v>
      </c>
      <c r="AB879" s="162">
        <v>1.37</v>
      </c>
    </row>
    <row r="880" spans="1:28" ht="15" customHeight="1" x14ac:dyDescent="0.15">
      <c r="A880" s="20" t="str">
        <f t="shared" si="13"/>
        <v>貨4メLHG</v>
      </c>
      <c r="B880" t="s">
        <v>1306</v>
      </c>
      <c r="C880" s="20" t="s">
        <v>396</v>
      </c>
      <c r="D880" s="20" t="s">
        <v>443</v>
      </c>
      <c r="E880" s="20" t="s">
        <v>600</v>
      </c>
      <c r="F880" s="20">
        <v>2.5000000000000001E-2</v>
      </c>
      <c r="G880" s="20">
        <v>0</v>
      </c>
      <c r="H880" s="20">
        <v>1.37</v>
      </c>
      <c r="I880" s="1" t="s">
        <v>1284</v>
      </c>
      <c r="T880" s="133" t="s">
        <v>365</v>
      </c>
      <c r="U880" s="159" t="s">
        <v>283</v>
      </c>
      <c r="V880" s="159" t="s">
        <v>1144</v>
      </c>
      <c r="W880" s="160" t="s">
        <v>443</v>
      </c>
      <c r="X880" s="161" t="s">
        <v>600</v>
      </c>
      <c r="Y880" s="7"/>
      <c r="Z880" s="159">
        <v>2.5000000000000001E-2</v>
      </c>
      <c r="AA880" s="159">
        <v>0</v>
      </c>
      <c r="AB880" s="162">
        <v>1.37</v>
      </c>
    </row>
    <row r="881" spans="1:28" ht="15" customHeight="1" x14ac:dyDescent="0.15">
      <c r="A881" s="20" t="str">
        <f t="shared" si="13"/>
        <v>貨4メLGG</v>
      </c>
      <c r="B881" t="s">
        <v>1306</v>
      </c>
      <c r="C881" s="20" t="s">
        <v>396</v>
      </c>
      <c r="D881" s="20" t="s">
        <v>443</v>
      </c>
      <c r="E881" s="20" t="s">
        <v>596</v>
      </c>
      <c r="F881" s="20">
        <v>1.2500000000000001E-2</v>
      </c>
      <c r="G881" s="20">
        <v>0</v>
      </c>
      <c r="H881" s="20">
        <v>1.37</v>
      </c>
      <c r="I881" s="1" t="s">
        <v>1284</v>
      </c>
      <c r="J881" s="20" t="s">
        <v>1088</v>
      </c>
      <c r="T881" s="133" t="s">
        <v>365</v>
      </c>
      <c r="U881" s="159" t="s">
        <v>283</v>
      </c>
      <c r="V881" s="159" t="s">
        <v>1144</v>
      </c>
      <c r="W881" s="160" t="s">
        <v>443</v>
      </c>
      <c r="X881" s="161" t="s">
        <v>596</v>
      </c>
      <c r="Y881" s="7"/>
      <c r="Z881" s="159">
        <v>1.2500000000000001E-2</v>
      </c>
      <c r="AA881" s="159">
        <v>0</v>
      </c>
      <c r="AB881" s="162">
        <v>1.37</v>
      </c>
    </row>
    <row r="882" spans="1:28" ht="15" customHeight="1" x14ac:dyDescent="0.15">
      <c r="A882" s="20" t="str">
        <f t="shared" si="13"/>
        <v>貨4メMHG</v>
      </c>
      <c r="B882" t="s">
        <v>1307</v>
      </c>
      <c r="C882" s="20" t="s">
        <v>396</v>
      </c>
      <c r="D882" s="20" t="s">
        <v>443</v>
      </c>
      <c r="E882" t="s">
        <v>636</v>
      </c>
      <c r="F882" s="20">
        <v>1.2500000000000001E-2</v>
      </c>
      <c r="G882" s="20">
        <v>0</v>
      </c>
      <c r="H882" s="20">
        <v>1.37</v>
      </c>
      <c r="I882" s="1" t="s">
        <v>1284</v>
      </c>
      <c r="J882" t="s">
        <v>463</v>
      </c>
      <c r="T882" s="133" t="s">
        <v>365</v>
      </c>
      <c r="U882" s="159" t="s">
        <v>283</v>
      </c>
      <c r="V882" s="159" t="s">
        <v>1144</v>
      </c>
      <c r="W882" s="160" t="s">
        <v>443</v>
      </c>
      <c r="X882" s="161" t="s">
        <v>636</v>
      </c>
      <c r="Y882" s="7"/>
      <c r="Z882" s="159">
        <v>1.2500000000000001E-2</v>
      </c>
      <c r="AA882" s="159">
        <v>0</v>
      </c>
      <c r="AB882" s="162">
        <v>1.37</v>
      </c>
    </row>
    <row r="883" spans="1:28" ht="15" customHeight="1" x14ac:dyDescent="0.15">
      <c r="A883" s="20" t="str">
        <f t="shared" si="13"/>
        <v>貨4メMGG</v>
      </c>
      <c r="B883" t="s">
        <v>1307</v>
      </c>
      <c r="C883" s="20" t="s">
        <v>396</v>
      </c>
      <c r="D883" s="20" t="s">
        <v>443</v>
      </c>
      <c r="E883" t="s">
        <v>632</v>
      </c>
      <c r="F883" s="20">
        <v>1.2500000000000001E-2</v>
      </c>
      <c r="G883" s="20">
        <v>0</v>
      </c>
      <c r="H883" s="20">
        <v>1.37</v>
      </c>
      <c r="I883" s="1" t="s">
        <v>1284</v>
      </c>
      <c r="J883" t="s">
        <v>455</v>
      </c>
      <c r="T883" s="133" t="s">
        <v>365</v>
      </c>
      <c r="U883" s="159" t="s">
        <v>283</v>
      </c>
      <c r="V883" s="159" t="s">
        <v>1144</v>
      </c>
      <c r="W883" s="160" t="s">
        <v>443</v>
      </c>
      <c r="X883" s="161" t="s">
        <v>632</v>
      </c>
      <c r="Y883" s="7"/>
      <c r="Z883" s="159">
        <v>1.2500000000000001E-2</v>
      </c>
      <c r="AA883" s="159">
        <v>0</v>
      </c>
      <c r="AB883" s="162">
        <v>1.37</v>
      </c>
    </row>
    <row r="884" spans="1:28" ht="15" customHeight="1" x14ac:dyDescent="0.15">
      <c r="A884" s="20" t="str">
        <f t="shared" si="13"/>
        <v>貨4メRHG</v>
      </c>
      <c r="B884" t="s">
        <v>1307</v>
      </c>
      <c r="C884" s="20" t="s">
        <v>396</v>
      </c>
      <c r="D884" s="20" t="s">
        <v>443</v>
      </c>
      <c r="E884" s="20" t="s">
        <v>684</v>
      </c>
      <c r="F884" s="20">
        <v>6.2500000000000003E-3</v>
      </c>
      <c r="G884" s="20">
        <v>0</v>
      </c>
      <c r="H884" s="20">
        <v>1.37</v>
      </c>
      <c r="I884" s="1" t="s">
        <v>1284</v>
      </c>
      <c r="J884" t="s">
        <v>464</v>
      </c>
      <c r="T884" s="133" t="s">
        <v>365</v>
      </c>
      <c r="U884" s="159" t="s">
        <v>283</v>
      </c>
      <c r="V884" s="159" t="s">
        <v>1144</v>
      </c>
      <c r="W884" s="160" t="s">
        <v>443</v>
      </c>
      <c r="X884" s="161" t="s">
        <v>684</v>
      </c>
      <c r="Y884" s="7"/>
      <c r="Z884" s="159">
        <v>6.2500000000000003E-3</v>
      </c>
      <c r="AA884" s="159">
        <v>0</v>
      </c>
      <c r="AB884" s="162">
        <v>1.37</v>
      </c>
    </row>
    <row r="885" spans="1:28" ht="15" customHeight="1" x14ac:dyDescent="0.15">
      <c r="A885" s="20" t="str">
        <f t="shared" si="13"/>
        <v>貨4メRGG</v>
      </c>
      <c r="B885" t="s">
        <v>1307</v>
      </c>
      <c r="C885" s="20" t="s">
        <v>396</v>
      </c>
      <c r="D885" s="20" t="s">
        <v>443</v>
      </c>
      <c r="E885" s="20" t="s">
        <v>680</v>
      </c>
      <c r="F885" s="20">
        <v>6.2500000000000003E-3</v>
      </c>
      <c r="G885" s="20">
        <v>0</v>
      </c>
      <c r="H885" s="20">
        <v>1.37</v>
      </c>
      <c r="I885" s="1" t="s">
        <v>1284</v>
      </c>
      <c r="J885" t="s">
        <v>447</v>
      </c>
      <c r="T885" s="133" t="s">
        <v>365</v>
      </c>
      <c r="U885" s="159" t="s">
        <v>283</v>
      </c>
      <c r="V885" s="159" t="s">
        <v>1144</v>
      </c>
      <c r="W885" s="160" t="s">
        <v>443</v>
      </c>
      <c r="X885" s="161" t="s">
        <v>680</v>
      </c>
      <c r="Y885" s="7"/>
      <c r="Z885" s="159">
        <v>6.2500000000000003E-3</v>
      </c>
      <c r="AA885" s="159">
        <v>0</v>
      </c>
      <c r="AB885" s="162">
        <v>1.37</v>
      </c>
    </row>
    <row r="886" spans="1:28" ht="15" customHeight="1" x14ac:dyDescent="0.15">
      <c r="A886" s="20" t="str">
        <f t="shared" si="13"/>
        <v>貨4メQHG</v>
      </c>
      <c r="B886" t="s">
        <v>1307</v>
      </c>
      <c r="C886" s="20" t="s">
        <v>396</v>
      </c>
      <c r="D886" s="20" t="s">
        <v>443</v>
      </c>
      <c r="E886" s="20" t="s">
        <v>329</v>
      </c>
      <c r="F886" s="20">
        <v>2.2499999999999999E-2</v>
      </c>
      <c r="G886" s="20">
        <v>0</v>
      </c>
      <c r="H886" s="20">
        <v>1.37</v>
      </c>
      <c r="I886" s="1" t="s">
        <v>1284</v>
      </c>
      <c r="J886" t="s">
        <v>162</v>
      </c>
      <c r="T886" s="133" t="s">
        <v>365</v>
      </c>
      <c r="U886" s="159" t="s">
        <v>283</v>
      </c>
      <c r="V886" s="159" t="s">
        <v>1144</v>
      </c>
      <c r="W886" s="160" t="s">
        <v>443</v>
      </c>
      <c r="X886" s="161" t="s">
        <v>329</v>
      </c>
      <c r="Y886" s="7"/>
      <c r="Z886" s="159">
        <v>2.2499999999999999E-2</v>
      </c>
      <c r="AA886" s="159">
        <v>0</v>
      </c>
      <c r="AB886" s="162">
        <v>1.37</v>
      </c>
    </row>
    <row r="887" spans="1:28" ht="15" customHeight="1" x14ac:dyDescent="0.15">
      <c r="A887" s="20" t="str">
        <f t="shared" si="13"/>
        <v>貨4メQGG</v>
      </c>
      <c r="B887" t="s">
        <v>1307</v>
      </c>
      <c r="C887" s="20" t="s">
        <v>396</v>
      </c>
      <c r="D887" s="20" t="s">
        <v>443</v>
      </c>
      <c r="E887" s="20" t="s">
        <v>325</v>
      </c>
      <c r="F887" s="20">
        <v>2.2499999999999999E-2</v>
      </c>
      <c r="G887" s="20">
        <v>0</v>
      </c>
      <c r="H887" s="20">
        <v>1.37</v>
      </c>
      <c r="I887" s="1" t="s">
        <v>1284</v>
      </c>
      <c r="J887" t="s">
        <v>163</v>
      </c>
      <c r="T887" s="133" t="s">
        <v>365</v>
      </c>
      <c r="U887" s="159" t="s">
        <v>283</v>
      </c>
      <c r="V887" s="159" t="s">
        <v>1144</v>
      </c>
      <c r="W887" s="160" t="s">
        <v>443</v>
      </c>
      <c r="X887" s="161" t="s">
        <v>325</v>
      </c>
      <c r="Y887" s="7"/>
      <c r="Z887" s="159">
        <v>2.2499999999999999E-2</v>
      </c>
      <c r="AA887" s="159">
        <v>0</v>
      </c>
      <c r="AB887" s="162">
        <v>1.37</v>
      </c>
    </row>
    <row r="888" spans="1:28" ht="15" customHeight="1" x14ac:dyDescent="0.15">
      <c r="A888" s="20" t="str">
        <f t="shared" si="13"/>
        <v>貨4メSHG</v>
      </c>
      <c r="B888" t="s">
        <v>1308</v>
      </c>
      <c r="C888" s="20" t="s">
        <v>396</v>
      </c>
      <c r="D888" s="20" t="s">
        <v>454</v>
      </c>
      <c r="E888" t="s">
        <v>696</v>
      </c>
      <c r="F888" s="20">
        <v>2.5000000000000001E-2</v>
      </c>
      <c r="G888" s="20">
        <v>0</v>
      </c>
      <c r="H888" s="20">
        <v>1.37</v>
      </c>
      <c r="I888" s="1" t="s">
        <v>1284</v>
      </c>
      <c r="J888"/>
      <c r="T888" s="133" t="s">
        <v>365</v>
      </c>
      <c r="U888" s="159" t="s">
        <v>283</v>
      </c>
      <c r="V888" s="159" t="s">
        <v>1144</v>
      </c>
      <c r="W888" s="160" t="s">
        <v>454</v>
      </c>
      <c r="X888" s="161" t="s">
        <v>696</v>
      </c>
      <c r="Y888" s="7"/>
      <c r="Z888" s="159">
        <v>2.5000000000000001E-2</v>
      </c>
      <c r="AA888" s="159">
        <v>0</v>
      </c>
      <c r="AB888" s="162">
        <v>1.37</v>
      </c>
    </row>
    <row r="889" spans="1:28" ht="15" customHeight="1" x14ac:dyDescent="0.15">
      <c r="A889" s="20" t="str">
        <f t="shared" si="13"/>
        <v>貨4メSGG</v>
      </c>
      <c r="B889" t="s">
        <v>1308</v>
      </c>
      <c r="C889" s="20" t="s">
        <v>396</v>
      </c>
      <c r="D889" s="20" t="s">
        <v>454</v>
      </c>
      <c r="E889" t="s">
        <v>695</v>
      </c>
      <c r="F889" s="20">
        <v>1.2500000000000001E-2</v>
      </c>
      <c r="G889" s="20">
        <v>0</v>
      </c>
      <c r="H889" s="20">
        <v>1.37</v>
      </c>
      <c r="I889" s="1" t="s">
        <v>1284</v>
      </c>
      <c r="J889" t="s">
        <v>1088</v>
      </c>
      <c r="T889" s="133" t="s">
        <v>365</v>
      </c>
      <c r="U889" s="159" t="s">
        <v>283</v>
      </c>
      <c r="V889" s="159" t="s">
        <v>1144</v>
      </c>
      <c r="W889" s="160" t="s">
        <v>454</v>
      </c>
      <c r="X889" s="161" t="s">
        <v>695</v>
      </c>
      <c r="Y889" s="7"/>
      <c r="Z889" s="159">
        <v>1.2500000000000001E-2</v>
      </c>
      <c r="AA889" s="159">
        <v>0</v>
      </c>
      <c r="AB889" s="162">
        <v>1.37</v>
      </c>
    </row>
    <row r="890" spans="1:28" ht="15" customHeight="1" x14ac:dyDescent="0.15">
      <c r="A890" s="20" t="str">
        <f t="shared" si="13"/>
        <v>貨4メTHG</v>
      </c>
      <c r="B890" t="s">
        <v>1309</v>
      </c>
      <c r="C890" s="20" t="s">
        <v>396</v>
      </c>
      <c r="D890" s="20" t="s">
        <v>454</v>
      </c>
      <c r="E890" s="20" t="s">
        <v>353</v>
      </c>
      <c r="F890" s="20">
        <v>2.2499999999999999E-2</v>
      </c>
      <c r="G890" s="20">
        <v>0</v>
      </c>
      <c r="H890" s="20">
        <v>1.37</v>
      </c>
      <c r="I890" s="1" t="s">
        <v>1284</v>
      </c>
      <c r="J890" t="s">
        <v>162</v>
      </c>
      <c r="T890" s="133" t="s">
        <v>365</v>
      </c>
      <c r="U890" s="159" t="s">
        <v>283</v>
      </c>
      <c r="V890" s="159" t="s">
        <v>1144</v>
      </c>
      <c r="W890" s="160" t="s">
        <v>454</v>
      </c>
      <c r="X890" s="161" t="s">
        <v>353</v>
      </c>
      <c r="Y890" s="7"/>
      <c r="Z890" s="159">
        <v>2.2499999999999999E-2</v>
      </c>
      <c r="AA890" s="159">
        <v>0</v>
      </c>
      <c r="AB890" s="162">
        <v>1.37</v>
      </c>
    </row>
    <row r="891" spans="1:28" ht="15" customHeight="1" x14ac:dyDescent="0.15">
      <c r="A891" s="20" t="str">
        <f t="shared" si="13"/>
        <v>貨4メTGG</v>
      </c>
      <c r="B891" t="s">
        <v>1309</v>
      </c>
      <c r="C891" s="20" t="s">
        <v>396</v>
      </c>
      <c r="D891" s="20" t="s">
        <v>454</v>
      </c>
      <c r="E891" s="20" t="s">
        <v>352</v>
      </c>
      <c r="F891" s="20">
        <v>2.2499999999999999E-2</v>
      </c>
      <c r="G891" s="20">
        <v>0</v>
      </c>
      <c r="H891" s="20">
        <v>1.37</v>
      </c>
      <c r="I891" s="1" t="s">
        <v>1284</v>
      </c>
      <c r="J891" t="s">
        <v>163</v>
      </c>
      <c r="T891" s="133" t="s">
        <v>365</v>
      </c>
      <c r="U891" s="159" t="s">
        <v>283</v>
      </c>
      <c r="V891" s="159" t="s">
        <v>1144</v>
      </c>
      <c r="W891" s="160" t="s">
        <v>454</v>
      </c>
      <c r="X891" s="161" t="s">
        <v>352</v>
      </c>
      <c r="Y891" s="7"/>
      <c r="Z891" s="159">
        <v>2.2499999999999999E-2</v>
      </c>
      <c r="AA891" s="159">
        <v>0</v>
      </c>
      <c r="AB891" s="162">
        <v>1.37</v>
      </c>
    </row>
    <row r="892" spans="1:28" ht="15" customHeight="1" x14ac:dyDescent="0.15">
      <c r="A892" s="20" t="str">
        <f t="shared" si="13"/>
        <v>貨4メ2HG</v>
      </c>
      <c r="B892" s="20" t="s">
        <v>397</v>
      </c>
      <c r="C892" s="20" t="s">
        <v>396</v>
      </c>
      <c r="D892" t="s">
        <v>1241</v>
      </c>
      <c r="E892" t="s">
        <v>1626</v>
      </c>
      <c r="F892" s="20">
        <v>1.4999999999999999E-2</v>
      </c>
      <c r="G892" s="20">
        <v>0</v>
      </c>
      <c r="H892" s="20">
        <v>1.37</v>
      </c>
      <c r="I892" s="1" t="s">
        <v>1284</v>
      </c>
      <c r="J892"/>
      <c r="T892" s="133" t="s">
        <v>365</v>
      </c>
      <c r="U892" s="159" t="s">
        <v>283</v>
      </c>
      <c r="V892" s="159" t="s">
        <v>1144</v>
      </c>
      <c r="W892" s="160" t="s">
        <v>1242</v>
      </c>
      <c r="X892" s="161" t="s">
        <v>1310</v>
      </c>
      <c r="Y892" s="7"/>
      <c r="Z892" s="159">
        <v>1.4999999999999999E-2</v>
      </c>
      <c r="AA892" s="159">
        <v>0</v>
      </c>
      <c r="AB892" s="162">
        <v>1.37</v>
      </c>
    </row>
    <row r="893" spans="1:28" ht="15" customHeight="1" x14ac:dyDescent="0.15">
      <c r="A893" s="20" t="str">
        <f t="shared" si="13"/>
        <v>貨4メ2GG</v>
      </c>
      <c r="B893" s="20" t="s">
        <v>397</v>
      </c>
      <c r="C893" s="20" t="s">
        <v>396</v>
      </c>
      <c r="D893" t="s">
        <v>1241</v>
      </c>
      <c r="E893" t="s">
        <v>1627</v>
      </c>
      <c r="F893" s="20">
        <v>7.4999999999999997E-3</v>
      </c>
      <c r="G893" s="20">
        <v>0</v>
      </c>
      <c r="H893" s="20">
        <v>1.37</v>
      </c>
      <c r="I893" s="1" t="s">
        <v>1284</v>
      </c>
      <c r="J893"/>
      <c r="T893" s="133" t="s">
        <v>365</v>
      </c>
      <c r="U893" s="159" t="s">
        <v>283</v>
      </c>
      <c r="V893" s="159" t="s">
        <v>1144</v>
      </c>
      <c r="W893" s="160" t="s">
        <v>1242</v>
      </c>
      <c r="X893" s="161" t="s">
        <v>1311</v>
      </c>
      <c r="Y893" s="7"/>
      <c r="Z893" s="159">
        <v>7.4999999999999997E-3</v>
      </c>
      <c r="AA893" s="159">
        <v>0</v>
      </c>
      <c r="AB893" s="162">
        <v>1.37</v>
      </c>
    </row>
    <row r="894" spans="1:28" ht="15" customHeight="1" x14ac:dyDescent="0.15">
      <c r="A894" s="20" t="str">
        <f t="shared" si="13"/>
        <v>乗0ガ-</v>
      </c>
      <c r="B894" s="20" t="s">
        <v>404</v>
      </c>
      <c r="C894" s="20" t="s">
        <v>403</v>
      </c>
      <c r="D894" s="20" t="s">
        <v>710</v>
      </c>
      <c r="E894" s="20" t="s">
        <v>711</v>
      </c>
      <c r="F894" s="20">
        <v>2.1800000000000002</v>
      </c>
      <c r="G894" s="20">
        <v>0</v>
      </c>
      <c r="H894" s="20">
        <v>2.3199999999999998</v>
      </c>
      <c r="I894" s="1" t="s">
        <v>1048</v>
      </c>
      <c r="J894"/>
      <c r="T894" s="133" t="s">
        <v>380</v>
      </c>
      <c r="U894" s="159" t="s">
        <v>366</v>
      </c>
      <c r="V894" s="159" t="s">
        <v>381</v>
      </c>
      <c r="W894" s="160" t="s">
        <v>710</v>
      </c>
      <c r="X894" s="161" t="s">
        <v>711</v>
      </c>
      <c r="Y894" s="7"/>
      <c r="Z894" s="159">
        <v>2.1800000000000002</v>
      </c>
      <c r="AA894" s="159">
        <v>0</v>
      </c>
      <c r="AB894" s="162">
        <v>2.3199999999999998</v>
      </c>
    </row>
    <row r="895" spans="1:28" ht="15" customHeight="1" x14ac:dyDescent="0.15">
      <c r="A895" s="20" t="str">
        <f t="shared" si="13"/>
        <v>乗0ガA</v>
      </c>
      <c r="B895" s="20" t="s">
        <v>404</v>
      </c>
      <c r="C895" s="20" t="s">
        <v>403</v>
      </c>
      <c r="D895" s="20" t="s">
        <v>713</v>
      </c>
      <c r="E895" s="20" t="s">
        <v>842</v>
      </c>
      <c r="F895" s="20">
        <v>1.2</v>
      </c>
      <c r="G895" s="20">
        <v>0</v>
      </c>
      <c r="H895" s="20">
        <v>2.3199999999999998</v>
      </c>
      <c r="I895" s="1" t="s">
        <v>1048</v>
      </c>
      <c r="J895"/>
      <c r="T895" s="133" t="s">
        <v>380</v>
      </c>
      <c r="U895" s="159" t="s">
        <v>366</v>
      </c>
      <c r="V895" s="159" t="s">
        <v>381</v>
      </c>
      <c r="W895" s="160" t="s">
        <v>713</v>
      </c>
      <c r="X895" s="161" t="s">
        <v>842</v>
      </c>
      <c r="Y895" s="7"/>
      <c r="Z895" s="159">
        <v>1.2</v>
      </c>
      <c r="AA895" s="159">
        <v>0</v>
      </c>
      <c r="AB895" s="162">
        <v>2.3199999999999998</v>
      </c>
    </row>
    <row r="896" spans="1:28" ht="15" customHeight="1" x14ac:dyDescent="0.15">
      <c r="A896" s="20" t="str">
        <f t="shared" si="13"/>
        <v>乗0ガB</v>
      </c>
      <c r="B896" s="20" t="s">
        <v>404</v>
      </c>
      <c r="C896" s="20" t="s">
        <v>403</v>
      </c>
      <c r="D896" s="20" t="s">
        <v>844</v>
      </c>
      <c r="E896" t="s">
        <v>853</v>
      </c>
      <c r="F896" s="20">
        <v>0.6</v>
      </c>
      <c r="G896" s="20">
        <v>0</v>
      </c>
      <c r="H896" s="20">
        <v>2.3199999999999998</v>
      </c>
      <c r="I896" s="1" t="s">
        <v>1048</v>
      </c>
      <c r="J896"/>
      <c r="T896" s="133" t="s">
        <v>380</v>
      </c>
      <c r="U896" s="159" t="s">
        <v>366</v>
      </c>
      <c r="V896" s="159" t="s">
        <v>381</v>
      </c>
      <c r="W896" s="160" t="s">
        <v>844</v>
      </c>
      <c r="X896" s="161" t="s">
        <v>853</v>
      </c>
      <c r="Y896" s="7"/>
      <c r="Z896" s="159">
        <v>0.6</v>
      </c>
      <c r="AA896" s="159">
        <v>0</v>
      </c>
      <c r="AB896" s="162">
        <v>2.3199999999999998</v>
      </c>
    </row>
    <row r="897" spans="1:28" ht="15" customHeight="1" x14ac:dyDescent="0.15">
      <c r="A897" s="20" t="str">
        <f t="shared" si="13"/>
        <v>乗0ガC</v>
      </c>
      <c r="B897" s="20" t="s">
        <v>404</v>
      </c>
      <c r="C897" s="20" t="s">
        <v>403</v>
      </c>
      <c r="D897" s="20" t="s">
        <v>844</v>
      </c>
      <c r="E897" t="s">
        <v>854</v>
      </c>
      <c r="F897" s="20">
        <v>0.6</v>
      </c>
      <c r="G897" s="20">
        <v>0</v>
      </c>
      <c r="H897" s="20">
        <v>2.3199999999999998</v>
      </c>
      <c r="I897" s="1" t="s">
        <v>1048</v>
      </c>
      <c r="J897"/>
      <c r="T897" s="133" t="s">
        <v>380</v>
      </c>
      <c r="U897" s="159" t="s">
        <v>366</v>
      </c>
      <c r="V897" s="159" t="s">
        <v>381</v>
      </c>
      <c r="W897" s="160" t="s">
        <v>844</v>
      </c>
      <c r="X897" s="161" t="s">
        <v>854</v>
      </c>
      <c r="Y897" s="7"/>
      <c r="Z897" s="159">
        <v>0.6</v>
      </c>
      <c r="AA897" s="159">
        <v>0</v>
      </c>
      <c r="AB897" s="162">
        <v>2.3199999999999998</v>
      </c>
    </row>
    <row r="898" spans="1:28" ht="15" customHeight="1" x14ac:dyDescent="0.15">
      <c r="A898" s="20" t="str">
        <f t="shared" si="13"/>
        <v>乗0ガE</v>
      </c>
      <c r="B898" s="20" t="s">
        <v>404</v>
      </c>
      <c r="C898" s="20" t="s">
        <v>403</v>
      </c>
      <c r="D898" t="s">
        <v>845</v>
      </c>
      <c r="E898" t="s">
        <v>855</v>
      </c>
      <c r="F898" s="20">
        <v>0.25</v>
      </c>
      <c r="G898" s="20">
        <v>0</v>
      </c>
      <c r="H898" s="20">
        <v>2.3199999999999998</v>
      </c>
      <c r="I898" s="1" t="s">
        <v>1048</v>
      </c>
      <c r="T898" s="133" t="s">
        <v>380</v>
      </c>
      <c r="U898" s="159" t="s">
        <v>366</v>
      </c>
      <c r="V898" s="159" t="s">
        <v>381</v>
      </c>
      <c r="W898" s="160" t="s">
        <v>845</v>
      </c>
      <c r="X898" s="161" t="s">
        <v>855</v>
      </c>
      <c r="Y898" s="7"/>
      <c r="Z898" s="159">
        <v>0.25</v>
      </c>
      <c r="AA898" s="159">
        <v>0</v>
      </c>
      <c r="AB898" s="162">
        <v>2.3199999999999998</v>
      </c>
    </row>
    <row r="899" spans="1:28" ht="15" customHeight="1" x14ac:dyDescent="0.15">
      <c r="A899" s="20" t="str">
        <f t="shared" si="13"/>
        <v>乗0ガGF</v>
      </c>
      <c r="B899" s="20" t="s">
        <v>404</v>
      </c>
      <c r="C899" s="20" t="s">
        <v>403</v>
      </c>
      <c r="D899" t="s">
        <v>845</v>
      </c>
      <c r="E899" t="s">
        <v>860</v>
      </c>
      <c r="F899" s="20">
        <v>0.25</v>
      </c>
      <c r="G899" s="20">
        <v>0</v>
      </c>
      <c r="H899" s="20">
        <v>2.3199999999999998</v>
      </c>
      <c r="I899" s="1" t="s">
        <v>1048</v>
      </c>
      <c r="T899" s="133" t="s">
        <v>380</v>
      </c>
      <c r="U899" s="159" t="s">
        <v>366</v>
      </c>
      <c r="V899" s="159" t="s">
        <v>381</v>
      </c>
      <c r="W899" s="160" t="s">
        <v>845</v>
      </c>
      <c r="X899" s="161" t="s">
        <v>860</v>
      </c>
      <c r="Y899" s="7"/>
      <c r="Z899" s="159">
        <v>0.25</v>
      </c>
      <c r="AA899" s="159">
        <v>0</v>
      </c>
      <c r="AB899" s="162">
        <v>2.3199999999999998</v>
      </c>
    </row>
    <row r="900" spans="1:28" ht="15" customHeight="1" x14ac:dyDescent="0.15">
      <c r="A900" s="20" t="str">
        <f t="shared" si="13"/>
        <v>乗0ガHK</v>
      </c>
      <c r="B900" s="20" t="s">
        <v>404</v>
      </c>
      <c r="C900" s="20" t="s">
        <v>403</v>
      </c>
      <c r="D900" t="s">
        <v>845</v>
      </c>
      <c r="E900" t="s">
        <v>868</v>
      </c>
      <c r="F900" s="20">
        <v>0.125</v>
      </c>
      <c r="G900" s="20">
        <v>0</v>
      </c>
      <c r="H900" s="20">
        <v>2.3199999999999998</v>
      </c>
      <c r="I900" s="1" t="s">
        <v>1084</v>
      </c>
      <c r="J900" t="s">
        <v>1088</v>
      </c>
      <c r="T900" s="133" t="s">
        <v>380</v>
      </c>
      <c r="U900" s="159" t="s">
        <v>366</v>
      </c>
      <c r="V900" s="159" t="s">
        <v>381</v>
      </c>
      <c r="W900" s="160" t="s">
        <v>845</v>
      </c>
      <c r="X900" s="161" t="s">
        <v>868</v>
      </c>
      <c r="Y900" s="7"/>
      <c r="Z900" s="159">
        <v>0.125</v>
      </c>
      <c r="AA900" s="159">
        <v>0</v>
      </c>
      <c r="AB900" s="162">
        <v>2.3199999999999998</v>
      </c>
    </row>
    <row r="901" spans="1:28" ht="15" customHeight="1" x14ac:dyDescent="0.15">
      <c r="A901" s="20" t="str">
        <f t="shared" ref="A901:A964" si="14">CONCATENATE(C901,E901)</f>
        <v>乗0ガGH</v>
      </c>
      <c r="B901" s="20" t="s">
        <v>404</v>
      </c>
      <c r="C901" s="20" t="s">
        <v>403</v>
      </c>
      <c r="D901" t="s">
        <v>822</v>
      </c>
      <c r="E901" t="s">
        <v>862</v>
      </c>
      <c r="F901" s="20">
        <v>0.08</v>
      </c>
      <c r="G901" s="20">
        <v>0</v>
      </c>
      <c r="H901" s="20">
        <v>2.3199999999999998</v>
      </c>
      <c r="I901" s="1" t="s">
        <v>1048</v>
      </c>
      <c r="J901"/>
      <c r="T901" s="133" t="s">
        <v>380</v>
      </c>
      <c r="U901" s="159" t="s">
        <v>366</v>
      </c>
      <c r="V901" s="159" t="s">
        <v>381</v>
      </c>
      <c r="W901" s="160" t="s">
        <v>822</v>
      </c>
      <c r="X901" s="161" t="s">
        <v>862</v>
      </c>
      <c r="Y901" s="7"/>
      <c r="Z901" s="159">
        <v>0.08</v>
      </c>
      <c r="AA901" s="159">
        <v>0</v>
      </c>
      <c r="AB901" s="162">
        <v>2.3199999999999998</v>
      </c>
    </row>
    <row r="902" spans="1:28" ht="15" customHeight="1" x14ac:dyDescent="0.15">
      <c r="A902" s="20" t="str">
        <f t="shared" si="14"/>
        <v>乗0ガHN</v>
      </c>
      <c r="B902" s="20" t="s">
        <v>404</v>
      </c>
      <c r="C902" s="20" t="s">
        <v>403</v>
      </c>
      <c r="D902" t="s">
        <v>822</v>
      </c>
      <c r="E902" t="s">
        <v>870</v>
      </c>
      <c r="F902" s="20">
        <v>0.04</v>
      </c>
      <c r="G902" s="20">
        <v>0</v>
      </c>
      <c r="H902" s="20">
        <v>2.3199999999999998</v>
      </c>
      <c r="I902" s="1" t="s">
        <v>1084</v>
      </c>
      <c r="J902" t="s">
        <v>1088</v>
      </c>
      <c r="T902" s="133" t="s">
        <v>380</v>
      </c>
      <c r="U902" s="159" t="s">
        <v>366</v>
      </c>
      <c r="V902" s="159" t="s">
        <v>381</v>
      </c>
      <c r="W902" s="160" t="s">
        <v>822</v>
      </c>
      <c r="X902" s="161" t="s">
        <v>870</v>
      </c>
      <c r="Y902" s="7"/>
      <c r="Z902" s="159">
        <v>0.04</v>
      </c>
      <c r="AA902" s="159">
        <v>0</v>
      </c>
      <c r="AB902" s="162">
        <v>2.3199999999999998</v>
      </c>
    </row>
    <row r="903" spans="1:28" ht="15" customHeight="1" x14ac:dyDescent="0.15">
      <c r="A903" s="20" t="str">
        <f t="shared" si="14"/>
        <v>乗0ガTA</v>
      </c>
      <c r="B903" s="20" t="s">
        <v>404</v>
      </c>
      <c r="C903" s="20" t="s">
        <v>403</v>
      </c>
      <c r="D903" t="s">
        <v>822</v>
      </c>
      <c r="E903" t="s">
        <v>884</v>
      </c>
      <c r="F903" s="20">
        <v>0.06</v>
      </c>
      <c r="G903" s="20">
        <v>0</v>
      </c>
      <c r="H903" s="20">
        <v>2.3199999999999998</v>
      </c>
      <c r="I903" s="1" t="s">
        <v>1048</v>
      </c>
      <c r="J903" t="s">
        <v>1089</v>
      </c>
      <c r="T903" s="133" t="s">
        <v>380</v>
      </c>
      <c r="U903" s="159" t="s">
        <v>366</v>
      </c>
      <c r="V903" s="159" t="s">
        <v>381</v>
      </c>
      <c r="W903" s="160" t="s">
        <v>822</v>
      </c>
      <c r="X903" s="161" t="s">
        <v>884</v>
      </c>
      <c r="Y903" s="7"/>
      <c r="Z903" s="159">
        <v>0.06</v>
      </c>
      <c r="AA903" s="159">
        <v>0</v>
      </c>
      <c r="AB903" s="162">
        <v>2.3199999999999998</v>
      </c>
    </row>
    <row r="904" spans="1:28" ht="15" customHeight="1" x14ac:dyDescent="0.15">
      <c r="A904" s="20" t="str">
        <f t="shared" si="14"/>
        <v>乗0ガXA</v>
      </c>
      <c r="B904" s="20" t="s">
        <v>404</v>
      </c>
      <c r="C904" s="20" t="s">
        <v>403</v>
      </c>
      <c r="D904" t="s">
        <v>822</v>
      </c>
      <c r="E904" t="s">
        <v>898</v>
      </c>
      <c r="F904" s="20">
        <v>0.06</v>
      </c>
      <c r="G904" s="20">
        <v>0</v>
      </c>
      <c r="H904" s="20">
        <v>2.3199999999999998</v>
      </c>
      <c r="I904" s="1" t="s">
        <v>1084</v>
      </c>
      <c r="J904" t="s">
        <v>423</v>
      </c>
      <c r="T904" s="133" t="s">
        <v>380</v>
      </c>
      <c r="U904" s="159" t="s">
        <v>366</v>
      </c>
      <c r="V904" s="159" t="s">
        <v>381</v>
      </c>
      <c r="W904" s="160" t="s">
        <v>822</v>
      </c>
      <c r="X904" s="161" t="s">
        <v>898</v>
      </c>
      <c r="Y904" s="7"/>
      <c r="Z904" s="159">
        <v>0.06</v>
      </c>
      <c r="AA904" s="159">
        <v>0</v>
      </c>
      <c r="AB904" s="162">
        <v>2.3199999999999998</v>
      </c>
    </row>
    <row r="905" spans="1:28" ht="15" customHeight="1" x14ac:dyDescent="0.15">
      <c r="A905" s="20" t="str">
        <f t="shared" si="14"/>
        <v>乗0ガLA</v>
      </c>
      <c r="B905" s="20" t="s">
        <v>404</v>
      </c>
      <c r="C905" s="20" t="s">
        <v>403</v>
      </c>
      <c r="D905" t="s">
        <v>822</v>
      </c>
      <c r="E905" t="s">
        <v>875</v>
      </c>
      <c r="F905" s="20">
        <v>0.04</v>
      </c>
      <c r="G905" s="20">
        <v>0</v>
      </c>
      <c r="H905" s="20">
        <v>2.3199999999999998</v>
      </c>
      <c r="I905" s="1" t="s">
        <v>1048</v>
      </c>
      <c r="J905" t="s">
        <v>1090</v>
      </c>
      <c r="T905" s="133" t="s">
        <v>380</v>
      </c>
      <c r="U905" s="159" t="s">
        <v>366</v>
      </c>
      <c r="V905" s="159" t="s">
        <v>381</v>
      </c>
      <c r="W905" s="160" t="s">
        <v>822</v>
      </c>
      <c r="X905" s="161" t="s">
        <v>875</v>
      </c>
      <c r="Y905" s="7"/>
      <c r="Z905" s="159">
        <v>0.04</v>
      </c>
      <c r="AA905" s="159">
        <v>0</v>
      </c>
      <c r="AB905" s="162">
        <v>2.3199999999999998</v>
      </c>
    </row>
    <row r="906" spans="1:28" ht="15" customHeight="1" x14ac:dyDescent="0.15">
      <c r="A906" s="20" t="str">
        <f t="shared" si="14"/>
        <v>乗0ガYA</v>
      </c>
      <c r="B906" s="20" t="s">
        <v>404</v>
      </c>
      <c r="C906" s="20" t="s">
        <v>403</v>
      </c>
      <c r="D906" t="s">
        <v>822</v>
      </c>
      <c r="E906" t="s">
        <v>902</v>
      </c>
      <c r="F906" s="20">
        <v>0.04</v>
      </c>
      <c r="G906" s="20">
        <v>0</v>
      </c>
      <c r="H906" s="20">
        <v>2.3199999999999998</v>
      </c>
      <c r="I906" s="1" t="s">
        <v>1084</v>
      </c>
      <c r="J906" t="s">
        <v>424</v>
      </c>
      <c r="T906" s="133" t="s">
        <v>380</v>
      </c>
      <c r="U906" s="159" t="s">
        <v>366</v>
      </c>
      <c r="V906" s="159" t="s">
        <v>381</v>
      </c>
      <c r="W906" s="160" t="s">
        <v>822</v>
      </c>
      <c r="X906" s="161" t="s">
        <v>902</v>
      </c>
      <c r="Y906" s="7"/>
      <c r="Z906" s="159">
        <v>0.04</v>
      </c>
      <c r="AA906" s="159">
        <v>0</v>
      </c>
      <c r="AB906" s="162">
        <v>2.3199999999999998</v>
      </c>
    </row>
    <row r="907" spans="1:28" ht="15" customHeight="1" x14ac:dyDescent="0.15">
      <c r="A907" s="20" t="str">
        <f t="shared" si="14"/>
        <v>乗0ガUA</v>
      </c>
      <c r="B907" s="20" t="s">
        <v>404</v>
      </c>
      <c r="C907" s="20" t="s">
        <v>403</v>
      </c>
      <c r="D907" t="s">
        <v>822</v>
      </c>
      <c r="E907" t="s">
        <v>891</v>
      </c>
      <c r="F907" s="20">
        <v>0.02</v>
      </c>
      <c r="G907" s="20">
        <v>0</v>
      </c>
      <c r="H907" s="20">
        <v>2.3199999999999998</v>
      </c>
      <c r="I907" s="1" t="s">
        <v>1048</v>
      </c>
      <c r="J907" t="s">
        <v>1091</v>
      </c>
      <c r="T907" s="133" t="s">
        <v>380</v>
      </c>
      <c r="U907" s="159" t="s">
        <v>366</v>
      </c>
      <c r="V907" s="159" t="s">
        <v>381</v>
      </c>
      <c r="W907" s="160" t="s">
        <v>822</v>
      </c>
      <c r="X907" s="161" t="s">
        <v>891</v>
      </c>
      <c r="Y907" s="7"/>
      <c r="Z907" s="159">
        <v>0.02</v>
      </c>
      <c r="AA907" s="159">
        <v>0</v>
      </c>
      <c r="AB907" s="162">
        <v>2.3199999999999998</v>
      </c>
    </row>
    <row r="908" spans="1:28" ht="15" customHeight="1" x14ac:dyDescent="0.15">
      <c r="A908" s="20" t="str">
        <f t="shared" si="14"/>
        <v>乗0ガZA</v>
      </c>
      <c r="B908" s="20" t="s">
        <v>404</v>
      </c>
      <c r="C908" s="20" t="s">
        <v>403</v>
      </c>
      <c r="D908" t="s">
        <v>822</v>
      </c>
      <c r="E908" t="s">
        <v>906</v>
      </c>
      <c r="F908" s="20">
        <v>0.02</v>
      </c>
      <c r="G908" s="20">
        <v>0</v>
      </c>
      <c r="H908" s="20">
        <v>2.3199999999999998</v>
      </c>
      <c r="I908" s="1" t="s">
        <v>1084</v>
      </c>
      <c r="J908" t="s">
        <v>425</v>
      </c>
      <c r="T908" s="133" t="s">
        <v>380</v>
      </c>
      <c r="U908" s="159" t="s">
        <v>366</v>
      </c>
      <c r="V908" s="159" t="s">
        <v>381</v>
      </c>
      <c r="W908" s="160" t="s">
        <v>822</v>
      </c>
      <c r="X908" s="161" t="s">
        <v>906</v>
      </c>
      <c r="Y908" s="7"/>
      <c r="Z908" s="159">
        <v>0.02</v>
      </c>
      <c r="AA908" s="159">
        <v>0</v>
      </c>
      <c r="AB908" s="162">
        <v>2.3199999999999998</v>
      </c>
    </row>
    <row r="909" spans="1:28" ht="15" customHeight="1" x14ac:dyDescent="0.15">
      <c r="A909" s="20" t="str">
        <f t="shared" si="14"/>
        <v>乗0ガABA</v>
      </c>
      <c r="B909" s="20" t="s">
        <v>404</v>
      </c>
      <c r="C909" s="20" t="s">
        <v>403</v>
      </c>
      <c r="D909" t="s">
        <v>185</v>
      </c>
      <c r="E909" t="s">
        <v>779</v>
      </c>
      <c r="F909" s="20">
        <v>0.05</v>
      </c>
      <c r="G909" s="20">
        <v>0</v>
      </c>
      <c r="H909" s="20">
        <v>2.3199999999999998</v>
      </c>
      <c r="I909" s="1" t="s">
        <v>1048</v>
      </c>
      <c r="J909"/>
      <c r="T909" s="133" t="s">
        <v>380</v>
      </c>
      <c r="U909" s="159" t="s">
        <v>366</v>
      </c>
      <c r="V909" s="159" t="s">
        <v>381</v>
      </c>
      <c r="W909" s="160" t="s">
        <v>185</v>
      </c>
      <c r="X909" s="161" t="s">
        <v>779</v>
      </c>
      <c r="Y909" s="7"/>
      <c r="Z909" s="159">
        <v>0.05</v>
      </c>
      <c r="AA909" s="159">
        <v>0</v>
      </c>
      <c r="AB909" s="162">
        <v>2.3199999999999998</v>
      </c>
    </row>
    <row r="910" spans="1:28" ht="15" customHeight="1" x14ac:dyDescent="0.15">
      <c r="A910" s="20" t="str">
        <f t="shared" si="14"/>
        <v>乗0ガAAA</v>
      </c>
      <c r="B910" s="20" t="s">
        <v>404</v>
      </c>
      <c r="C910" s="20" t="s">
        <v>403</v>
      </c>
      <c r="D910" t="s">
        <v>185</v>
      </c>
      <c r="E910" t="s">
        <v>780</v>
      </c>
      <c r="F910" s="20">
        <v>2.5000000000000001E-2</v>
      </c>
      <c r="G910" s="20">
        <v>0</v>
      </c>
      <c r="H910" s="20">
        <v>2.3199999999999998</v>
      </c>
      <c r="I910" s="1" t="s">
        <v>1084</v>
      </c>
      <c r="J910" t="s">
        <v>1088</v>
      </c>
      <c r="T910" s="133" t="s">
        <v>380</v>
      </c>
      <c r="U910" s="159" t="s">
        <v>366</v>
      </c>
      <c r="V910" s="159" t="s">
        <v>381</v>
      </c>
      <c r="W910" s="160" t="s">
        <v>185</v>
      </c>
      <c r="X910" s="161" t="s">
        <v>780</v>
      </c>
      <c r="Y910" s="7"/>
      <c r="Z910" s="159">
        <v>2.5000000000000001E-2</v>
      </c>
      <c r="AA910" s="159">
        <v>0</v>
      </c>
      <c r="AB910" s="162">
        <v>2.3199999999999998</v>
      </c>
    </row>
    <row r="911" spans="1:28" ht="15" customHeight="1" x14ac:dyDescent="0.15">
      <c r="A911" s="20" t="str">
        <f t="shared" si="14"/>
        <v>乗0ガALA</v>
      </c>
      <c r="B911" s="20" t="s">
        <v>404</v>
      </c>
      <c r="C911" s="20" t="s">
        <v>403</v>
      </c>
      <c r="D911" t="s">
        <v>185</v>
      </c>
      <c r="E911" t="s">
        <v>555</v>
      </c>
      <c r="F911" s="20">
        <v>1.2500000000000001E-2</v>
      </c>
      <c r="G911" s="20">
        <v>0</v>
      </c>
      <c r="H911" s="20">
        <v>2.3199999999999998</v>
      </c>
      <c r="I911" s="1" t="s">
        <v>1094</v>
      </c>
      <c r="J911" t="s">
        <v>1312</v>
      </c>
      <c r="T911" s="133" t="s">
        <v>380</v>
      </c>
      <c r="U911" s="159" t="s">
        <v>366</v>
      </c>
      <c r="V911" s="159" t="s">
        <v>381</v>
      </c>
      <c r="W911" s="160" t="s">
        <v>185</v>
      </c>
      <c r="X911" s="161" t="s">
        <v>555</v>
      </c>
      <c r="Y911" s="7"/>
      <c r="Z911" s="159">
        <v>1.2500000000000001E-2</v>
      </c>
      <c r="AA911" s="159">
        <v>0</v>
      </c>
      <c r="AB911" s="162">
        <v>2.3199999999999998</v>
      </c>
    </row>
    <row r="912" spans="1:28" ht="15" customHeight="1" x14ac:dyDescent="0.15">
      <c r="A912" s="20" t="str">
        <f t="shared" si="14"/>
        <v>乗0ガCAA</v>
      </c>
      <c r="B912" s="20" t="s">
        <v>404</v>
      </c>
      <c r="C912" s="20" t="s">
        <v>403</v>
      </c>
      <c r="D912" t="s">
        <v>185</v>
      </c>
      <c r="E912" t="s">
        <v>398</v>
      </c>
      <c r="F912" s="20">
        <v>2.5000000000000001E-2</v>
      </c>
      <c r="G912" s="20">
        <v>0</v>
      </c>
      <c r="H912" s="20">
        <v>2.3199999999999998</v>
      </c>
      <c r="I912" s="1" t="s">
        <v>1084</v>
      </c>
      <c r="J912" t="s">
        <v>425</v>
      </c>
      <c r="T912" s="133" t="s">
        <v>380</v>
      </c>
      <c r="U912" s="159" t="s">
        <v>366</v>
      </c>
      <c r="V912" s="159" t="s">
        <v>381</v>
      </c>
      <c r="W912" s="160" t="s">
        <v>185</v>
      </c>
      <c r="X912" s="161" t="s">
        <v>398</v>
      </c>
      <c r="Y912" s="7"/>
      <c r="Z912" s="159">
        <v>2.5000000000000001E-2</v>
      </c>
      <c r="AA912" s="159">
        <v>0</v>
      </c>
      <c r="AB912" s="162">
        <v>2.3199999999999998</v>
      </c>
    </row>
    <row r="913" spans="1:28" ht="15" customHeight="1" x14ac:dyDescent="0.15">
      <c r="A913" s="20" t="str">
        <f t="shared" si="14"/>
        <v>乗0ガCBA</v>
      </c>
      <c r="B913" s="20" t="s">
        <v>404</v>
      </c>
      <c r="C913" s="20" t="s">
        <v>403</v>
      </c>
      <c r="D913" t="s">
        <v>185</v>
      </c>
      <c r="E913" t="s">
        <v>399</v>
      </c>
      <c r="F913" s="20">
        <v>2.5000000000000001E-2</v>
      </c>
      <c r="G913" s="20">
        <v>0</v>
      </c>
      <c r="H913" s="20">
        <v>2.3199999999999998</v>
      </c>
      <c r="I913" s="1" t="s">
        <v>1073</v>
      </c>
      <c r="J913" t="s">
        <v>1091</v>
      </c>
      <c r="T913" s="133" t="s">
        <v>380</v>
      </c>
      <c r="U913" s="159" t="s">
        <v>366</v>
      </c>
      <c r="V913" s="159" t="s">
        <v>381</v>
      </c>
      <c r="W913" s="160" t="s">
        <v>185</v>
      </c>
      <c r="X913" s="161" t="s">
        <v>399</v>
      </c>
      <c r="Y913" s="7" t="s">
        <v>463</v>
      </c>
      <c r="Z913" s="159">
        <v>2.5000000000000001E-2</v>
      </c>
      <c r="AA913" s="159">
        <v>0</v>
      </c>
      <c r="AB913" s="162">
        <v>2.3199999999999998</v>
      </c>
    </row>
    <row r="914" spans="1:28" ht="15" customHeight="1" x14ac:dyDescent="0.15">
      <c r="A914" s="20" t="str">
        <f t="shared" si="14"/>
        <v>乗0ガCLA</v>
      </c>
      <c r="B914" s="20" t="s">
        <v>404</v>
      </c>
      <c r="C914" s="20" t="s">
        <v>403</v>
      </c>
      <c r="D914" t="s">
        <v>185</v>
      </c>
      <c r="E914" t="s">
        <v>559</v>
      </c>
      <c r="F914" s="20">
        <v>2.5000000000000001E-2</v>
      </c>
      <c r="G914" s="20">
        <v>0</v>
      </c>
      <c r="H914" s="20">
        <v>2.3199999999999998</v>
      </c>
      <c r="I914" s="1" t="s">
        <v>1094</v>
      </c>
      <c r="J914" t="s">
        <v>460</v>
      </c>
      <c r="T914" s="133" t="s">
        <v>380</v>
      </c>
      <c r="U914" s="159" t="s">
        <v>366</v>
      </c>
      <c r="V914" s="159" t="s">
        <v>381</v>
      </c>
      <c r="W914" s="160" t="s">
        <v>185</v>
      </c>
      <c r="X914" s="161" t="s">
        <v>559</v>
      </c>
      <c r="Y914" s="7"/>
      <c r="Z914" s="159">
        <v>2.5000000000000001E-2</v>
      </c>
      <c r="AA914" s="159">
        <v>0</v>
      </c>
      <c r="AB914" s="162">
        <v>2.3199999999999998</v>
      </c>
    </row>
    <row r="915" spans="1:28" ht="15" customHeight="1" x14ac:dyDescent="0.15">
      <c r="A915" s="20" t="str">
        <f t="shared" si="14"/>
        <v>乗0ガDAA</v>
      </c>
      <c r="B915" s="20" t="s">
        <v>404</v>
      </c>
      <c r="C915" s="20" t="s">
        <v>403</v>
      </c>
      <c r="D915" t="s">
        <v>185</v>
      </c>
      <c r="E915" t="s">
        <v>400</v>
      </c>
      <c r="F915" s="20">
        <v>1.2500000000000001E-2</v>
      </c>
      <c r="G915" s="20">
        <v>0</v>
      </c>
      <c r="H915" s="20">
        <v>2.3199999999999998</v>
      </c>
      <c r="I915" s="1" t="s">
        <v>1084</v>
      </c>
      <c r="J915" t="s">
        <v>449</v>
      </c>
      <c r="T915" s="133" t="s">
        <v>380</v>
      </c>
      <c r="U915" s="159" t="s">
        <v>366</v>
      </c>
      <c r="V915" s="159" t="s">
        <v>381</v>
      </c>
      <c r="W915" s="160" t="s">
        <v>185</v>
      </c>
      <c r="X915" s="161" t="s">
        <v>400</v>
      </c>
      <c r="Y915" s="7"/>
      <c r="Z915" s="159">
        <v>1.2500000000000001E-2</v>
      </c>
      <c r="AA915" s="159">
        <v>0</v>
      </c>
      <c r="AB915" s="162">
        <v>2.3199999999999998</v>
      </c>
    </row>
    <row r="916" spans="1:28" ht="15" customHeight="1" x14ac:dyDescent="0.15">
      <c r="A916" s="20" t="str">
        <f t="shared" si="14"/>
        <v>乗0ガDBA</v>
      </c>
      <c r="B916" s="20" t="s">
        <v>404</v>
      </c>
      <c r="C916" s="20" t="s">
        <v>403</v>
      </c>
      <c r="D916" s="20" t="s">
        <v>185</v>
      </c>
      <c r="E916" s="20" t="s">
        <v>401</v>
      </c>
      <c r="F916" s="20">
        <v>1.2500000000000001E-2</v>
      </c>
      <c r="G916" s="20">
        <v>0</v>
      </c>
      <c r="H916" s="20">
        <v>2.3199999999999998</v>
      </c>
      <c r="I916" s="1" t="s">
        <v>1078</v>
      </c>
      <c r="J916" s="20" t="s">
        <v>1157</v>
      </c>
      <c r="T916" s="133" t="s">
        <v>380</v>
      </c>
      <c r="U916" s="159" t="s">
        <v>366</v>
      </c>
      <c r="V916" s="159" t="s">
        <v>381</v>
      </c>
      <c r="W916" s="160" t="s">
        <v>185</v>
      </c>
      <c r="X916" s="161" t="s">
        <v>401</v>
      </c>
      <c r="Y916" s="7" t="s">
        <v>464</v>
      </c>
      <c r="Z916" s="159">
        <v>1.2500000000000001E-2</v>
      </c>
      <c r="AA916" s="159">
        <v>0</v>
      </c>
      <c r="AB916" s="162">
        <v>2.3199999999999998</v>
      </c>
    </row>
    <row r="917" spans="1:28" ht="15" customHeight="1" x14ac:dyDescent="0.15">
      <c r="A917" s="20" t="str">
        <f t="shared" si="14"/>
        <v>乗0ガDLA</v>
      </c>
      <c r="B917" s="20" t="s">
        <v>404</v>
      </c>
      <c r="C917" s="20" t="s">
        <v>403</v>
      </c>
      <c r="D917" s="20" t="s">
        <v>185</v>
      </c>
      <c r="E917" s="20" t="s">
        <v>562</v>
      </c>
      <c r="F917" s="20">
        <v>1.2500000000000001E-2</v>
      </c>
      <c r="G917" s="20">
        <v>0</v>
      </c>
      <c r="H917" s="20">
        <v>2.3199999999999998</v>
      </c>
      <c r="I917" s="1" t="s">
        <v>1094</v>
      </c>
      <c r="J917" s="20" t="s">
        <v>459</v>
      </c>
      <c r="T917" s="133" t="s">
        <v>380</v>
      </c>
      <c r="U917" s="159" t="s">
        <v>366</v>
      </c>
      <c r="V917" s="159" t="s">
        <v>381</v>
      </c>
      <c r="W917" s="160" t="s">
        <v>185</v>
      </c>
      <c r="X917" s="161" t="s">
        <v>562</v>
      </c>
      <c r="Y917" s="7"/>
      <c r="Z917" s="159">
        <v>1.2500000000000001E-2</v>
      </c>
      <c r="AA917" s="159">
        <v>0</v>
      </c>
      <c r="AB917" s="162">
        <v>2.3199999999999998</v>
      </c>
    </row>
    <row r="918" spans="1:28" ht="15" customHeight="1" x14ac:dyDescent="0.15">
      <c r="A918" s="20" t="str">
        <f t="shared" si="14"/>
        <v>乗0ガLBA</v>
      </c>
      <c r="B918" s="20" t="s">
        <v>404</v>
      </c>
      <c r="C918" s="20" t="s">
        <v>403</v>
      </c>
      <c r="D918" s="20" t="s">
        <v>443</v>
      </c>
      <c r="E918" s="20" t="s">
        <v>573</v>
      </c>
      <c r="F918" s="20">
        <v>0.05</v>
      </c>
      <c r="G918" s="20">
        <v>0</v>
      </c>
      <c r="H918" s="20">
        <v>2.3199999999999998</v>
      </c>
      <c r="I918" s="1" t="s">
        <v>1048</v>
      </c>
      <c r="T918" s="133" t="s">
        <v>380</v>
      </c>
      <c r="U918" s="159" t="s">
        <v>366</v>
      </c>
      <c r="V918" s="159" t="s">
        <v>381</v>
      </c>
      <c r="W918" s="160" t="s">
        <v>443</v>
      </c>
      <c r="X918" s="161" t="s">
        <v>573</v>
      </c>
      <c r="Y918" s="7"/>
      <c r="Z918" s="159">
        <v>0.05</v>
      </c>
      <c r="AA918" s="159">
        <v>0</v>
      </c>
      <c r="AB918" s="162">
        <v>2.3199999999999998</v>
      </c>
    </row>
    <row r="919" spans="1:28" ht="15" customHeight="1" x14ac:dyDescent="0.15">
      <c r="A919" s="20" t="str">
        <f t="shared" si="14"/>
        <v>乗0ガLAA</v>
      </c>
      <c r="B919" s="20" t="s">
        <v>404</v>
      </c>
      <c r="C919" s="20" t="s">
        <v>403</v>
      </c>
      <c r="D919" s="20" t="s">
        <v>443</v>
      </c>
      <c r="E919" s="20" t="s">
        <v>569</v>
      </c>
      <c r="F919" s="20">
        <v>2.5000000000000001E-2</v>
      </c>
      <c r="G919" s="20">
        <v>0</v>
      </c>
      <c r="H919" s="20">
        <v>2.3199999999999998</v>
      </c>
      <c r="I919" s="1" t="s">
        <v>1084</v>
      </c>
      <c r="J919" s="20" t="s">
        <v>1088</v>
      </c>
      <c r="T919" s="133" t="s">
        <v>380</v>
      </c>
      <c r="U919" s="159" t="s">
        <v>366</v>
      </c>
      <c r="V919" s="159" t="s">
        <v>381</v>
      </c>
      <c r="W919" s="160" t="s">
        <v>443</v>
      </c>
      <c r="X919" s="161" t="s">
        <v>569</v>
      </c>
      <c r="Y919" s="7"/>
      <c r="Z919" s="159">
        <v>2.5000000000000001E-2</v>
      </c>
      <c r="AA919" s="159">
        <v>0</v>
      </c>
      <c r="AB919" s="162">
        <v>2.3199999999999998</v>
      </c>
    </row>
    <row r="920" spans="1:28" ht="15" customHeight="1" x14ac:dyDescent="0.15">
      <c r="A920" s="20" t="str">
        <f t="shared" si="14"/>
        <v>乗0ガLLA</v>
      </c>
      <c r="B920" s="20" t="s">
        <v>404</v>
      </c>
      <c r="C920" s="20" t="s">
        <v>403</v>
      </c>
      <c r="D920" t="s">
        <v>443</v>
      </c>
      <c r="E920" t="s">
        <v>603</v>
      </c>
      <c r="F920" s="20">
        <v>1.2500000000000001E-2</v>
      </c>
      <c r="G920" s="20">
        <v>0</v>
      </c>
      <c r="H920" s="20">
        <v>2.3199999999999998</v>
      </c>
      <c r="I920" s="1" t="s">
        <v>1094</v>
      </c>
      <c r="J920" s="20" t="s">
        <v>1312</v>
      </c>
      <c r="T920" s="133" t="s">
        <v>380</v>
      </c>
      <c r="U920" s="159" t="s">
        <v>366</v>
      </c>
      <c r="V920" s="159" t="s">
        <v>381</v>
      </c>
      <c r="W920" s="160" t="s">
        <v>443</v>
      </c>
      <c r="X920" s="161" t="s">
        <v>603</v>
      </c>
      <c r="Y920" s="7"/>
      <c r="Z920" s="159">
        <v>1.2500000000000001E-2</v>
      </c>
      <c r="AA920" s="159">
        <v>0</v>
      </c>
      <c r="AB920" s="162">
        <v>2.3199999999999998</v>
      </c>
    </row>
    <row r="921" spans="1:28" ht="15" customHeight="1" x14ac:dyDescent="0.15">
      <c r="A921" s="20" t="str">
        <f t="shared" si="14"/>
        <v>乗0ガMBA</v>
      </c>
      <c r="B921" s="20" t="s">
        <v>404</v>
      </c>
      <c r="C921" s="20" t="s">
        <v>403</v>
      </c>
      <c r="D921" s="20" t="s">
        <v>443</v>
      </c>
      <c r="E921" s="20" t="s">
        <v>609</v>
      </c>
      <c r="F921" s="20">
        <v>2.5000000000000001E-2</v>
      </c>
      <c r="G921" s="20">
        <v>0</v>
      </c>
      <c r="H921" s="20">
        <v>2.3199999999999998</v>
      </c>
      <c r="I921" s="1" t="s">
        <v>1073</v>
      </c>
      <c r="J921" s="20" t="s">
        <v>463</v>
      </c>
      <c r="T921" s="133" t="s">
        <v>380</v>
      </c>
      <c r="U921" s="159" t="s">
        <v>366</v>
      </c>
      <c r="V921" s="159" t="s">
        <v>381</v>
      </c>
      <c r="W921" s="160" t="s">
        <v>443</v>
      </c>
      <c r="X921" s="161" t="s">
        <v>609</v>
      </c>
      <c r="Y921" s="7" t="s">
        <v>463</v>
      </c>
      <c r="Z921" s="159">
        <v>2.5000000000000001E-2</v>
      </c>
      <c r="AA921" s="159">
        <v>0</v>
      </c>
      <c r="AB921" s="162">
        <v>2.3199999999999998</v>
      </c>
    </row>
    <row r="922" spans="1:28" ht="15" customHeight="1" x14ac:dyDescent="0.15">
      <c r="A922" s="20" t="str">
        <f t="shared" si="14"/>
        <v>乗0ガMAA</v>
      </c>
      <c r="B922" s="20" t="s">
        <v>404</v>
      </c>
      <c r="C922" s="20" t="s">
        <v>403</v>
      </c>
      <c r="D922" t="s">
        <v>443</v>
      </c>
      <c r="E922" t="s">
        <v>605</v>
      </c>
      <c r="F922" s="20">
        <v>2.5000000000000001E-2</v>
      </c>
      <c r="G922" s="20">
        <v>0</v>
      </c>
      <c r="H922" s="20">
        <v>2.3199999999999998</v>
      </c>
      <c r="I922" s="1" t="s">
        <v>1084</v>
      </c>
      <c r="J922" t="s">
        <v>455</v>
      </c>
      <c r="T922" s="133" t="s">
        <v>380</v>
      </c>
      <c r="U922" s="159" t="s">
        <v>366</v>
      </c>
      <c r="V922" s="159" t="s">
        <v>381</v>
      </c>
      <c r="W922" s="160" t="s">
        <v>443</v>
      </c>
      <c r="X922" s="161" t="s">
        <v>605</v>
      </c>
      <c r="Y922" s="7"/>
      <c r="Z922" s="159">
        <v>2.5000000000000001E-2</v>
      </c>
      <c r="AA922" s="159">
        <v>0</v>
      </c>
      <c r="AB922" s="162">
        <v>2.3199999999999998</v>
      </c>
    </row>
    <row r="923" spans="1:28" ht="15" customHeight="1" x14ac:dyDescent="0.15">
      <c r="A923" s="20" t="str">
        <f t="shared" si="14"/>
        <v>乗0ガMLA</v>
      </c>
      <c r="B923" s="20" t="s">
        <v>404</v>
      </c>
      <c r="C923" s="20" t="s">
        <v>403</v>
      </c>
      <c r="D923" s="20" t="s">
        <v>443</v>
      </c>
      <c r="E923" s="20" t="s">
        <v>639</v>
      </c>
      <c r="F923" s="20">
        <v>2.5000000000000001E-2</v>
      </c>
      <c r="G923" s="20">
        <v>0</v>
      </c>
      <c r="H923" s="20">
        <v>2.3199999999999998</v>
      </c>
      <c r="I923" s="1" t="s">
        <v>1094</v>
      </c>
      <c r="J923" t="s">
        <v>460</v>
      </c>
      <c r="T923" s="133" t="s">
        <v>380</v>
      </c>
      <c r="U923" s="159" t="s">
        <v>366</v>
      </c>
      <c r="V923" s="159" t="s">
        <v>381</v>
      </c>
      <c r="W923" s="160" t="s">
        <v>443</v>
      </c>
      <c r="X923" s="161" t="s">
        <v>639</v>
      </c>
      <c r="Y923" s="7"/>
      <c r="Z923" s="159">
        <v>2.5000000000000001E-2</v>
      </c>
      <c r="AA923" s="159">
        <v>0</v>
      </c>
      <c r="AB923" s="162">
        <v>2.3199999999999998</v>
      </c>
    </row>
    <row r="924" spans="1:28" ht="15" customHeight="1" x14ac:dyDescent="0.15">
      <c r="A924" s="20" t="str">
        <f t="shared" si="14"/>
        <v>乗0ガRBA</v>
      </c>
      <c r="B924" s="20" t="s">
        <v>404</v>
      </c>
      <c r="C924" s="20" t="s">
        <v>403</v>
      </c>
      <c r="D924" t="s">
        <v>443</v>
      </c>
      <c r="E924" s="20" t="s">
        <v>657</v>
      </c>
      <c r="F924" s="20">
        <v>2.5000000000000001E-2</v>
      </c>
      <c r="G924" s="20">
        <v>0</v>
      </c>
      <c r="H924" s="20">
        <v>2.3199999999999998</v>
      </c>
      <c r="I924" s="1" t="s">
        <v>1078</v>
      </c>
      <c r="J924" t="s">
        <v>464</v>
      </c>
      <c r="T924" s="133" t="s">
        <v>380</v>
      </c>
      <c r="U924" s="159" t="s">
        <v>366</v>
      </c>
      <c r="V924" s="159" t="s">
        <v>381</v>
      </c>
      <c r="W924" s="160" t="s">
        <v>443</v>
      </c>
      <c r="X924" s="161" t="s">
        <v>657</v>
      </c>
      <c r="Y924" s="7" t="s">
        <v>464</v>
      </c>
      <c r="Z924" s="159">
        <v>2.5000000000000001E-2</v>
      </c>
      <c r="AA924" s="159">
        <v>0</v>
      </c>
      <c r="AB924" s="162">
        <v>2.3199999999999998</v>
      </c>
    </row>
    <row r="925" spans="1:28" ht="15" customHeight="1" x14ac:dyDescent="0.15">
      <c r="A925" s="20" t="str">
        <f t="shared" si="14"/>
        <v>乗0ガRAA</v>
      </c>
      <c r="B925" s="20" t="s">
        <v>404</v>
      </c>
      <c r="C925" s="20" t="s">
        <v>403</v>
      </c>
      <c r="D925" s="20" t="s">
        <v>443</v>
      </c>
      <c r="E925" s="20" t="s">
        <v>653</v>
      </c>
      <c r="F925" s="20">
        <v>2.5000000000000001E-2</v>
      </c>
      <c r="G925" s="20">
        <v>0</v>
      </c>
      <c r="H925" s="20">
        <v>2.3199999999999998</v>
      </c>
      <c r="I925" s="1" t="s">
        <v>1084</v>
      </c>
      <c r="J925" t="s">
        <v>447</v>
      </c>
      <c r="T925" s="133" t="s">
        <v>380</v>
      </c>
      <c r="U925" s="159" t="s">
        <v>366</v>
      </c>
      <c r="V925" s="159" t="s">
        <v>381</v>
      </c>
      <c r="W925" s="160" t="s">
        <v>443</v>
      </c>
      <c r="X925" s="161" t="s">
        <v>653</v>
      </c>
      <c r="Y925" s="7"/>
      <c r="Z925" s="159">
        <v>2.5000000000000001E-2</v>
      </c>
      <c r="AA925" s="159">
        <v>0</v>
      </c>
      <c r="AB925" s="162">
        <v>2.3199999999999998</v>
      </c>
    </row>
    <row r="926" spans="1:28" ht="15" customHeight="1" x14ac:dyDescent="0.15">
      <c r="A926" s="20" t="str">
        <f t="shared" si="14"/>
        <v>乗0ガRLA</v>
      </c>
      <c r="B926" s="20" t="s">
        <v>404</v>
      </c>
      <c r="C926" s="20" t="s">
        <v>403</v>
      </c>
      <c r="D926" t="s">
        <v>443</v>
      </c>
      <c r="E926" s="20" t="s">
        <v>687</v>
      </c>
      <c r="F926" s="20">
        <v>2.5000000000000001E-2</v>
      </c>
      <c r="G926" s="20">
        <v>0</v>
      </c>
      <c r="H926" s="20">
        <v>2.3199999999999998</v>
      </c>
      <c r="I926" s="1" t="s">
        <v>1094</v>
      </c>
      <c r="J926" t="s">
        <v>459</v>
      </c>
      <c r="T926" s="133" t="s">
        <v>380</v>
      </c>
      <c r="U926" s="159" t="s">
        <v>366</v>
      </c>
      <c r="V926" s="159" t="s">
        <v>381</v>
      </c>
      <c r="W926" s="160" t="s">
        <v>443</v>
      </c>
      <c r="X926" s="161" t="s">
        <v>687</v>
      </c>
      <c r="Y926" s="7"/>
      <c r="Z926" s="159">
        <v>2.5000000000000001E-2</v>
      </c>
      <c r="AA926" s="159">
        <v>0</v>
      </c>
      <c r="AB926" s="162">
        <v>2.3199999999999998</v>
      </c>
    </row>
    <row r="927" spans="1:28" ht="15" customHeight="1" x14ac:dyDescent="0.15">
      <c r="A927" s="20" t="str">
        <f t="shared" si="14"/>
        <v>乗0ガQBA</v>
      </c>
      <c r="B927" s="20" t="s">
        <v>404</v>
      </c>
      <c r="C927" s="20" t="s">
        <v>403</v>
      </c>
      <c r="D927" t="s">
        <v>443</v>
      </c>
      <c r="E927" t="s">
        <v>302</v>
      </c>
      <c r="F927" s="20">
        <v>4.4999999999999998E-2</v>
      </c>
      <c r="G927" s="20">
        <v>0</v>
      </c>
      <c r="H927" s="20">
        <v>2.3199999999999998</v>
      </c>
      <c r="I927" s="1" t="s">
        <v>1048</v>
      </c>
      <c r="J927" s="20" t="s">
        <v>83</v>
      </c>
      <c r="T927" s="133" t="s">
        <v>380</v>
      </c>
      <c r="U927" s="159" t="s">
        <v>366</v>
      </c>
      <c r="V927" s="159" t="s">
        <v>381</v>
      </c>
      <c r="W927" s="160" t="s">
        <v>443</v>
      </c>
      <c r="X927" s="161" t="s">
        <v>302</v>
      </c>
      <c r="Y927" s="7"/>
      <c r="Z927" s="159">
        <v>4.4999999999999998E-2</v>
      </c>
      <c r="AA927" s="159">
        <v>0</v>
      </c>
      <c r="AB927" s="162">
        <v>2.3199999999999998</v>
      </c>
    </row>
    <row r="928" spans="1:28" ht="15" customHeight="1" x14ac:dyDescent="0.15">
      <c r="A928" s="20" t="str">
        <f t="shared" si="14"/>
        <v>乗0ガQAA</v>
      </c>
      <c r="B928" s="20" t="s">
        <v>404</v>
      </c>
      <c r="C928" s="20" t="s">
        <v>403</v>
      </c>
      <c r="D928" t="s">
        <v>443</v>
      </c>
      <c r="E928" t="s">
        <v>298</v>
      </c>
      <c r="F928" s="20">
        <v>4.4999999999999998E-2</v>
      </c>
      <c r="G928" s="20">
        <v>0</v>
      </c>
      <c r="H928" s="20">
        <v>2.3199999999999998</v>
      </c>
      <c r="I928" s="1" t="s">
        <v>1084</v>
      </c>
      <c r="J928" t="s">
        <v>382</v>
      </c>
      <c r="T928" s="133" t="s">
        <v>380</v>
      </c>
      <c r="U928" s="159" t="s">
        <v>366</v>
      </c>
      <c r="V928" s="159" t="s">
        <v>381</v>
      </c>
      <c r="W928" s="160" t="s">
        <v>443</v>
      </c>
      <c r="X928" s="161" t="s">
        <v>298</v>
      </c>
      <c r="Y928" s="7"/>
      <c r="Z928" s="159">
        <v>4.4999999999999998E-2</v>
      </c>
      <c r="AA928" s="159">
        <v>0</v>
      </c>
      <c r="AB928" s="162">
        <v>2.3199999999999998</v>
      </c>
    </row>
    <row r="929" spans="1:28" ht="15" customHeight="1" x14ac:dyDescent="0.15">
      <c r="A929" s="20" t="str">
        <f t="shared" si="14"/>
        <v>乗0ガQLA</v>
      </c>
      <c r="B929" s="20" t="s">
        <v>404</v>
      </c>
      <c r="C929" s="20" t="s">
        <v>403</v>
      </c>
      <c r="D929" t="s">
        <v>443</v>
      </c>
      <c r="E929" t="s">
        <v>332</v>
      </c>
      <c r="F929" s="20">
        <v>4.4999999999999998E-2</v>
      </c>
      <c r="G929" s="20">
        <v>0</v>
      </c>
      <c r="H929" s="20">
        <v>2.3199999999999998</v>
      </c>
      <c r="I929" s="1" t="s">
        <v>1094</v>
      </c>
      <c r="J929" t="s">
        <v>383</v>
      </c>
      <c r="T929" s="133" t="s">
        <v>380</v>
      </c>
      <c r="U929" s="159" t="s">
        <v>366</v>
      </c>
      <c r="V929" s="159" t="s">
        <v>381</v>
      </c>
      <c r="W929" s="160" t="s">
        <v>443</v>
      </c>
      <c r="X929" s="161" t="s">
        <v>332</v>
      </c>
      <c r="Y929" s="7"/>
      <c r="Z929" s="159">
        <v>4.4999999999999998E-2</v>
      </c>
      <c r="AA929" s="159">
        <v>0</v>
      </c>
      <c r="AB929" s="162">
        <v>2.3199999999999998</v>
      </c>
    </row>
    <row r="930" spans="1:28" ht="15" customHeight="1" x14ac:dyDescent="0.15">
      <c r="A930" s="20" t="str">
        <f t="shared" si="14"/>
        <v>乗0ガ3BA</v>
      </c>
      <c r="B930" s="20" t="s">
        <v>404</v>
      </c>
      <c r="C930" s="20" t="s">
        <v>403</v>
      </c>
      <c r="D930" t="s">
        <v>1289</v>
      </c>
      <c r="E930" t="s">
        <v>1628</v>
      </c>
      <c r="F930" s="20">
        <v>0.05</v>
      </c>
      <c r="G930" s="20">
        <v>0</v>
      </c>
      <c r="H930" s="20">
        <v>2.3199999999999998</v>
      </c>
      <c r="I930" s="1" t="s">
        <v>1048</v>
      </c>
      <c r="J930"/>
      <c r="T930" s="133" t="s">
        <v>380</v>
      </c>
      <c r="U930" s="159" t="s">
        <v>366</v>
      </c>
      <c r="V930" s="159" t="s">
        <v>381</v>
      </c>
      <c r="W930" s="160" t="s">
        <v>1102</v>
      </c>
      <c r="X930" s="161" t="s">
        <v>1313</v>
      </c>
      <c r="Y930" s="7"/>
      <c r="Z930" s="159">
        <v>0.05</v>
      </c>
      <c r="AA930" s="159">
        <v>0</v>
      </c>
      <c r="AB930" s="162">
        <v>2.3199999999999998</v>
      </c>
    </row>
    <row r="931" spans="1:28" ht="15" customHeight="1" x14ac:dyDescent="0.15">
      <c r="A931" s="20" t="str">
        <f t="shared" si="14"/>
        <v>乗0ガ3AA</v>
      </c>
      <c r="B931" s="20" t="s">
        <v>404</v>
      </c>
      <c r="C931" s="20" t="s">
        <v>403</v>
      </c>
      <c r="D931" t="s">
        <v>1289</v>
      </c>
      <c r="E931" t="s">
        <v>1629</v>
      </c>
      <c r="F931" s="20">
        <v>2.5000000000000001E-2</v>
      </c>
      <c r="G931" s="20">
        <v>0</v>
      </c>
      <c r="H931" s="20">
        <v>2.3199999999999998</v>
      </c>
      <c r="I931" s="1" t="s">
        <v>1084</v>
      </c>
      <c r="J931"/>
      <c r="T931" s="133" t="s">
        <v>380</v>
      </c>
      <c r="U931" s="159" t="s">
        <v>366</v>
      </c>
      <c r="V931" s="159" t="s">
        <v>381</v>
      </c>
      <c r="W931" s="160" t="s">
        <v>1102</v>
      </c>
      <c r="X931" s="161" t="s">
        <v>1314</v>
      </c>
      <c r="Y931" s="7"/>
      <c r="Z931" s="159">
        <v>2.5000000000000001E-2</v>
      </c>
      <c r="AA931" s="159">
        <v>0</v>
      </c>
      <c r="AB931" s="162">
        <v>2.3199999999999998</v>
      </c>
    </row>
    <row r="932" spans="1:28" ht="15" customHeight="1" x14ac:dyDescent="0.15">
      <c r="A932" s="20" t="str">
        <f t="shared" si="14"/>
        <v>乗0ガ3LA</v>
      </c>
      <c r="B932" s="20" t="s">
        <v>404</v>
      </c>
      <c r="C932" s="20" t="s">
        <v>403</v>
      </c>
      <c r="D932" t="s">
        <v>1102</v>
      </c>
      <c r="E932" t="s">
        <v>1630</v>
      </c>
      <c r="F932" s="20">
        <v>1.2500000000000001E-2</v>
      </c>
      <c r="G932" s="20">
        <v>0</v>
      </c>
      <c r="H932" s="20">
        <v>2.3199999999999998</v>
      </c>
      <c r="I932" s="1" t="s">
        <v>1094</v>
      </c>
      <c r="J932"/>
      <c r="T932" s="133" t="s">
        <v>380</v>
      </c>
      <c r="U932" s="159" t="s">
        <v>366</v>
      </c>
      <c r="V932" s="159" t="s">
        <v>381</v>
      </c>
      <c r="W932" s="160" t="s">
        <v>1102</v>
      </c>
      <c r="X932" s="161" t="s">
        <v>1315</v>
      </c>
      <c r="Y932" s="7"/>
      <c r="Z932" s="159">
        <v>1.2500000000000001E-2</v>
      </c>
      <c r="AA932" s="159">
        <v>0</v>
      </c>
      <c r="AB932" s="162">
        <v>2.3199999999999998</v>
      </c>
    </row>
    <row r="933" spans="1:28" ht="15" customHeight="1" x14ac:dyDescent="0.15">
      <c r="A933" s="20" t="str">
        <f t="shared" si="14"/>
        <v>乗0ガ4BA</v>
      </c>
      <c r="B933" s="20" t="s">
        <v>404</v>
      </c>
      <c r="C933" s="20" t="s">
        <v>403</v>
      </c>
      <c r="D933" t="s">
        <v>1102</v>
      </c>
      <c r="E933" t="s">
        <v>1631</v>
      </c>
      <c r="F933" s="20">
        <v>3.7499999999999999E-2</v>
      </c>
      <c r="G933" s="20">
        <v>0</v>
      </c>
      <c r="H933" s="20">
        <v>2.3199999999999998</v>
      </c>
      <c r="I933" s="1" t="s">
        <v>1395</v>
      </c>
      <c r="J933"/>
      <c r="T933" s="133" t="s">
        <v>380</v>
      </c>
      <c r="U933" s="159" t="s">
        <v>366</v>
      </c>
      <c r="V933" s="159" t="s">
        <v>381</v>
      </c>
      <c r="W933" s="160" t="s">
        <v>1102</v>
      </c>
      <c r="X933" s="161" t="s">
        <v>1316</v>
      </c>
      <c r="Y933" s="7" t="s">
        <v>463</v>
      </c>
      <c r="Z933" s="159">
        <v>3.7499999999999999E-2</v>
      </c>
      <c r="AA933" s="159">
        <v>0</v>
      </c>
      <c r="AB933" s="162">
        <v>2.3199999999999998</v>
      </c>
    </row>
    <row r="934" spans="1:28" ht="15" customHeight="1" x14ac:dyDescent="0.15">
      <c r="A934" s="20" t="str">
        <f t="shared" si="14"/>
        <v>乗0ガ4AA</v>
      </c>
      <c r="B934" s="20" t="s">
        <v>404</v>
      </c>
      <c r="C934" s="20" t="s">
        <v>403</v>
      </c>
      <c r="D934" t="s">
        <v>1102</v>
      </c>
      <c r="E934" t="s">
        <v>1632</v>
      </c>
      <c r="F934" s="20">
        <v>3.7499999999999999E-2</v>
      </c>
      <c r="G934" s="20">
        <v>0</v>
      </c>
      <c r="H934" s="20">
        <v>2.3199999999999998</v>
      </c>
      <c r="I934" s="1" t="s">
        <v>1084</v>
      </c>
      <c r="J934"/>
      <c r="T934" s="133" t="s">
        <v>380</v>
      </c>
      <c r="U934" s="159" t="s">
        <v>366</v>
      </c>
      <c r="V934" s="159" t="s">
        <v>381</v>
      </c>
      <c r="W934" s="160" t="s">
        <v>1102</v>
      </c>
      <c r="X934" s="161" t="s">
        <v>1317</v>
      </c>
      <c r="Y934" s="7"/>
      <c r="Z934" s="159">
        <v>3.7499999999999999E-2</v>
      </c>
      <c r="AA934" s="159">
        <v>0</v>
      </c>
      <c r="AB934" s="162">
        <v>2.3199999999999998</v>
      </c>
    </row>
    <row r="935" spans="1:28" ht="15" customHeight="1" x14ac:dyDescent="0.15">
      <c r="A935" s="20" t="str">
        <f t="shared" si="14"/>
        <v>乗0ガ4LA</v>
      </c>
      <c r="B935" s="20" t="s">
        <v>404</v>
      </c>
      <c r="C935" s="20" t="s">
        <v>403</v>
      </c>
      <c r="D935" t="s">
        <v>1102</v>
      </c>
      <c r="E935" t="s">
        <v>1633</v>
      </c>
      <c r="F935" s="20">
        <v>3.7499999999999999E-2</v>
      </c>
      <c r="G935" s="20">
        <v>0</v>
      </c>
      <c r="H935" s="20">
        <v>2.3199999999999998</v>
      </c>
      <c r="I935" s="1" t="s">
        <v>1094</v>
      </c>
      <c r="J935"/>
      <c r="T935" s="133" t="s">
        <v>380</v>
      </c>
      <c r="U935" s="159" t="s">
        <v>366</v>
      </c>
      <c r="V935" s="159" t="s">
        <v>381</v>
      </c>
      <c r="W935" s="160" t="s">
        <v>1102</v>
      </c>
      <c r="X935" s="161" t="s">
        <v>1318</v>
      </c>
      <c r="Y935" s="7"/>
      <c r="Z935" s="159">
        <v>3.7499999999999999E-2</v>
      </c>
      <c r="AA935" s="159">
        <v>0</v>
      </c>
      <c r="AB935" s="162">
        <v>2.3199999999999998</v>
      </c>
    </row>
    <row r="936" spans="1:28" ht="15" customHeight="1" x14ac:dyDescent="0.15">
      <c r="A936" s="20" t="str">
        <f t="shared" si="14"/>
        <v>乗0ガ5BA</v>
      </c>
      <c r="B936" s="20" t="s">
        <v>404</v>
      </c>
      <c r="C936" s="20" t="s">
        <v>403</v>
      </c>
      <c r="D936" t="s">
        <v>1102</v>
      </c>
      <c r="E936" t="s">
        <v>1634</v>
      </c>
      <c r="F936" s="20">
        <v>2.5000000000000001E-2</v>
      </c>
      <c r="G936" s="20">
        <v>0</v>
      </c>
      <c r="H936" s="20">
        <v>2.3199999999999998</v>
      </c>
      <c r="I936" s="1" t="s">
        <v>1635</v>
      </c>
      <c r="J936"/>
      <c r="T936" s="133" t="s">
        <v>380</v>
      </c>
      <c r="U936" s="159" t="s">
        <v>366</v>
      </c>
      <c r="V936" s="159" t="s">
        <v>381</v>
      </c>
      <c r="W936" s="160" t="s">
        <v>1102</v>
      </c>
      <c r="X936" s="161" t="s">
        <v>1319</v>
      </c>
      <c r="Y936" s="7" t="s">
        <v>464</v>
      </c>
      <c r="Z936" s="159">
        <v>2.5000000000000001E-2</v>
      </c>
      <c r="AA936" s="159">
        <v>0</v>
      </c>
      <c r="AB936" s="162">
        <v>2.3199999999999998</v>
      </c>
    </row>
    <row r="937" spans="1:28" ht="15" customHeight="1" x14ac:dyDescent="0.15">
      <c r="A937" s="20" t="str">
        <f t="shared" si="14"/>
        <v>乗0ガ5AA</v>
      </c>
      <c r="B937" s="20" t="s">
        <v>404</v>
      </c>
      <c r="C937" s="20" t="s">
        <v>403</v>
      </c>
      <c r="D937" t="s">
        <v>1102</v>
      </c>
      <c r="E937" t="s">
        <v>1320</v>
      </c>
      <c r="F937" s="20">
        <v>2.5000000000000001E-2</v>
      </c>
      <c r="G937" s="20">
        <v>0</v>
      </c>
      <c r="H937" s="20">
        <v>2.3199999999999998</v>
      </c>
      <c r="I937" s="1" t="s">
        <v>1084</v>
      </c>
      <c r="J937"/>
      <c r="T937" s="133" t="s">
        <v>380</v>
      </c>
      <c r="U937" s="159" t="s">
        <v>366</v>
      </c>
      <c r="V937" s="159" t="s">
        <v>381</v>
      </c>
      <c r="W937" s="160" t="s">
        <v>1102</v>
      </c>
      <c r="X937" s="161" t="s">
        <v>1321</v>
      </c>
      <c r="Y937" s="7"/>
      <c r="Z937" s="159">
        <v>2.5000000000000001E-2</v>
      </c>
      <c r="AA937" s="159">
        <v>0</v>
      </c>
      <c r="AB937" s="162">
        <v>2.3199999999999998</v>
      </c>
    </row>
    <row r="938" spans="1:28" ht="15" customHeight="1" x14ac:dyDescent="0.15">
      <c r="A938" s="20" t="str">
        <f t="shared" si="14"/>
        <v>乗0ガ5LA</v>
      </c>
      <c r="B938" s="20" t="s">
        <v>404</v>
      </c>
      <c r="C938" s="20" t="s">
        <v>403</v>
      </c>
      <c r="D938" t="s">
        <v>1102</v>
      </c>
      <c r="E938" t="s">
        <v>1636</v>
      </c>
      <c r="F938" s="20">
        <v>2.5000000000000001E-2</v>
      </c>
      <c r="G938" s="20">
        <v>0</v>
      </c>
      <c r="H938" s="20">
        <v>2.3199999999999998</v>
      </c>
      <c r="I938" s="1" t="s">
        <v>1094</v>
      </c>
      <c r="J938"/>
      <c r="T938" s="133" t="s">
        <v>380</v>
      </c>
      <c r="U938" s="159" t="s">
        <v>366</v>
      </c>
      <c r="V938" s="159" t="s">
        <v>381</v>
      </c>
      <c r="W938" s="169" t="s">
        <v>1102</v>
      </c>
      <c r="X938" s="161" t="s">
        <v>1322</v>
      </c>
      <c r="Y938" s="7"/>
      <c r="Z938" s="159">
        <v>2.5000000000000001E-2</v>
      </c>
      <c r="AA938" s="159">
        <v>0</v>
      </c>
      <c r="AB938" s="162">
        <v>2.3199999999999998</v>
      </c>
    </row>
    <row r="939" spans="1:28" ht="15" customHeight="1" x14ac:dyDescent="0.15">
      <c r="A939" s="20" t="str">
        <f t="shared" si="14"/>
        <v>乗0ガ6BA</v>
      </c>
      <c r="B939" s="20" t="s">
        <v>404</v>
      </c>
      <c r="C939" s="20" t="s">
        <v>403</v>
      </c>
      <c r="D939" t="s">
        <v>1102</v>
      </c>
      <c r="E939" t="s">
        <v>1323</v>
      </c>
      <c r="F939" s="20">
        <v>1.2500000000000001E-2</v>
      </c>
      <c r="G939" s="20">
        <v>0</v>
      </c>
      <c r="H939" s="20">
        <v>2.3199999999999998</v>
      </c>
      <c r="I939" s="1" t="s">
        <v>1324</v>
      </c>
      <c r="J939"/>
      <c r="T939" s="133" t="s">
        <v>380</v>
      </c>
      <c r="U939" s="159" t="s">
        <v>366</v>
      </c>
      <c r="V939" s="159" t="s">
        <v>381</v>
      </c>
      <c r="W939" s="169" t="s">
        <v>1102</v>
      </c>
      <c r="X939" s="161" t="s">
        <v>1325</v>
      </c>
      <c r="Y939" s="7" t="s">
        <v>1114</v>
      </c>
      <c r="Z939" s="159">
        <v>1.2500000000000001E-2</v>
      </c>
      <c r="AA939" s="159">
        <v>0</v>
      </c>
      <c r="AB939" s="162">
        <v>2.3199999999999998</v>
      </c>
    </row>
    <row r="940" spans="1:28" ht="15" customHeight="1" x14ac:dyDescent="0.15">
      <c r="A940" s="20" t="str">
        <f t="shared" si="14"/>
        <v>乗0ガ6AA</v>
      </c>
      <c r="B940" s="20" t="s">
        <v>404</v>
      </c>
      <c r="C940" s="20" t="s">
        <v>403</v>
      </c>
      <c r="D940" t="s">
        <v>1102</v>
      </c>
      <c r="E940" t="s">
        <v>1637</v>
      </c>
      <c r="F940" s="20">
        <v>1.2500000000000001E-2</v>
      </c>
      <c r="G940" s="20">
        <v>0</v>
      </c>
      <c r="H940" s="20">
        <v>2.3199999999999998</v>
      </c>
      <c r="I940" s="1" t="s">
        <v>1084</v>
      </c>
      <c r="J940"/>
      <c r="T940" s="133" t="s">
        <v>380</v>
      </c>
      <c r="U940" s="159" t="s">
        <v>366</v>
      </c>
      <c r="V940" s="159" t="s">
        <v>381</v>
      </c>
      <c r="W940" s="160" t="s">
        <v>1102</v>
      </c>
      <c r="X940" s="161" t="s">
        <v>1326</v>
      </c>
      <c r="Y940" s="7"/>
      <c r="Z940" s="159">
        <v>1.2500000000000001E-2</v>
      </c>
      <c r="AA940" s="159">
        <v>0</v>
      </c>
      <c r="AB940" s="162">
        <v>2.3199999999999998</v>
      </c>
    </row>
    <row r="941" spans="1:28" ht="15" customHeight="1" x14ac:dyDescent="0.15">
      <c r="A941" s="20" t="str">
        <f t="shared" si="14"/>
        <v>乗0ガ6LA</v>
      </c>
      <c r="B941" s="20" t="s">
        <v>404</v>
      </c>
      <c r="C941" s="20" t="s">
        <v>403</v>
      </c>
      <c r="D941" t="s">
        <v>1102</v>
      </c>
      <c r="E941" t="s">
        <v>1327</v>
      </c>
      <c r="F941" s="20">
        <v>1.2500000000000001E-2</v>
      </c>
      <c r="G941" s="20">
        <v>0</v>
      </c>
      <c r="H941" s="20">
        <v>2.3199999999999998</v>
      </c>
      <c r="I941" s="1" t="s">
        <v>1094</v>
      </c>
      <c r="J941"/>
      <c r="T941" s="133" t="s">
        <v>380</v>
      </c>
      <c r="U941" s="159" t="s">
        <v>366</v>
      </c>
      <c r="V941" s="159" t="s">
        <v>381</v>
      </c>
      <c r="W941" s="160" t="s">
        <v>1102</v>
      </c>
      <c r="X941" s="161" t="s">
        <v>1328</v>
      </c>
      <c r="Y941" s="7"/>
      <c r="Z941" s="159">
        <v>1.2500000000000001E-2</v>
      </c>
      <c r="AA941" s="159">
        <v>0</v>
      </c>
      <c r="AB941" s="162">
        <v>2.3199999999999998</v>
      </c>
    </row>
    <row r="942" spans="1:28" ht="15" customHeight="1" x14ac:dyDescent="0.15">
      <c r="A942" s="20" t="str">
        <f t="shared" si="14"/>
        <v>乗0L-</v>
      </c>
      <c r="B942" s="20" t="s">
        <v>404</v>
      </c>
      <c r="C942" s="20" t="s">
        <v>156</v>
      </c>
      <c r="D942" t="s">
        <v>710</v>
      </c>
      <c r="E942" t="s">
        <v>711</v>
      </c>
      <c r="F942" s="20">
        <v>2.1800000000000002</v>
      </c>
      <c r="G942" s="20">
        <v>0</v>
      </c>
      <c r="H942" s="20">
        <v>3</v>
      </c>
      <c r="I942" s="1" t="s">
        <v>1048</v>
      </c>
      <c r="J942"/>
      <c r="T942" s="133" t="s">
        <v>380</v>
      </c>
      <c r="U942" s="159" t="s">
        <v>291</v>
      </c>
      <c r="V942" s="159" t="s">
        <v>381</v>
      </c>
      <c r="W942" s="169" t="s">
        <v>710</v>
      </c>
      <c r="X942" s="161" t="s">
        <v>711</v>
      </c>
      <c r="Y942" s="7"/>
      <c r="Z942" s="159">
        <v>2.1800000000000002</v>
      </c>
      <c r="AA942" s="159">
        <v>0</v>
      </c>
      <c r="AB942" s="162">
        <v>3</v>
      </c>
    </row>
    <row r="943" spans="1:28" ht="15" customHeight="1" x14ac:dyDescent="0.15">
      <c r="A943" s="20" t="str">
        <f t="shared" si="14"/>
        <v>乗0LA</v>
      </c>
      <c r="B943" s="20" t="s">
        <v>404</v>
      </c>
      <c r="C943" s="20" t="s">
        <v>156</v>
      </c>
      <c r="D943" t="s">
        <v>713</v>
      </c>
      <c r="E943" t="s">
        <v>842</v>
      </c>
      <c r="F943" s="20">
        <v>1.2</v>
      </c>
      <c r="G943" s="20">
        <v>0</v>
      </c>
      <c r="H943" s="20">
        <v>3</v>
      </c>
      <c r="I943" s="1" t="s">
        <v>1048</v>
      </c>
      <c r="J943"/>
      <c r="T943" s="133" t="s">
        <v>380</v>
      </c>
      <c r="U943" s="159" t="s">
        <v>291</v>
      </c>
      <c r="V943" s="159" t="s">
        <v>381</v>
      </c>
      <c r="W943" s="160" t="s">
        <v>713</v>
      </c>
      <c r="X943" s="161" t="s">
        <v>842</v>
      </c>
      <c r="Y943" s="7"/>
      <c r="Z943" s="159">
        <v>1.2</v>
      </c>
      <c r="AA943" s="159">
        <v>0</v>
      </c>
      <c r="AB943" s="162">
        <v>3</v>
      </c>
    </row>
    <row r="944" spans="1:28" ht="15" customHeight="1" x14ac:dyDescent="0.15">
      <c r="A944" s="20" t="str">
        <f t="shared" si="14"/>
        <v>乗0LB</v>
      </c>
      <c r="B944" s="20" t="s">
        <v>404</v>
      </c>
      <c r="C944" s="20" t="s">
        <v>156</v>
      </c>
      <c r="D944" t="s">
        <v>844</v>
      </c>
      <c r="E944" t="s">
        <v>853</v>
      </c>
      <c r="F944" s="20">
        <v>0.6</v>
      </c>
      <c r="G944" s="20">
        <v>0</v>
      </c>
      <c r="H944" s="20">
        <v>3</v>
      </c>
      <c r="I944" s="1" t="s">
        <v>1048</v>
      </c>
      <c r="J944"/>
      <c r="T944" s="133" t="s">
        <v>380</v>
      </c>
      <c r="U944" s="159" t="s">
        <v>291</v>
      </c>
      <c r="V944" s="159" t="s">
        <v>381</v>
      </c>
      <c r="W944" s="160" t="s">
        <v>844</v>
      </c>
      <c r="X944" s="161" t="s">
        <v>853</v>
      </c>
      <c r="Y944" s="7"/>
      <c r="Z944" s="159">
        <v>0.6</v>
      </c>
      <c r="AA944" s="159">
        <v>0</v>
      </c>
      <c r="AB944" s="162">
        <v>3</v>
      </c>
    </row>
    <row r="945" spans="1:28" ht="15" customHeight="1" x14ac:dyDescent="0.15">
      <c r="A945" s="20" t="str">
        <f t="shared" si="14"/>
        <v>乗0LC</v>
      </c>
      <c r="B945" s="20" t="s">
        <v>404</v>
      </c>
      <c r="C945" s="20" t="s">
        <v>156</v>
      </c>
      <c r="D945" s="20" t="s">
        <v>844</v>
      </c>
      <c r="E945" s="20" t="s">
        <v>854</v>
      </c>
      <c r="F945" s="20">
        <v>0.6</v>
      </c>
      <c r="G945" s="20">
        <v>0</v>
      </c>
      <c r="H945" s="20">
        <v>3</v>
      </c>
      <c r="I945" s="1" t="s">
        <v>1048</v>
      </c>
      <c r="T945" s="133" t="s">
        <v>380</v>
      </c>
      <c r="U945" s="159" t="s">
        <v>291</v>
      </c>
      <c r="V945" s="159" t="s">
        <v>381</v>
      </c>
      <c r="W945" s="169" t="s">
        <v>844</v>
      </c>
      <c r="X945" s="161" t="s">
        <v>854</v>
      </c>
      <c r="Y945" s="7"/>
      <c r="Z945" s="159">
        <v>0.6</v>
      </c>
      <c r="AA945" s="159">
        <v>0</v>
      </c>
      <c r="AB945" s="162">
        <v>3</v>
      </c>
    </row>
    <row r="946" spans="1:28" ht="15" customHeight="1" x14ac:dyDescent="0.15">
      <c r="A946" s="20" t="str">
        <f t="shared" si="14"/>
        <v>乗0LE</v>
      </c>
      <c r="B946" s="20" t="s">
        <v>404</v>
      </c>
      <c r="C946" s="20" t="s">
        <v>156</v>
      </c>
      <c r="D946" s="20" t="s">
        <v>845</v>
      </c>
      <c r="E946" s="20" t="s">
        <v>855</v>
      </c>
      <c r="F946" s="20">
        <v>0.25</v>
      </c>
      <c r="G946" s="20">
        <v>0</v>
      </c>
      <c r="H946" s="20">
        <v>3</v>
      </c>
      <c r="I946" s="1" t="s">
        <v>1048</v>
      </c>
      <c r="T946" s="133" t="s">
        <v>380</v>
      </c>
      <c r="U946" s="159" t="s">
        <v>291</v>
      </c>
      <c r="V946" s="159" t="s">
        <v>381</v>
      </c>
      <c r="W946" s="169" t="s">
        <v>845</v>
      </c>
      <c r="X946" s="161" t="s">
        <v>855</v>
      </c>
      <c r="Y946" s="7"/>
      <c r="Z946" s="159">
        <v>0.25</v>
      </c>
      <c r="AA946" s="159">
        <v>0</v>
      </c>
      <c r="AB946" s="162">
        <v>3</v>
      </c>
    </row>
    <row r="947" spans="1:28" ht="15" customHeight="1" x14ac:dyDescent="0.15">
      <c r="A947" s="20" t="str">
        <f t="shared" si="14"/>
        <v>乗0LGF</v>
      </c>
      <c r="B947" s="20" t="s">
        <v>404</v>
      </c>
      <c r="C947" s="20" t="s">
        <v>156</v>
      </c>
      <c r="D947" s="20" t="s">
        <v>845</v>
      </c>
      <c r="E947" s="20" t="s">
        <v>860</v>
      </c>
      <c r="F947" s="20">
        <v>0.25</v>
      </c>
      <c r="G947" s="20">
        <v>0</v>
      </c>
      <c r="H947" s="20">
        <v>3</v>
      </c>
      <c r="I947" s="1" t="s">
        <v>1048</v>
      </c>
      <c r="T947" s="133" t="s">
        <v>380</v>
      </c>
      <c r="U947" s="159" t="s">
        <v>291</v>
      </c>
      <c r="V947" s="159" t="s">
        <v>381</v>
      </c>
      <c r="W947" s="169" t="s">
        <v>845</v>
      </c>
      <c r="X947" s="161" t="s">
        <v>860</v>
      </c>
      <c r="Y947" s="7"/>
      <c r="Z947" s="159">
        <v>0.25</v>
      </c>
      <c r="AA947" s="159">
        <v>0</v>
      </c>
      <c r="AB947" s="162">
        <v>3</v>
      </c>
    </row>
    <row r="948" spans="1:28" ht="15" customHeight="1" x14ac:dyDescent="0.15">
      <c r="A948" s="20" t="str">
        <f t="shared" si="14"/>
        <v>乗0LHK</v>
      </c>
      <c r="B948" s="20" t="s">
        <v>404</v>
      </c>
      <c r="C948" s="20" t="s">
        <v>156</v>
      </c>
      <c r="D948" s="20" t="s">
        <v>845</v>
      </c>
      <c r="E948" s="20" t="s">
        <v>868</v>
      </c>
      <c r="F948" s="20">
        <v>0.125</v>
      </c>
      <c r="G948" s="20">
        <v>0</v>
      </c>
      <c r="H948" s="20">
        <v>3</v>
      </c>
      <c r="I948" s="1" t="s">
        <v>1084</v>
      </c>
      <c r="J948" s="20" t="s">
        <v>1088</v>
      </c>
      <c r="T948" s="133" t="s">
        <v>380</v>
      </c>
      <c r="U948" s="159" t="s">
        <v>291</v>
      </c>
      <c r="V948" s="159" t="s">
        <v>381</v>
      </c>
      <c r="W948" s="169" t="s">
        <v>845</v>
      </c>
      <c r="X948" s="161" t="s">
        <v>868</v>
      </c>
      <c r="Y948" s="7"/>
      <c r="Z948" s="159">
        <v>0.125</v>
      </c>
      <c r="AA948" s="159">
        <v>0</v>
      </c>
      <c r="AB948" s="162">
        <v>3</v>
      </c>
    </row>
    <row r="949" spans="1:28" ht="15" customHeight="1" x14ac:dyDescent="0.15">
      <c r="A949" s="20" t="str">
        <f t="shared" si="14"/>
        <v>乗0LGH</v>
      </c>
      <c r="B949" s="20" t="s">
        <v>404</v>
      </c>
      <c r="C949" s="20" t="s">
        <v>156</v>
      </c>
      <c r="D949" s="20" t="s">
        <v>822</v>
      </c>
      <c r="E949" s="20" t="s">
        <v>862</v>
      </c>
      <c r="F949" s="20">
        <v>0.08</v>
      </c>
      <c r="G949" s="20">
        <v>0</v>
      </c>
      <c r="H949" s="20">
        <v>3</v>
      </c>
      <c r="I949" s="1" t="s">
        <v>1048</v>
      </c>
      <c r="T949" s="133" t="s">
        <v>380</v>
      </c>
      <c r="U949" s="159" t="s">
        <v>291</v>
      </c>
      <c r="V949" s="159" t="s">
        <v>381</v>
      </c>
      <c r="W949" s="169" t="s">
        <v>822</v>
      </c>
      <c r="X949" s="161" t="s">
        <v>862</v>
      </c>
      <c r="Y949" s="7"/>
      <c r="Z949" s="159">
        <v>0.08</v>
      </c>
      <c r="AA949" s="159">
        <v>0</v>
      </c>
      <c r="AB949" s="162">
        <v>3</v>
      </c>
    </row>
    <row r="950" spans="1:28" ht="15" customHeight="1" x14ac:dyDescent="0.15">
      <c r="A950" s="20" t="str">
        <f t="shared" si="14"/>
        <v>乗0LHN</v>
      </c>
      <c r="B950" s="20" t="s">
        <v>404</v>
      </c>
      <c r="C950" s="20" t="s">
        <v>156</v>
      </c>
      <c r="D950" s="20" t="s">
        <v>822</v>
      </c>
      <c r="E950" s="20" t="s">
        <v>870</v>
      </c>
      <c r="F950" s="20">
        <v>0.04</v>
      </c>
      <c r="G950" s="20">
        <v>0</v>
      </c>
      <c r="H950" s="20">
        <v>3</v>
      </c>
      <c r="I950" s="1" t="s">
        <v>1084</v>
      </c>
      <c r="J950" t="s">
        <v>1088</v>
      </c>
      <c r="T950" s="133" t="s">
        <v>380</v>
      </c>
      <c r="U950" s="159" t="s">
        <v>291</v>
      </c>
      <c r="V950" s="159" t="s">
        <v>381</v>
      </c>
      <c r="W950" s="169" t="s">
        <v>822</v>
      </c>
      <c r="X950" s="161" t="s">
        <v>870</v>
      </c>
      <c r="Y950" s="7"/>
      <c r="Z950" s="159">
        <v>0.04</v>
      </c>
      <c r="AA950" s="159">
        <v>0</v>
      </c>
      <c r="AB950" s="162">
        <v>3</v>
      </c>
    </row>
    <row r="951" spans="1:28" ht="15" customHeight="1" x14ac:dyDescent="0.15">
      <c r="A951" s="20" t="str">
        <f t="shared" si="14"/>
        <v>乗0LTA</v>
      </c>
      <c r="B951" s="20" t="s">
        <v>404</v>
      </c>
      <c r="C951" s="20" t="s">
        <v>156</v>
      </c>
      <c r="D951" s="20" t="s">
        <v>822</v>
      </c>
      <c r="E951" s="20" t="s">
        <v>884</v>
      </c>
      <c r="F951" s="20">
        <v>0.06</v>
      </c>
      <c r="G951" s="20">
        <v>0</v>
      </c>
      <c r="H951" s="20">
        <v>3</v>
      </c>
      <c r="I951" s="1" t="s">
        <v>1048</v>
      </c>
      <c r="J951" t="s">
        <v>1089</v>
      </c>
      <c r="T951" s="133" t="s">
        <v>380</v>
      </c>
      <c r="U951" s="159" t="s">
        <v>291</v>
      </c>
      <c r="V951" s="159" t="s">
        <v>381</v>
      </c>
      <c r="W951" s="169" t="s">
        <v>822</v>
      </c>
      <c r="X951" s="161" t="s">
        <v>884</v>
      </c>
      <c r="Y951" s="7"/>
      <c r="Z951" s="159">
        <v>0.06</v>
      </c>
      <c r="AA951" s="159">
        <v>0</v>
      </c>
      <c r="AB951" s="162">
        <v>3</v>
      </c>
    </row>
    <row r="952" spans="1:28" ht="15" customHeight="1" x14ac:dyDescent="0.15">
      <c r="A952" s="20" t="str">
        <f t="shared" si="14"/>
        <v>乗0LXA</v>
      </c>
      <c r="B952" s="20" t="s">
        <v>404</v>
      </c>
      <c r="C952" s="20" t="s">
        <v>156</v>
      </c>
      <c r="D952" s="20" t="s">
        <v>822</v>
      </c>
      <c r="E952" s="20" t="s">
        <v>898</v>
      </c>
      <c r="F952" s="20">
        <v>0.06</v>
      </c>
      <c r="G952" s="20">
        <v>0</v>
      </c>
      <c r="H952" s="20">
        <v>3</v>
      </c>
      <c r="I952" s="1" t="s">
        <v>1084</v>
      </c>
      <c r="J952" t="s">
        <v>423</v>
      </c>
      <c r="T952" s="133" t="s">
        <v>380</v>
      </c>
      <c r="U952" s="159" t="s">
        <v>291</v>
      </c>
      <c r="V952" s="159" t="s">
        <v>381</v>
      </c>
      <c r="W952" s="169" t="s">
        <v>822</v>
      </c>
      <c r="X952" s="161" t="s">
        <v>898</v>
      </c>
      <c r="Y952" s="7"/>
      <c r="Z952" s="159">
        <v>0.06</v>
      </c>
      <c r="AA952" s="159">
        <v>0</v>
      </c>
      <c r="AB952" s="162">
        <v>3</v>
      </c>
    </row>
    <row r="953" spans="1:28" ht="15" customHeight="1" x14ac:dyDescent="0.15">
      <c r="A953" s="20" t="str">
        <f t="shared" si="14"/>
        <v>乗0LLA</v>
      </c>
      <c r="B953" s="20" t="s">
        <v>404</v>
      </c>
      <c r="C953" s="20" t="s">
        <v>156</v>
      </c>
      <c r="D953" s="20" t="s">
        <v>822</v>
      </c>
      <c r="E953" s="20" t="s">
        <v>875</v>
      </c>
      <c r="F953" s="20">
        <v>0.04</v>
      </c>
      <c r="G953" s="20">
        <v>0</v>
      </c>
      <c r="H953" s="20">
        <v>3</v>
      </c>
      <c r="I953" s="1" t="s">
        <v>1048</v>
      </c>
      <c r="J953" t="s">
        <v>1090</v>
      </c>
      <c r="T953" s="133" t="s">
        <v>380</v>
      </c>
      <c r="U953" s="159" t="s">
        <v>291</v>
      </c>
      <c r="V953" s="159" t="s">
        <v>381</v>
      </c>
      <c r="W953" s="169" t="s">
        <v>822</v>
      </c>
      <c r="X953" s="161" t="s">
        <v>875</v>
      </c>
      <c r="Y953" s="7"/>
      <c r="Z953" s="159">
        <v>0.04</v>
      </c>
      <c r="AA953" s="159">
        <v>0</v>
      </c>
      <c r="AB953" s="162">
        <v>3</v>
      </c>
    </row>
    <row r="954" spans="1:28" ht="15" customHeight="1" x14ac:dyDescent="0.15">
      <c r="A954" s="20" t="str">
        <f t="shared" si="14"/>
        <v>乗0LYA</v>
      </c>
      <c r="B954" s="20" t="s">
        <v>404</v>
      </c>
      <c r="C954" s="20" t="s">
        <v>156</v>
      </c>
      <c r="D954" t="s">
        <v>822</v>
      </c>
      <c r="E954" t="s">
        <v>902</v>
      </c>
      <c r="F954" s="20">
        <v>0.04</v>
      </c>
      <c r="G954" s="20">
        <v>0</v>
      </c>
      <c r="H954" s="20">
        <v>3</v>
      </c>
      <c r="I954" s="1" t="s">
        <v>1084</v>
      </c>
      <c r="J954" s="20" t="s">
        <v>424</v>
      </c>
      <c r="T954" s="133" t="s">
        <v>380</v>
      </c>
      <c r="U954" s="159" t="s">
        <v>291</v>
      </c>
      <c r="V954" s="159" t="s">
        <v>381</v>
      </c>
      <c r="W954" s="169" t="s">
        <v>822</v>
      </c>
      <c r="X954" s="161" t="s">
        <v>902</v>
      </c>
      <c r="Y954" s="7"/>
      <c r="Z954" s="159">
        <v>0.04</v>
      </c>
      <c r="AA954" s="159">
        <v>0</v>
      </c>
      <c r="AB954" s="162">
        <v>3</v>
      </c>
    </row>
    <row r="955" spans="1:28" ht="15" customHeight="1" x14ac:dyDescent="0.15">
      <c r="A955" s="20" t="str">
        <f t="shared" si="14"/>
        <v>乗0LUA</v>
      </c>
      <c r="B955" s="20" t="s">
        <v>404</v>
      </c>
      <c r="C955" s="20" t="s">
        <v>156</v>
      </c>
      <c r="D955" t="s">
        <v>822</v>
      </c>
      <c r="E955" t="s">
        <v>891</v>
      </c>
      <c r="F955" s="20">
        <v>0.02</v>
      </c>
      <c r="G955" s="20">
        <v>0</v>
      </c>
      <c r="H955" s="20">
        <v>3</v>
      </c>
      <c r="I955" s="1" t="s">
        <v>1048</v>
      </c>
      <c r="J955" t="s">
        <v>1091</v>
      </c>
      <c r="T955" s="133" t="s">
        <v>380</v>
      </c>
      <c r="U955" s="159" t="s">
        <v>291</v>
      </c>
      <c r="V955" s="159" t="s">
        <v>381</v>
      </c>
      <c r="W955" s="160" t="s">
        <v>822</v>
      </c>
      <c r="X955" s="161" t="s">
        <v>891</v>
      </c>
      <c r="Y955" s="7"/>
      <c r="Z955" s="159">
        <v>0.02</v>
      </c>
      <c r="AA955" s="159">
        <v>0</v>
      </c>
      <c r="AB955" s="162">
        <v>3</v>
      </c>
    </row>
    <row r="956" spans="1:28" ht="15" customHeight="1" x14ac:dyDescent="0.15">
      <c r="A956" s="20" t="str">
        <f t="shared" si="14"/>
        <v>乗0LZA</v>
      </c>
      <c r="B956" s="20" t="s">
        <v>404</v>
      </c>
      <c r="C956" s="20" t="s">
        <v>156</v>
      </c>
      <c r="D956" t="s">
        <v>822</v>
      </c>
      <c r="E956" t="s">
        <v>906</v>
      </c>
      <c r="F956" s="20">
        <v>0.02</v>
      </c>
      <c r="G956" s="20">
        <v>0</v>
      </c>
      <c r="H956" s="20">
        <v>3</v>
      </c>
      <c r="I956" s="1" t="s">
        <v>1084</v>
      </c>
      <c r="J956" t="s">
        <v>425</v>
      </c>
      <c r="T956" s="133" t="s">
        <v>380</v>
      </c>
      <c r="U956" s="159" t="s">
        <v>291</v>
      </c>
      <c r="V956" s="159" t="s">
        <v>381</v>
      </c>
      <c r="W956" s="160" t="s">
        <v>822</v>
      </c>
      <c r="X956" s="161" t="s">
        <v>906</v>
      </c>
      <c r="Y956" s="7"/>
      <c r="Z956" s="159">
        <v>0.02</v>
      </c>
      <c r="AA956" s="159">
        <v>0</v>
      </c>
      <c r="AB956" s="162">
        <v>3</v>
      </c>
    </row>
    <row r="957" spans="1:28" ht="15" customHeight="1" x14ac:dyDescent="0.15">
      <c r="A957" s="20" t="str">
        <f t="shared" si="14"/>
        <v>乗0LABA</v>
      </c>
      <c r="B957" s="20" t="s">
        <v>404</v>
      </c>
      <c r="C957" s="20" t="s">
        <v>156</v>
      </c>
      <c r="D957" t="s">
        <v>185</v>
      </c>
      <c r="E957" t="s">
        <v>779</v>
      </c>
      <c r="F957" s="20">
        <v>0.05</v>
      </c>
      <c r="G957" s="20">
        <v>0</v>
      </c>
      <c r="H957" s="20">
        <v>3</v>
      </c>
      <c r="I957" s="1" t="s">
        <v>1048</v>
      </c>
      <c r="J957"/>
      <c r="T957" s="133" t="s">
        <v>380</v>
      </c>
      <c r="U957" s="159" t="s">
        <v>291</v>
      </c>
      <c r="V957" s="159" t="s">
        <v>381</v>
      </c>
      <c r="W957" s="160" t="s">
        <v>185</v>
      </c>
      <c r="X957" s="161" t="s">
        <v>779</v>
      </c>
      <c r="Y957" s="7"/>
      <c r="Z957" s="159">
        <v>0.05</v>
      </c>
      <c r="AA957" s="159">
        <v>0</v>
      </c>
      <c r="AB957" s="162">
        <v>3</v>
      </c>
    </row>
    <row r="958" spans="1:28" ht="15" customHeight="1" x14ac:dyDescent="0.15">
      <c r="A958" s="20" t="str">
        <f t="shared" si="14"/>
        <v>乗0LAAA</v>
      </c>
      <c r="B958" s="20" t="s">
        <v>404</v>
      </c>
      <c r="C958" s="20" t="s">
        <v>156</v>
      </c>
      <c r="D958" t="s">
        <v>185</v>
      </c>
      <c r="E958" t="s">
        <v>780</v>
      </c>
      <c r="F958" s="20">
        <v>2.5000000000000001E-2</v>
      </c>
      <c r="G958" s="20">
        <v>0</v>
      </c>
      <c r="H958" s="20">
        <v>3</v>
      </c>
      <c r="I958" s="1" t="s">
        <v>1084</v>
      </c>
      <c r="J958" t="s">
        <v>1088</v>
      </c>
      <c r="T958" s="133" t="s">
        <v>380</v>
      </c>
      <c r="U958" s="159" t="s">
        <v>291</v>
      </c>
      <c r="V958" s="159" t="s">
        <v>381</v>
      </c>
      <c r="W958" s="160" t="s">
        <v>185</v>
      </c>
      <c r="X958" s="161" t="s">
        <v>780</v>
      </c>
      <c r="Y958" s="7"/>
      <c r="Z958" s="159">
        <v>2.5000000000000001E-2</v>
      </c>
      <c r="AA958" s="159">
        <v>0</v>
      </c>
      <c r="AB958" s="162">
        <v>3</v>
      </c>
    </row>
    <row r="959" spans="1:28" ht="15" customHeight="1" x14ac:dyDescent="0.15">
      <c r="A959" s="20" t="str">
        <f t="shared" si="14"/>
        <v>乗0LALA</v>
      </c>
      <c r="B959" s="20" t="s">
        <v>404</v>
      </c>
      <c r="C959" s="20" t="s">
        <v>156</v>
      </c>
      <c r="D959" t="s">
        <v>185</v>
      </c>
      <c r="E959" t="s">
        <v>555</v>
      </c>
      <c r="F959" s="20">
        <v>1.2500000000000001E-2</v>
      </c>
      <c r="G959" s="20">
        <v>0</v>
      </c>
      <c r="H959" s="20">
        <v>3</v>
      </c>
      <c r="I959" s="1" t="s">
        <v>1094</v>
      </c>
      <c r="J959" t="s">
        <v>1312</v>
      </c>
      <c r="T959" s="133" t="s">
        <v>380</v>
      </c>
      <c r="U959" s="159" t="s">
        <v>291</v>
      </c>
      <c r="V959" s="159" t="s">
        <v>381</v>
      </c>
      <c r="W959" s="160" t="s">
        <v>185</v>
      </c>
      <c r="X959" s="161" t="s">
        <v>555</v>
      </c>
      <c r="Y959" s="7"/>
      <c r="Z959" s="159">
        <v>1.2500000000000001E-2</v>
      </c>
      <c r="AA959" s="159">
        <v>0</v>
      </c>
      <c r="AB959" s="162">
        <v>3</v>
      </c>
    </row>
    <row r="960" spans="1:28" ht="15" customHeight="1" x14ac:dyDescent="0.15">
      <c r="A960" s="20" t="str">
        <f t="shared" si="14"/>
        <v>乗0LCAA</v>
      </c>
      <c r="B960" s="20" t="s">
        <v>404</v>
      </c>
      <c r="C960" s="20" t="s">
        <v>156</v>
      </c>
      <c r="D960" s="20" t="s">
        <v>185</v>
      </c>
      <c r="E960" s="20" t="s">
        <v>398</v>
      </c>
      <c r="F960" s="20">
        <v>2.5000000000000001E-2</v>
      </c>
      <c r="G960" s="20">
        <v>0</v>
      </c>
      <c r="H960" s="20">
        <v>3</v>
      </c>
      <c r="I960" s="1" t="s">
        <v>1084</v>
      </c>
      <c r="J960" s="20" t="s">
        <v>425</v>
      </c>
      <c r="T960" s="133" t="s">
        <v>380</v>
      </c>
      <c r="U960" s="159" t="s">
        <v>291</v>
      </c>
      <c r="V960" s="159" t="s">
        <v>381</v>
      </c>
      <c r="W960" s="160" t="s">
        <v>185</v>
      </c>
      <c r="X960" s="161" t="s">
        <v>398</v>
      </c>
      <c r="Y960" s="7"/>
      <c r="Z960" s="159">
        <v>2.5000000000000001E-2</v>
      </c>
      <c r="AA960" s="159">
        <v>0</v>
      </c>
      <c r="AB960" s="162">
        <v>3</v>
      </c>
    </row>
    <row r="961" spans="1:28" ht="15" customHeight="1" x14ac:dyDescent="0.15">
      <c r="A961" s="20" t="str">
        <f t="shared" si="14"/>
        <v>乗0LCBA</v>
      </c>
      <c r="B961" s="20" t="s">
        <v>404</v>
      </c>
      <c r="C961" s="20" t="s">
        <v>156</v>
      </c>
      <c r="D961" s="20" t="s">
        <v>185</v>
      </c>
      <c r="E961" s="20" t="s">
        <v>399</v>
      </c>
      <c r="F961" s="20">
        <v>2.5000000000000001E-2</v>
      </c>
      <c r="G961" s="20">
        <v>0</v>
      </c>
      <c r="H961" s="20">
        <v>3</v>
      </c>
      <c r="I961" s="1" t="s">
        <v>1073</v>
      </c>
      <c r="J961" s="20" t="s">
        <v>1091</v>
      </c>
      <c r="T961" s="133" t="s">
        <v>380</v>
      </c>
      <c r="U961" s="159" t="s">
        <v>291</v>
      </c>
      <c r="V961" s="159" t="s">
        <v>381</v>
      </c>
      <c r="W961" s="160" t="s">
        <v>185</v>
      </c>
      <c r="X961" s="161" t="s">
        <v>399</v>
      </c>
      <c r="Y961" s="7" t="s">
        <v>463</v>
      </c>
      <c r="Z961" s="159">
        <v>2.5000000000000001E-2</v>
      </c>
      <c r="AA961" s="159">
        <v>0</v>
      </c>
      <c r="AB961" s="162">
        <v>3</v>
      </c>
    </row>
    <row r="962" spans="1:28" ht="15" customHeight="1" x14ac:dyDescent="0.15">
      <c r="A962" s="20" t="str">
        <f t="shared" si="14"/>
        <v>乗0LCLA</v>
      </c>
      <c r="B962" s="20" t="s">
        <v>404</v>
      </c>
      <c r="C962" s="20" t="s">
        <v>156</v>
      </c>
      <c r="D962" s="20" t="s">
        <v>185</v>
      </c>
      <c r="E962" s="20" t="s">
        <v>559</v>
      </c>
      <c r="F962" s="20">
        <v>2.5000000000000001E-2</v>
      </c>
      <c r="G962" s="20">
        <v>0</v>
      </c>
      <c r="H962" s="20">
        <v>3</v>
      </c>
      <c r="I962" s="1" t="s">
        <v>1094</v>
      </c>
      <c r="J962" s="20" t="s">
        <v>460</v>
      </c>
      <c r="T962" s="133" t="s">
        <v>380</v>
      </c>
      <c r="U962" s="159" t="s">
        <v>291</v>
      </c>
      <c r="V962" s="159" t="s">
        <v>381</v>
      </c>
      <c r="W962" s="160" t="s">
        <v>185</v>
      </c>
      <c r="X962" s="161" t="s">
        <v>559</v>
      </c>
      <c r="Y962" s="7"/>
      <c r="Z962" s="159">
        <v>2.5000000000000001E-2</v>
      </c>
      <c r="AA962" s="159">
        <v>0</v>
      </c>
      <c r="AB962" s="162">
        <v>3</v>
      </c>
    </row>
    <row r="963" spans="1:28" ht="15" customHeight="1" x14ac:dyDescent="0.15">
      <c r="A963" s="20" t="str">
        <f t="shared" si="14"/>
        <v>乗0LDAA</v>
      </c>
      <c r="B963" s="20" t="s">
        <v>404</v>
      </c>
      <c r="C963" s="20" t="s">
        <v>156</v>
      </c>
      <c r="D963" s="20" t="s">
        <v>185</v>
      </c>
      <c r="E963" s="20" t="s">
        <v>400</v>
      </c>
      <c r="F963" s="20">
        <v>1.2500000000000001E-2</v>
      </c>
      <c r="G963" s="20">
        <v>0</v>
      </c>
      <c r="H963" s="20">
        <v>3</v>
      </c>
      <c r="I963" s="1" t="s">
        <v>1084</v>
      </c>
      <c r="J963" s="20" t="s">
        <v>449</v>
      </c>
      <c r="T963" s="133" t="s">
        <v>380</v>
      </c>
      <c r="U963" s="159" t="s">
        <v>291</v>
      </c>
      <c r="V963" s="159" t="s">
        <v>381</v>
      </c>
      <c r="W963" s="160" t="s">
        <v>185</v>
      </c>
      <c r="X963" s="161" t="s">
        <v>400</v>
      </c>
      <c r="Y963" s="7"/>
      <c r="Z963" s="159">
        <v>1.2500000000000001E-2</v>
      </c>
      <c r="AA963" s="159">
        <v>0</v>
      </c>
      <c r="AB963" s="162">
        <v>3</v>
      </c>
    </row>
    <row r="964" spans="1:28" ht="15" customHeight="1" x14ac:dyDescent="0.15">
      <c r="A964" s="20" t="str">
        <f t="shared" si="14"/>
        <v>乗0LDBA</v>
      </c>
      <c r="B964" s="20" t="s">
        <v>404</v>
      </c>
      <c r="C964" s="20" t="s">
        <v>156</v>
      </c>
      <c r="D964" s="20" t="s">
        <v>185</v>
      </c>
      <c r="E964" s="20" t="s">
        <v>401</v>
      </c>
      <c r="F964" s="20">
        <v>1.2500000000000001E-2</v>
      </c>
      <c r="G964" s="20">
        <v>0</v>
      </c>
      <c r="H964" s="20">
        <v>3</v>
      </c>
      <c r="I964" s="1" t="s">
        <v>1078</v>
      </c>
      <c r="J964" s="20" t="s">
        <v>1157</v>
      </c>
      <c r="T964" s="133" t="s">
        <v>380</v>
      </c>
      <c r="U964" s="159" t="s">
        <v>291</v>
      </c>
      <c r="V964" s="159" t="s">
        <v>381</v>
      </c>
      <c r="W964" s="160" t="s">
        <v>185</v>
      </c>
      <c r="X964" s="161" t="s">
        <v>401</v>
      </c>
      <c r="Y964" s="7" t="s">
        <v>464</v>
      </c>
      <c r="Z964" s="159">
        <v>1.2500000000000001E-2</v>
      </c>
      <c r="AA964" s="159">
        <v>0</v>
      </c>
      <c r="AB964" s="162">
        <v>3</v>
      </c>
    </row>
    <row r="965" spans="1:28" ht="15" customHeight="1" x14ac:dyDescent="0.15">
      <c r="A965" s="20" t="str">
        <f t="shared" ref="A965:A1028" si="15">CONCATENATE(C965,E965)</f>
        <v>乗0LDLA</v>
      </c>
      <c r="B965" s="20" t="s">
        <v>404</v>
      </c>
      <c r="C965" s="20" t="s">
        <v>156</v>
      </c>
      <c r="D965" s="20" t="s">
        <v>185</v>
      </c>
      <c r="E965" s="20" t="s">
        <v>562</v>
      </c>
      <c r="F965" s="20">
        <v>1.2500000000000001E-2</v>
      </c>
      <c r="G965" s="20">
        <v>0</v>
      </c>
      <c r="H965" s="20">
        <v>3</v>
      </c>
      <c r="I965" s="1" t="s">
        <v>1094</v>
      </c>
      <c r="J965" s="20" t="s">
        <v>459</v>
      </c>
      <c r="T965" s="133" t="s">
        <v>380</v>
      </c>
      <c r="U965" s="159" t="s">
        <v>291</v>
      </c>
      <c r="V965" s="159" t="s">
        <v>381</v>
      </c>
      <c r="W965" s="160" t="s">
        <v>185</v>
      </c>
      <c r="X965" s="161" t="s">
        <v>562</v>
      </c>
      <c r="Y965" s="7"/>
      <c r="Z965" s="159">
        <v>1.2500000000000001E-2</v>
      </c>
      <c r="AA965" s="159">
        <v>0</v>
      </c>
      <c r="AB965" s="162">
        <v>3</v>
      </c>
    </row>
    <row r="966" spans="1:28" ht="15" customHeight="1" x14ac:dyDescent="0.15">
      <c r="A966" s="20" t="str">
        <f t="shared" si="15"/>
        <v>乗0LLBA</v>
      </c>
      <c r="B966" s="20" t="s">
        <v>404</v>
      </c>
      <c r="C966" s="20" t="s">
        <v>156</v>
      </c>
      <c r="D966" s="20" t="s">
        <v>443</v>
      </c>
      <c r="E966" s="20" t="s">
        <v>573</v>
      </c>
      <c r="F966" s="20">
        <v>0.05</v>
      </c>
      <c r="G966" s="20">
        <v>0</v>
      </c>
      <c r="H966" s="20">
        <v>3</v>
      </c>
      <c r="I966" s="1" t="s">
        <v>1048</v>
      </c>
      <c r="T966" s="133" t="s">
        <v>380</v>
      </c>
      <c r="U966" s="159" t="s">
        <v>291</v>
      </c>
      <c r="V966" s="159" t="s">
        <v>381</v>
      </c>
      <c r="W966" s="160" t="s">
        <v>443</v>
      </c>
      <c r="X966" s="161" t="s">
        <v>573</v>
      </c>
      <c r="Y966" s="7"/>
      <c r="Z966" s="159">
        <v>0.05</v>
      </c>
      <c r="AA966" s="159">
        <v>0</v>
      </c>
      <c r="AB966" s="162">
        <v>3</v>
      </c>
    </row>
    <row r="967" spans="1:28" ht="15" customHeight="1" x14ac:dyDescent="0.15">
      <c r="A967" s="20" t="str">
        <f t="shared" si="15"/>
        <v>乗0LLAA</v>
      </c>
      <c r="B967" s="20" t="s">
        <v>404</v>
      </c>
      <c r="C967" s="20" t="s">
        <v>156</v>
      </c>
      <c r="D967" s="20" t="s">
        <v>443</v>
      </c>
      <c r="E967" s="20" t="s">
        <v>569</v>
      </c>
      <c r="F967" s="20">
        <v>2.5000000000000001E-2</v>
      </c>
      <c r="G967" s="20">
        <v>0</v>
      </c>
      <c r="H967" s="20">
        <v>3</v>
      </c>
      <c r="I967" s="1" t="s">
        <v>1084</v>
      </c>
      <c r="J967" s="20" t="s">
        <v>1088</v>
      </c>
      <c r="T967" s="133" t="s">
        <v>380</v>
      </c>
      <c r="U967" s="159" t="s">
        <v>291</v>
      </c>
      <c r="V967" s="159" t="s">
        <v>381</v>
      </c>
      <c r="W967" s="160" t="s">
        <v>443</v>
      </c>
      <c r="X967" s="161" t="s">
        <v>569</v>
      </c>
      <c r="Y967" s="7"/>
      <c r="Z967" s="159">
        <v>2.5000000000000001E-2</v>
      </c>
      <c r="AA967" s="159">
        <v>0</v>
      </c>
      <c r="AB967" s="162">
        <v>3</v>
      </c>
    </row>
    <row r="968" spans="1:28" ht="15" customHeight="1" x14ac:dyDescent="0.15">
      <c r="A968" s="20" t="str">
        <f t="shared" si="15"/>
        <v>乗0LLLA</v>
      </c>
      <c r="B968" s="20" t="s">
        <v>404</v>
      </c>
      <c r="C968" s="20" t="s">
        <v>156</v>
      </c>
      <c r="D968" s="20" t="s">
        <v>443</v>
      </c>
      <c r="E968" s="20" t="s">
        <v>603</v>
      </c>
      <c r="F968" s="20">
        <v>1.2500000000000001E-2</v>
      </c>
      <c r="G968" s="20">
        <v>0</v>
      </c>
      <c r="H968" s="20">
        <v>3</v>
      </c>
      <c r="I968" s="1" t="s">
        <v>1094</v>
      </c>
      <c r="J968" s="20" t="s">
        <v>1312</v>
      </c>
      <c r="T968" s="133" t="s">
        <v>380</v>
      </c>
      <c r="U968" s="159" t="s">
        <v>291</v>
      </c>
      <c r="V968" s="159" t="s">
        <v>381</v>
      </c>
      <c r="W968" s="160" t="s">
        <v>443</v>
      </c>
      <c r="X968" s="161" t="s">
        <v>603</v>
      </c>
      <c r="Y968" s="7"/>
      <c r="Z968" s="159">
        <v>1.2500000000000001E-2</v>
      </c>
      <c r="AA968" s="159">
        <v>0</v>
      </c>
      <c r="AB968" s="162">
        <v>3</v>
      </c>
    </row>
    <row r="969" spans="1:28" ht="15" customHeight="1" x14ac:dyDescent="0.15">
      <c r="A969" s="20" t="str">
        <f t="shared" si="15"/>
        <v>乗0LMBA</v>
      </c>
      <c r="B969" s="20" t="s">
        <v>404</v>
      </c>
      <c r="C969" s="20" t="s">
        <v>156</v>
      </c>
      <c r="D969" s="20" t="s">
        <v>443</v>
      </c>
      <c r="E969" s="20" t="s">
        <v>609</v>
      </c>
      <c r="F969" s="20">
        <v>2.5000000000000001E-2</v>
      </c>
      <c r="G969" s="20">
        <v>0</v>
      </c>
      <c r="H969" s="20">
        <v>3</v>
      </c>
      <c r="I969" s="1" t="s">
        <v>1073</v>
      </c>
      <c r="J969" s="20" t="s">
        <v>463</v>
      </c>
      <c r="T969" s="133" t="s">
        <v>380</v>
      </c>
      <c r="U969" s="159" t="s">
        <v>291</v>
      </c>
      <c r="V969" s="159" t="s">
        <v>381</v>
      </c>
      <c r="W969" s="160" t="s">
        <v>443</v>
      </c>
      <c r="X969" s="161" t="s">
        <v>609</v>
      </c>
      <c r="Y969" s="7" t="s">
        <v>463</v>
      </c>
      <c r="Z969" s="159">
        <v>2.5000000000000001E-2</v>
      </c>
      <c r="AA969" s="159">
        <v>0</v>
      </c>
      <c r="AB969" s="162">
        <v>3</v>
      </c>
    </row>
    <row r="970" spans="1:28" ht="15" customHeight="1" x14ac:dyDescent="0.15">
      <c r="A970" s="20" t="str">
        <f t="shared" si="15"/>
        <v>乗0LMAA</v>
      </c>
      <c r="B970" s="20" t="s">
        <v>404</v>
      </c>
      <c r="C970" s="20" t="s">
        <v>156</v>
      </c>
      <c r="D970" s="20" t="s">
        <v>443</v>
      </c>
      <c r="E970" s="20" t="s">
        <v>605</v>
      </c>
      <c r="F970" s="20">
        <v>2.5000000000000001E-2</v>
      </c>
      <c r="G970" s="20">
        <v>0</v>
      </c>
      <c r="H970" s="20">
        <v>3</v>
      </c>
      <c r="I970" s="1" t="s">
        <v>1084</v>
      </c>
      <c r="J970" s="20" t="s">
        <v>455</v>
      </c>
      <c r="T970" s="133" t="s">
        <v>380</v>
      </c>
      <c r="U970" s="159" t="s">
        <v>291</v>
      </c>
      <c r="V970" s="159" t="s">
        <v>381</v>
      </c>
      <c r="W970" s="160" t="s">
        <v>443</v>
      </c>
      <c r="X970" s="161" t="s">
        <v>605</v>
      </c>
      <c r="Y970" s="7"/>
      <c r="Z970" s="159">
        <v>2.5000000000000001E-2</v>
      </c>
      <c r="AA970" s="159">
        <v>0</v>
      </c>
      <c r="AB970" s="162">
        <v>3</v>
      </c>
    </row>
    <row r="971" spans="1:28" ht="15" customHeight="1" x14ac:dyDescent="0.15">
      <c r="A971" s="20" t="str">
        <f t="shared" si="15"/>
        <v>乗0LMLA</v>
      </c>
      <c r="B971" s="20" t="s">
        <v>404</v>
      </c>
      <c r="C971" s="20" t="s">
        <v>156</v>
      </c>
      <c r="D971" s="20" t="s">
        <v>443</v>
      </c>
      <c r="E971" s="20" t="s">
        <v>639</v>
      </c>
      <c r="F971" s="20">
        <v>2.5000000000000001E-2</v>
      </c>
      <c r="G971" s="20">
        <v>0</v>
      </c>
      <c r="H971" s="20">
        <v>3</v>
      </c>
      <c r="I971" s="1" t="s">
        <v>1094</v>
      </c>
      <c r="J971" s="20" t="s">
        <v>460</v>
      </c>
      <c r="T971" s="133" t="s">
        <v>380</v>
      </c>
      <c r="U971" s="159" t="s">
        <v>291</v>
      </c>
      <c r="V971" s="159" t="s">
        <v>381</v>
      </c>
      <c r="W971" s="160" t="s">
        <v>443</v>
      </c>
      <c r="X971" s="161" t="s">
        <v>639</v>
      </c>
      <c r="Y971" s="7"/>
      <c r="Z971" s="159">
        <v>2.5000000000000001E-2</v>
      </c>
      <c r="AA971" s="159">
        <v>0</v>
      </c>
      <c r="AB971" s="162">
        <v>3</v>
      </c>
    </row>
    <row r="972" spans="1:28" ht="15" customHeight="1" x14ac:dyDescent="0.15">
      <c r="A972" s="20" t="str">
        <f t="shared" si="15"/>
        <v>乗0LRBA</v>
      </c>
      <c r="B972" s="20" t="s">
        <v>404</v>
      </c>
      <c r="C972" s="20" t="s">
        <v>156</v>
      </c>
      <c r="D972" s="20" t="s">
        <v>443</v>
      </c>
      <c r="E972" s="20" t="s">
        <v>657</v>
      </c>
      <c r="F972" s="20">
        <v>1.2500000000000001E-2</v>
      </c>
      <c r="G972" s="20">
        <v>0</v>
      </c>
      <c r="H972" s="20">
        <v>3</v>
      </c>
      <c r="I972" s="1" t="s">
        <v>1078</v>
      </c>
      <c r="J972" s="20" t="s">
        <v>464</v>
      </c>
      <c r="T972" s="133" t="s">
        <v>380</v>
      </c>
      <c r="U972" s="159" t="s">
        <v>291</v>
      </c>
      <c r="V972" s="159" t="s">
        <v>381</v>
      </c>
      <c r="W972" s="169" t="s">
        <v>443</v>
      </c>
      <c r="X972" s="161" t="s">
        <v>657</v>
      </c>
      <c r="Y972" s="7" t="s">
        <v>464</v>
      </c>
      <c r="Z972" s="159">
        <v>1.2500000000000001E-2</v>
      </c>
      <c r="AA972" s="159">
        <v>0</v>
      </c>
      <c r="AB972" s="162">
        <v>3</v>
      </c>
    </row>
    <row r="973" spans="1:28" ht="15" customHeight="1" x14ac:dyDescent="0.15">
      <c r="A973" s="20" t="str">
        <f t="shared" si="15"/>
        <v>乗0LRAA</v>
      </c>
      <c r="B973" s="20" t="s">
        <v>404</v>
      </c>
      <c r="C973" s="20" t="s">
        <v>156</v>
      </c>
      <c r="D973" s="20" t="s">
        <v>443</v>
      </c>
      <c r="E973" s="20" t="s">
        <v>653</v>
      </c>
      <c r="F973" s="20">
        <v>1.2500000000000001E-2</v>
      </c>
      <c r="G973" s="20">
        <v>0</v>
      </c>
      <c r="H973" s="20">
        <v>3</v>
      </c>
      <c r="I973" s="1" t="s">
        <v>1084</v>
      </c>
      <c r="J973" s="20" t="s">
        <v>447</v>
      </c>
      <c r="T973" s="133" t="s">
        <v>380</v>
      </c>
      <c r="U973" s="159" t="s">
        <v>291</v>
      </c>
      <c r="V973" s="159" t="s">
        <v>381</v>
      </c>
      <c r="W973" s="169" t="s">
        <v>443</v>
      </c>
      <c r="X973" s="161" t="s">
        <v>653</v>
      </c>
      <c r="Y973" s="7"/>
      <c r="Z973" s="159">
        <v>1.2500000000000001E-2</v>
      </c>
      <c r="AA973" s="159">
        <v>0</v>
      </c>
      <c r="AB973" s="162">
        <v>3</v>
      </c>
    </row>
    <row r="974" spans="1:28" ht="15" customHeight="1" x14ac:dyDescent="0.15">
      <c r="A974" s="20" t="str">
        <f t="shared" si="15"/>
        <v>乗0LRLA</v>
      </c>
      <c r="B974" s="20" t="s">
        <v>404</v>
      </c>
      <c r="C974" s="20" t="s">
        <v>156</v>
      </c>
      <c r="D974" s="20" t="s">
        <v>443</v>
      </c>
      <c r="E974" s="20" t="s">
        <v>687</v>
      </c>
      <c r="F974" s="20">
        <v>1.2500000000000001E-2</v>
      </c>
      <c r="G974" s="20">
        <v>0</v>
      </c>
      <c r="H974" s="20">
        <v>3</v>
      </c>
      <c r="I974" s="1" t="s">
        <v>1094</v>
      </c>
      <c r="J974" s="20" t="s">
        <v>459</v>
      </c>
      <c r="T974" s="133" t="s">
        <v>380</v>
      </c>
      <c r="U974" s="159" t="s">
        <v>291</v>
      </c>
      <c r="V974" s="159" t="s">
        <v>381</v>
      </c>
      <c r="W974" s="169" t="s">
        <v>443</v>
      </c>
      <c r="X974" s="161" t="s">
        <v>687</v>
      </c>
      <c r="Y974" s="7"/>
      <c r="Z974" s="159">
        <v>1.2500000000000001E-2</v>
      </c>
      <c r="AA974" s="159">
        <v>0</v>
      </c>
      <c r="AB974" s="162">
        <v>3</v>
      </c>
    </row>
    <row r="975" spans="1:28" ht="15" customHeight="1" x14ac:dyDescent="0.15">
      <c r="A975" s="20" t="str">
        <f t="shared" si="15"/>
        <v>乗0LQBA</v>
      </c>
      <c r="B975" s="20" t="s">
        <v>404</v>
      </c>
      <c r="C975" s="20" t="s">
        <v>156</v>
      </c>
      <c r="D975" s="20" t="s">
        <v>443</v>
      </c>
      <c r="E975" s="20" t="s">
        <v>302</v>
      </c>
      <c r="F975" s="20">
        <v>4.4999999999999998E-2</v>
      </c>
      <c r="G975" s="20">
        <v>0</v>
      </c>
      <c r="H975" s="20">
        <v>3</v>
      </c>
      <c r="I975" s="1" t="s">
        <v>1048</v>
      </c>
      <c r="J975" s="20" t="s">
        <v>83</v>
      </c>
      <c r="T975" s="133" t="s">
        <v>380</v>
      </c>
      <c r="U975" s="159" t="s">
        <v>291</v>
      </c>
      <c r="V975" s="159" t="s">
        <v>381</v>
      </c>
      <c r="W975" s="169" t="s">
        <v>443</v>
      </c>
      <c r="X975" s="161" t="s">
        <v>302</v>
      </c>
      <c r="Y975" s="7"/>
      <c r="Z975" s="159">
        <v>4.4999999999999998E-2</v>
      </c>
      <c r="AA975" s="159">
        <v>0</v>
      </c>
      <c r="AB975" s="162">
        <v>3</v>
      </c>
    </row>
    <row r="976" spans="1:28" ht="15" customHeight="1" x14ac:dyDescent="0.15">
      <c r="A976" s="20" t="str">
        <f t="shared" si="15"/>
        <v>乗0LQAA</v>
      </c>
      <c r="B976" s="20" t="s">
        <v>404</v>
      </c>
      <c r="C976" s="20" t="s">
        <v>156</v>
      </c>
      <c r="D976" s="20" t="s">
        <v>443</v>
      </c>
      <c r="E976" s="20" t="s">
        <v>298</v>
      </c>
      <c r="F976" s="20">
        <v>4.4999999999999998E-2</v>
      </c>
      <c r="G976" s="20">
        <v>0</v>
      </c>
      <c r="H976" s="20">
        <v>3</v>
      </c>
      <c r="I976" s="1" t="s">
        <v>1084</v>
      </c>
      <c r="J976" s="20" t="s">
        <v>382</v>
      </c>
      <c r="T976" s="133" t="s">
        <v>380</v>
      </c>
      <c r="U976" s="159" t="s">
        <v>291</v>
      </c>
      <c r="V976" s="159" t="s">
        <v>381</v>
      </c>
      <c r="W976" s="169" t="s">
        <v>443</v>
      </c>
      <c r="X976" s="161" t="s">
        <v>298</v>
      </c>
      <c r="Y976" s="7"/>
      <c r="Z976" s="159">
        <v>4.4999999999999998E-2</v>
      </c>
      <c r="AA976" s="159">
        <v>0</v>
      </c>
      <c r="AB976" s="162">
        <v>3</v>
      </c>
    </row>
    <row r="977" spans="1:28" ht="15" customHeight="1" x14ac:dyDescent="0.15">
      <c r="A977" s="20" t="str">
        <f t="shared" si="15"/>
        <v>乗0LQLA</v>
      </c>
      <c r="B977" s="20" t="s">
        <v>404</v>
      </c>
      <c r="C977" s="20" t="s">
        <v>156</v>
      </c>
      <c r="D977" s="20" t="s">
        <v>443</v>
      </c>
      <c r="E977" s="20" t="s">
        <v>332</v>
      </c>
      <c r="F977" s="20">
        <v>4.4999999999999998E-2</v>
      </c>
      <c r="G977" s="20">
        <v>0</v>
      </c>
      <c r="H977" s="20">
        <v>3</v>
      </c>
      <c r="I977" s="1" t="s">
        <v>1094</v>
      </c>
      <c r="J977" s="20" t="s">
        <v>383</v>
      </c>
      <c r="T977" s="133" t="s">
        <v>380</v>
      </c>
      <c r="U977" s="159" t="s">
        <v>291</v>
      </c>
      <c r="V977" s="159" t="s">
        <v>381</v>
      </c>
      <c r="W977" s="169" t="s">
        <v>443</v>
      </c>
      <c r="X977" s="161" t="s">
        <v>332</v>
      </c>
      <c r="Y977" s="7"/>
      <c r="Z977" s="159">
        <v>4.4999999999999998E-2</v>
      </c>
      <c r="AA977" s="159">
        <v>0</v>
      </c>
      <c r="AB977" s="162">
        <v>3</v>
      </c>
    </row>
    <row r="978" spans="1:28" ht="15" customHeight="1" x14ac:dyDescent="0.15">
      <c r="A978" s="20" t="str">
        <f t="shared" si="15"/>
        <v>乗0L3BA</v>
      </c>
      <c r="B978" s="20" t="s">
        <v>404</v>
      </c>
      <c r="C978" s="20" t="s">
        <v>156</v>
      </c>
      <c r="D978" s="20" t="s">
        <v>1102</v>
      </c>
      <c r="E978" s="20" t="s">
        <v>1313</v>
      </c>
      <c r="F978" s="20">
        <v>0.05</v>
      </c>
      <c r="G978" s="20">
        <v>0</v>
      </c>
      <c r="H978" s="20">
        <v>3</v>
      </c>
      <c r="I978" s="1" t="s">
        <v>1048</v>
      </c>
      <c r="T978" s="133" t="s">
        <v>380</v>
      </c>
      <c r="U978" s="159" t="s">
        <v>291</v>
      </c>
      <c r="V978" s="159" t="s">
        <v>381</v>
      </c>
      <c r="W978" s="169" t="s">
        <v>1102</v>
      </c>
      <c r="X978" s="161" t="s">
        <v>1313</v>
      </c>
      <c r="Y978" s="7"/>
      <c r="Z978" s="159">
        <v>0.05</v>
      </c>
      <c r="AA978" s="159">
        <v>0</v>
      </c>
      <c r="AB978" s="162">
        <v>3</v>
      </c>
    </row>
    <row r="979" spans="1:28" ht="15" customHeight="1" x14ac:dyDescent="0.15">
      <c r="A979" s="20" t="str">
        <f t="shared" si="15"/>
        <v>乗0L3AA</v>
      </c>
      <c r="B979" s="20" t="s">
        <v>404</v>
      </c>
      <c r="C979" s="20" t="s">
        <v>156</v>
      </c>
      <c r="D979" s="20" t="s">
        <v>1102</v>
      </c>
      <c r="E979" s="20" t="s">
        <v>1314</v>
      </c>
      <c r="F979" s="20">
        <v>2.5000000000000001E-2</v>
      </c>
      <c r="G979" s="20">
        <v>0</v>
      </c>
      <c r="H979" s="20">
        <v>3</v>
      </c>
      <c r="I979" s="1" t="s">
        <v>1084</v>
      </c>
      <c r="T979" s="133" t="s">
        <v>380</v>
      </c>
      <c r="U979" s="159" t="s">
        <v>291</v>
      </c>
      <c r="V979" s="159" t="s">
        <v>381</v>
      </c>
      <c r="W979" s="169" t="s">
        <v>1102</v>
      </c>
      <c r="X979" s="161" t="s">
        <v>1314</v>
      </c>
      <c r="Y979" s="7"/>
      <c r="Z979" s="159">
        <v>2.5000000000000001E-2</v>
      </c>
      <c r="AA979" s="159">
        <v>0</v>
      </c>
      <c r="AB979" s="162">
        <v>3</v>
      </c>
    </row>
    <row r="980" spans="1:28" ht="15" customHeight="1" x14ac:dyDescent="0.15">
      <c r="A980" s="20" t="str">
        <f t="shared" si="15"/>
        <v>乗0L3LA</v>
      </c>
      <c r="B980" s="20" t="s">
        <v>404</v>
      </c>
      <c r="C980" s="20" t="s">
        <v>156</v>
      </c>
      <c r="D980" s="20" t="s">
        <v>1102</v>
      </c>
      <c r="E980" t="s">
        <v>1329</v>
      </c>
      <c r="F980">
        <v>1.2500000000000001E-2</v>
      </c>
      <c r="G980" s="20">
        <v>0</v>
      </c>
      <c r="H980" s="20">
        <v>3</v>
      </c>
      <c r="I980" s="1" t="s">
        <v>1094</v>
      </c>
      <c r="T980" s="133" t="s">
        <v>380</v>
      </c>
      <c r="U980" s="159" t="s">
        <v>291</v>
      </c>
      <c r="V980" s="159" t="s">
        <v>381</v>
      </c>
      <c r="W980" s="169" t="s">
        <v>1102</v>
      </c>
      <c r="X980" s="161" t="s">
        <v>1315</v>
      </c>
      <c r="Y980" s="7"/>
      <c r="Z980" s="159">
        <v>1.2500000000000001E-2</v>
      </c>
      <c r="AA980" s="159">
        <v>0</v>
      </c>
      <c r="AB980" s="162">
        <v>3</v>
      </c>
    </row>
    <row r="981" spans="1:28" ht="15" customHeight="1" x14ac:dyDescent="0.15">
      <c r="A981" s="20" t="str">
        <f t="shared" si="15"/>
        <v>乗0L4BA</v>
      </c>
      <c r="B981" s="20" t="s">
        <v>404</v>
      </c>
      <c r="C981" s="20" t="s">
        <v>156</v>
      </c>
      <c r="D981" s="20" t="s">
        <v>1102</v>
      </c>
      <c r="E981" s="20" t="s">
        <v>1316</v>
      </c>
      <c r="F981" s="20">
        <v>3.7499999999999999E-2</v>
      </c>
      <c r="G981" s="20">
        <v>0</v>
      </c>
      <c r="H981" s="20">
        <v>3</v>
      </c>
      <c r="I981" s="1" t="s">
        <v>1395</v>
      </c>
      <c r="T981" s="133" t="s">
        <v>380</v>
      </c>
      <c r="U981" s="159" t="s">
        <v>291</v>
      </c>
      <c r="V981" s="159" t="s">
        <v>381</v>
      </c>
      <c r="W981" s="160" t="s">
        <v>1102</v>
      </c>
      <c r="X981" s="161" t="s">
        <v>1316</v>
      </c>
      <c r="Y981" s="7" t="s">
        <v>463</v>
      </c>
      <c r="Z981" s="159">
        <v>3.7499999999999999E-2</v>
      </c>
      <c r="AA981" s="159">
        <v>0</v>
      </c>
      <c r="AB981" s="162">
        <v>3</v>
      </c>
    </row>
    <row r="982" spans="1:28" ht="15" customHeight="1" x14ac:dyDescent="0.15">
      <c r="A982" s="20" t="str">
        <f t="shared" si="15"/>
        <v>乗0L4AA</v>
      </c>
      <c r="B982" s="20" t="s">
        <v>404</v>
      </c>
      <c r="C982" s="20" t="s">
        <v>156</v>
      </c>
      <c r="D982" s="20" t="s">
        <v>1102</v>
      </c>
      <c r="E982" s="20" t="s">
        <v>1317</v>
      </c>
      <c r="F982" s="20">
        <v>3.7499999999999999E-2</v>
      </c>
      <c r="G982" s="20">
        <v>0</v>
      </c>
      <c r="H982" s="20">
        <v>3</v>
      </c>
      <c r="I982" s="1" t="s">
        <v>1084</v>
      </c>
      <c r="T982" s="133" t="s">
        <v>380</v>
      </c>
      <c r="U982" s="159" t="s">
        <v>291</v>
      </c>
      <c r="V982" s="159" t="s">
        <v>381</v>
      </c>
      <c r="W982" s="160" t="s">
        <v>1102</v>
      </c>
      <c r="X982" s="161" t="s">
        <v>1317</v>
      </c>
      <c r="Y982" s="7"/>
      <c r="Z982" s="159">
        <v>3.7499999999999999E-2</v>
      </c>
      <c r="AA982" s="159">
        <v>0</v>
      </c>
      <c r="AB982" s="162">
        <v>3</v>
      </c>
    </row>
    <row r="983" spans="1:28" ht="15" customHeight="1" x14ac:dyDescent="0.15">
      <c r="A983" s="20" t="str">
        <f t="shared" si="15"/>
        <v>乗0L4LA</v>
      </c>
      <c r="B983" s="20" t="s">
        <v>404</v>
      </c>
      <c r="C983" s="20" t="s">
        <v>156</v>
      </c>
      <c r="D983" s="20" t="s">
        <v>1102</v>
      </c>
      <c r="E983" t="s">
        <v>1330</v>
      </c>
      <c r="F983" s="20">
        <v>3.7499999999999999E-2</v>
      </c>
      <c r="G983" s="20">
        <v>0</v>
      </c>
      <c r="H983" s="20">
        <v>3</v>
      </c>
      <c r="I983" s="1" t="s">
        <v>1094</v>
      </c>
      <c r="T983" s="133" t="s">
        <v>380</v>
      </c>
      <c r="U983" s="159" t="s">
        <v>291</v>
      </c>
      <c r="V983" s="159" t="s">
        <v>381</v>
      </c>
      <c r="W983" s="160" t="s">
        <v>1102</v>
      </c>
      <c r="X983" s="161" t="s">
        <v>1318</v>
      </c>
      <c r="Y983" s="7"/>
      <c r="Z983" s="159">
        <v>3.7499999999999999E-2</v>
      </c>
      <c r="AA983" s="159">
        <v>0</v>
      </c>
      <c r="AB983" s="162">
        <v>3</v>
      </c>
    </row>
    <row r="984" spans="1:28" ht="15" customHeight="1" x14ac:dyDescent="0.15">
      <c r="A984" s="20" t="str">
        <f t="shared" si="15"/>
        <v>乗0L5BA</v>
      </c>
      <c r="B984" s="20" t="s">
        <v>404</v>
      </c>
      <c r="C984" s="20" t="s">
        <v>156</v>
      </c>
      <c r="D984" s="20" t="s">
        <v>1102</v>
      </c>
      <c r="E984" s="20" t="s">
        <v>1319</v>
      </c>
      <c r="F984" s="20">
        <v>2.5000000000000001E-2</v>
      </c>
      <c r="G984" s="20">
        <v>0</v>
      </c>
      <c r="H984" s="20">
        <v>3</v>
      </c>
      <c r="I984" s="1" t="s">
        <v>1635</v>
      </c>
      <c r="T984" s="133" t="s">
        <v>380</v>
      </c>
      <c r="U984" s="159" t="s">
        <v>291</v>
      </c>
      <c r="V984" s="159" t="s">
        <v>381</v>
      </c>
      <c r="W984" s="160" t="s">
        <v>1102</v>
      </c>
      <c r="X984" s="161" t="s">
        <v>1319</v>
      </c>
      <c r="Y984" s="7" t="s">
        <v>464</v>
      </c>
      <c r="Z984" s="159">
        <v>2.5000000000000001E-2</v>
      </c>
      <c r="AA984" s="159">
        <v>0</v>
      </c>
      <c r="AB984" s="162">
        <v>3</v>
      </c>
    </row>
    <row r="985" spans="1:28" ht="15" customHeight="1" x14ac:dyDescent="0.15">
      <c r="A985" s="20" t="str">
        <f t="shared" si="15"/>
        <v>乗0L5AA</v>
      </c>
      <c r="B985" s="20" t="s">
        <v>404</v>
      </c>
      <c r="C985" s="20" t="s">
        <v>156</v>
      </c>
      <c r="D985" s="20" t="s">
        <v>1102</v>
      </c>
      <c r="E985" s="20" t="s">
        <v>1321</v>
      </c>
      <c r="F985" s="20">
        <v>2.5000000000000001E-2</v>
      </c>
      <c r="G985" s="20">
        <v>0</v>
      </c>
      <c r="H985" s="20">
        <v>3</v>
      </c>
      <c r="I985" s="1" t="s">
        <v>1084</v>
      </c>
      <c r="T985" s="133" t="s">
        <v>380</v>
      </c>
      <c r="U985" s="159" t="s">
        <v>291</v>
      </c>
      <c r="V985" s="159" t="s">
        <v>381</v>
      </c>
      <c r="W985" s="160" t="s">
        <v>1102</v>
      </c>
      <c r="X985" s="161" t="s">
        <v>1321</v>
      </c>
      <c r="Y985" s="7"/>
      <c r="Z985" s="159">
        <v>2.5000000000000001E-2</v>
      </c>
      <c r="AA985" s="159">
        <v>0</v>
      </c>
      <c r="AB985" s="162">
        <v>3</v>
      </c>
    </row>
    <row r="986" spans="1:28" ht="15" customHeight="1" x14ac:dyDescent="0.15">
      <c r="A986" s="20" t="str">
        <f t="shared" si="15"/>
        <v>乗0L5LA</v>
      </c>
      <c r="B986" s="20" t="s">
        <v>404</v>
      </c>
      <c r="C986" s="20" t="s">
        <v>156</v>
      </c>
      <c r="D986" s="20" t="s">
        <v>1102</v>
      </c>
      <c r="E986" t="s">
        <v>1331</v>
      </c>
      <c r="F986" s="20">
        <v>2.5000000000000001E-2</v>
      </c>
      <c r="G986" s="20">
        <v>0</v>
      </c>
      <c r="H986" s="20">
        <v>3</v>
      </c>
      <c r="I986" s="1" t="s">
        <v>1094</v>
      </c>
      <c r="T986" s="133" t="s">
        <v>380</v>
      </c>
      <c r="U986" s="159" t="s">
        <v>291</v>
      </c>
      <c r="V986" s="159" t="s">
        <v>381</v>
      </c>
      <c r="W986" s="160" t="s">
        <v>1102</v>
      </c>
      <c r="X986" s="161" t="s">
        <v>1322</v>
      </c>
      <c r="Y986" s="7"/>
      <c r="Z986" s="159">
        <v>2.5000000000000001E-2</v>
      </c>
      <c r="AA986" s="159">
        <v>0</v>
      </c>
      <c r="AB986" s="162">
        <v>3</v>
      </c>
    </row>
    <row r="987" spans="1:28" ht="15" customHeight="1" x14ac:dyDescent="0.15">
      <c r="A987" s="20" t="str">
        <f t="shared" si="15"/>
        <v>乗0L6BA</v>
      </c>
      <c r="B987" s="20" t="s">
        <v>404</v>
      </c>
      <c r="C987" s="20" t="s">
        <v>156</v>
      </c>
      <c r="D987" s="20" t="s">
        <v>1102</v>
      </c>
      <c r="E987" s="20" t="s">
        <v>1325</v>
      </c>
      <c r="F987" s="20">
        <v>1.2500000000000001E-2</v>
      </c>
      <c r="G987" s="20">
        <v>0</v>
      </c>
      <c r="H987" s="20">
        <v>3</v>
      </c>
      <c r="I987" s="1" t="s">
        <v>1324</v>
      </c>
      <c r="T987" s="133" t="s">
        <v>380</v>
      </c>
      <c r="U987" s="159" t="s">
        <v>291</v>
      </c>
      <c r="V987" s="159" t="s">
        <v>381</v>
      </c>
      <c r="W987" s="160" t="s">
        <v>1102</v>
      </c>
      <c r="X987" s="161" t="s">
        <v>1325</v>
      </c>
      <c r="Y987" s="7" t="s">
        <v>1114</v>
      </c>
      <c r="Z987" s="159">
        <v>1.2500000000000001E-2</v>
      </c>
      <c r="AA987" s="159">
        <v>0</v>
      </c>
      <c r="AB987" s="162">
        <v>3</v>
      </c>
    </row>
    <row r="988" spans="1:28" ht="15" customHeight="1" x14ac:dyDescent="0.15">
      <c r="A988" s="20" t="str">
        <f t="shared" si="15"/>
        <v>乗0L6AA</v>
      </c>
      <c r="B988" s="20" t="s">
        <v>404</v>
      </c>
      <c r="C988" s="20" t="s">
        <v>156</v>
      </c>
      <c r="D988" s="20" t="s">
        <v>1102</v>
      </c>
      <c r="E988" s="20" t="s">
        <v>1326</v>
      </c>
      <c r="F988" s="20">
        <v>1.2500000000000001E-2</v>
      </c>
      <c r="G988" s="20">
        <v>0</v>
      </c>
      <c r="H988" s="20">
        <v>3</v>
      </c>
      <c r="I988" s="1" t="s">
        <v>1084</v>
      </c>
      <c r="T988" s="133" t="s">
        <v>380</v>
      </c>
      <c r="U988" s="159" t="s">
        <v>291</v>
      </c>
      <c r="V988" s="159" t="s">
        <v>381</v>
      </c>
      <c r="W988" s="160" t="s">
        <v>1102</v>
      </c>
      <c r="X988" s="161" t="s">
        <v>1326</v>
      </c>
      <c r="Y988" s="7"/>
      <c r="Z988" s="159">
        <v>1.2500000000000001E-2</v>
      </c>
      <c r="AA988" s="159">
        <v>0</v>
      </c>
      <c r="AB988" s="162">
        <v>3</v>
      </c>
    </row>
    <row r="989" spans="1:28" ht="15" customHeight="1" x14ac:dyDescent="0.15">
      <c r="A989" s="20" t="str">
        <f t="shared" si="15"/>
        <v>乗0L6LA</v>
      </c>
      <c r="B989" s="20" t="s">
        <v>404</v>
      </c>
      <c r="C989" s="20" t="s">
        <v>156</v>
      </c>
      <c r="D989" s="20" t="s">
        <v>1102</v>
      </c>
      <c r="E989" t="s">
        <v>1332</v>
      </c>
      <c r="F989" s="20">
        <v>1.2500000000000001E-2</v>
      </c>
      <c r="G989" s="20">
        <v>0</v>
      </c>
      <c r="H989" s="20">
        <v>3</v>
      </c>
      <c r="I989" s="1" t="s">
        <v>1094</v>
      </c>
      <c r="T989" s="133" t="s">
        <v>380</v>
      </c>
      <c r="U989" s="159" t="s">
        <v>291</v>
      </c>
      <c r="V989" s="159" t="s">
        <v>381</v>
      </c>
      <c r="W989" s="160" t="s">
        <v>1102</v>
      </c>
      <c r="X989" s="161" t="s">
        <v>1328</v>
      </c>
      <c r="Y989" s="7"/>
      <c r="Z989" s="159">
        <v>1.2500000000000001E-2</v>
      </c>
      <c r="AA989" s="159">
        <v>0</v>
      </c>
      <c r="AB989" s="162">
        <v>3</v>
      </c>
    </row>
    <row r="990" spans="1:28" ht="15" customHeight="1" x14ac:dyDescent="0.15">
      <c r="A990" s="20" t="str">
        <f t="shared" si="15"/>
        <v>乗0軽-</v>
      </c>
      <c r="B990" s="20" t="s">
        <v>414</v>
      </c>
      <c r="C990" s="20" t="s">
        <v>405</v>
      </c>
      <c r="D990" s="20" t="s">
        <v>712</v>
      </c>
      <c r="E990" s="20" t="s">
        <v>711</v>
      </c>
      <c r="F990" s="20">
        <v>1.34</v>
      </c>
      <c r="G990" s="20">
        <v>0.2</v>
      </c>
      <c r="H990" s="20">
        <v>2.58</v>
      </c>
      <c r="I990" s="1" t="s">
        <v>179</v>
      </c>
      <c r="T990" s="133" t="s">
        <v>380</v>
      </c>
      <c r="U990" s="159" t="s">
        <v>374</v>
      </c>
      <c r="V990" s="159" t="s">
        <v>381</v>
      </c>
      <c r="W990" s="160" t="s">
        <v>712</v>
      </c>
      <c r="X990" s="161" t="s">
        <v>711</v>
      </c>
      <c r="Y990" s="7"/>
      <c r="Z990" s="159">
        <v>1.34</v>
      </c>
      <c r="AA990" s="159">
        <v>0.2</v>
      </c>
      <c r="AB990" s="162">
        <v>2.58</v>
      </c>
    </row>
    <row r="991" spans="1:28" ht="15" customHeight="1" x14ac:dyDescent="0.15">
      <c r="A991" s="20" t="str">
        <f t="shared" si="15"/>
        <v>乗0軽K</v>
      </c>
      <c r="B991" s="20" t="s">
        <v>414</v>
      </c>
      <c r="C991" s="20" t="s">
        <v>405</v>
      </c>
      <c r="D991" s="20" t="s">
        <v>715</v>
      </c>
      <c r="E991" s="20" t="s">
        <v>813</v>
      </c>
      <c r="F991" s="20">
        <v>1.2</v>
      </c>
      <c r="G991" s="20">
        <v>0.2</v>
      </c>
      <c r="H991" s="20">
        <v>2.58</v>
      </c>
      <c r="I991" s="1" t="s">
        <v>179</v>
      </c>
      <c r="T991" s="133" t="s">
        <v>380</v>
      </c>
      <c r="U991" s="159" t="s">
        <v>374</v>
      </c>
      <c r="V991" s="159" t="s">
        <v>381</v>
      </c>
      <c r="W991" s="160" t="s">
        <v>715</v>
      </c>
      <c r="X991" s="161" t="s">
        <v>813</v>
      </c>
      <c r="Y991" s="7"/>
      <c r="Z991" s="159">
        <v>1.2</v>
      </c>
      <c r="AA991" s="159">
        <v>0.2</v>
      </c>
      <c r="AB991" s="162">
        <v>2.58</v>
      </c>
    </row>
    <row r="992" spans="1:28" ht="15" customHeight="1" x14ac:dyDescent="0.15">
      <c r="A992" s="20" t="str">
        <f t="shared" si="15"/>
        <v>乗0軽N</v>
      </c>
      <c r="B992" s="20" t="s">
        <v>414</v>
      </c>
      <c r="C992" s="20" t="s">
        <v>405</v>
      </c>
      <c r="D992" s="20" t="s">
        <v>815</v>
      </c>
      <c r="E992" s="20" t="s">
        <v>941</v>
      </c>
      <c r="F992" s="20">
        <v>1.02</v>
      </c>
      <c r="G992" s="20">
        <v>0.2</v>
      </c>
      <c r="H992" s="20">
        <v>2.58</v>
      </c>
      <c r="I992" s="1" t="s">
        <v>179</v>
      </c>
      <c r="T992" s="133" t="s">
        <v>380</v>
      </c>
      <c r="U992" s="159" t="s">
        <v>374</v>
      </c>
      <c r="V992" s="159" t="s">
        <v>381</v>
      </c>
      <c r="W992" s="160" t="s">
        <v>815</v>
      </c>
      <c r="X992" s="161" t="s">
        <v>941</v>
      </c>
      <c r="Y992" s="7"/>
      <c r="Z992" s="159">
        <v>1.02</v>
      </c>
      <c r="AA992" s="159">
        <v>0.2</v>
      </c>
      <c r="AB992" s="162">
        <v>2.58</v>
      </c>
    </row>
    <row r="993" spans="1:28" ht="15" customHeight="1" x14ac:dyDescent="0.15">
      <c r="A993" s="20" t="str">
        <f t="shared" si="15"/>
        <v>乗0軽P</v>
      </c>
      <c r="B993" s="20" t="s">
        <v>414</v>
      </c>
      <c r="C993" s="20" t="s">
        <v>405</v>
      </c>
      <c r="D993" s="20" t="s">
        <v>815</v>
      </c>
      <c r="E993" s="20" t="s">
        <v>942</v>
      </c>
      <c r="F993" s="20">
        <v>1.02</v>
      </c>
      <c r="G993" s="20">
        <v>0.2</v>
      </c>
      <c r="H993" s="20">
        <v>2.58</v>
      </c>
      <c r="I993" s="1" t="s">
        <v>179</v>
      </c>
      <c r="T993" s="133" t="s">
        <v>380</v>
      </c>
      <c r="U993" s="159" t="s">
        <v>374</v>
      </c>
      <c r="V993" s="159" t="s">
        <v>381</v>
      </c>
      <c r="W993" s="160" t="s">
        <v>815</v>
      </c>
      <c r="X993" s="161" t="s">
        <v>942</v>
      </c>
      <c r="Y993" s="7"/>
      <c r="Z993" s="159">
        <v>1.02</v>
      </c>
      <c r="AA993" s="159">
        <v>0.2</v>
      </c>
      <c r="AB993" s="162">
        <v>2.58</v>
      </c>
    </row>
    <row r="994" spans="1:28" ht="15" customHeight="1" x14ac:dyDescent="0.15">
      <c r="A994" s="20" t="str">
        <f t="shared" si="15"/>
        <v>乗0軽Q</v>
      </c>
      <c r="B994" s="20" t="s">
        <v>414</v>
      </c>
      <c r="C994" s="20" t="s">
        <v>405</v>
      </c>
      <c r="D994" s="20" t="s">
        <v>837</v>
      </c>
      <c r="E994" s="20" t="s">
        <v>838</v>
      </c>
      <c r="F994" s="20">
        <v>0.7</v>
      </c>
      <c r="G994" s="20">
        <v>0.2</v>
      </c>
      <c r="H994" s="20">
        <v>2.58</v>
      </c>
      <c r="I994" s="1" t="s">
        <v>179</v>
      </c>
      <c r="T994" s="133" t="s">
        <v>380</v>
      </c>
      <c r="U994" s="159" t="s">
        <v>374</v>
      </c>
      <c r="V994" s="159" t="s">
        <v>381</v>
      </c>
      <c r="W994" s="160" t="s">
        <v>837</v>
      </c>
      <c r="X994" s="161" t="s">
        <v>838</v>
      </c>
      <c r="Y994" s="7"/>
      <c r="Z994" s="159">
        <v>0.7</v>
      </c>
      <c r="AA994" s="159">
        <v>0.2</v>
      </c>
      <c r="AB994" s="162">
        <v>2.58</v>
      </c>
    </row>
    <row r="995" spans="1:28" ht="15" customHeight="1" x14ac:dyDescent="0.15">
      <c r="A995" s="20" t="str">
        <f t="shared" si="15"/>
        <v>乗0軽X</v>
      </c>
      <c r="B995" s="20" t="s">
        <v>414</v>
      </c>
      <c r="C995" s="20" t="s">
        <v>405</v>
      </c>
      <c r="D995" s="20" t="s">
        <v>839</v>
      </c>
      <c r="E995" s="20" t="s">
        <v>987</v>
      </c>
      <c r="F995" s="20">
        <v>0.5</v>
      </c>
      <c r="G995" s="20">
        <v>0.2</v>
      </c>
      <c r="H995" s="20">
        <v>2.58</v>
      </c>
      <c r="I995" s="1" t="s">
        <v>179</v>
      </c>
      <c r="T995" s="133" t="s">
        <v>380</v>
      </c>
      <c r="U995" s="159" t="s">
        <v>374</v>
      </c>
      <c r="V995" s="159" t="s">
        <v>381</v>
      </c>
      <c r="W995" s="160" t="s">
        <v>839</v>
      </c>
      <c r="X995" s="161" t="s">
        <v>987</v>
      </c>
      <c r="Y995" s="7"/>
      <c r="Z995" s="159">
        <v>0.5</v>
      </c>
      <c r="AA995" s="159">
        <v>0.2</v>
      </c>
      <c r="AB995" s="162">
        <v>2.58</v>
      </c>
    </row>
    <row r="996" spans="1:28" ht="15" customHeight="1" x14ac:dyDescent="0.15">
      <c r="A996" s="20" t="str">
        <f t="shared" si="15"/>
        <v>乗0軽Y</v>
      </c>
      <c r="B996" s="20" t="s">
        <v>414</v>
      </c>
      <c r="C996" s="20" t="s">
        <v>405</v>
      </c>
      <c r="D996" s="20" t="s">
        <v>839</v>
      </c>
      <c r="E996" s="20" t="s">
        <v>993</v>
      </c>
      <c r="F996" s="20">
        <v>0.5</v>
      </c>
      <c r="G996" s="20">
        <v>0.2</v>
      </c>
      <c r="H996" s="20">
        <v>2.58</v>
      </c>
      <c r="I996" s="1" t="s">
        <v>179</v>
      </c>
      <c r="T996" s="133" t="s">
        <v>380</v>
      </c>
      <c r="U996" s="159" t="s">
        <v>374</v>
      </c>
      <c r="V996" s="159" t="s">
        <v>381</v>
      </c>
      <c r="W996" s="160" t="s">
        <v>839</v>
      </c>
      <c r="X996" s="161" t="s">
        <v>993</v>
      </c>
      <c r="Y996" s="7"/>
      <c r="Z996" s="159">
        <v>0.5</v>
      </c>
      <c r="AA996" s="159">
        <v>0.2</v>
      </c>
      <c r="AB996" s="162">
        <v>2.58</v>
      </c>
    </row>
    <row r="997" spans="1:28" ht="15" customHeight="1" x14ac:dyDescent="0.15">
      <c r="A997" s="20" t="str">
        <f t="shared" si="15"/>
        <v>乗0軽KD</v>
      </c>
      <c r="B997" s="20" t="s">
        <v>414</v>
      </c>
      <c r="C997" s="20" t="s">
        <v>405</v>
      </c>
      <c r="D997" s="20" t="s">
        <v>840</v>
      </c>
      <c r="E997" s="20" t="s">
        <v>841</v>
      </c>
      <c r="F997" s="20">
        <v>0.5</v>
      </c>
      <c r="G997" s="20">
        <v>0.2</v>
      </c>
      <c r="H997" s="20">
        <v>2.58</v>
      </c>
      <c r="I997" s="1" t="s">
        <v>179</v>
      </c>
      <c r="T997" s="133" t="s">
        <v>380</v>
      </c>
      <c r="U997" s="159" t="s">
        <v>374</v>
      </c>
      <c r="V997" s="159" t="s">
        <v>381</v>
      </c>
      <c r="W997" s="160" t="s">
        <v>840</v>
      </c>
      <c r="X997" s="161" t="s">
        <v>841</v>
      </c>
      <c r="Y997" s="7"/>
      <c r="Z997" s="159">
        <v>0.5</v>
      </c>
      <c r="AA997" s="159">
        <v>0.2</v>
      </c>
      <c r="AB997" s="162">
        <v>2.58</v>
      </c>
    </row>
    <row r="998" spans="1:28" ht="15" customHeight="1" x14ac:dyDescent="0.15">
      <c r="A998" s="20" t="str">
        <f t="shared" si="15"/>
        <v>乗0軽KE</v>
      </c>
      <c r="B998" s="20" t="s">
        <v>414</v>
      </c>
      <c r="C998" s="20" t="s">
        <v>405</v>
      </c>
      <c r="D998" s="20" t="s">
        <v>843</v>
      </c>
      <c r="E998" s="20" t="s">
        <v>923</v>
      </c>
      <c r="F998" s="20">
        <v>0.4</v>
      </c>
      <c r="G998" s="20">
        <v>0.08</v>
      </c>
      <c r="H998" s="20">
        <v>2.58</v>
      </c>
      <c r="I998" s="1" t="s">
        <v>179</v>
      </c>
      <c r="T998" s="133" t="s">
        <v>380</v>
      </c>
      <c r="U998" s="159" t="s">
        <v>374</v>
      </c>
      <c r="V998" s="159" t="s">
        <v>381</v>
      </c>
      <c r="W998" s="160" t="s">
        <v>843</v>
      </c>
      <c r="X998" s="161" t="s">
        <v>923</v>
      </c>
      <c r="Y998" s="7"/>
      <c r="Z998" s="159">
        <v>0.4</v>
      </c>
      <c r="AA998" s="159">
        <v>0.08</v>
      </c>
      <c r="AB998" s="162">
        <v>2.58</v>
      </c>
    </row>
    <row r="999" spans="1:28" ht="15" customHeight="1" x14ac:dyDescent="0.15">
      <c r="A999" s="20" t="str">
        <f t="shared" si="15"/>
        <v>乗0軽HA</v>
      </c>
      <c r="B999" s="20" t="s">
        <v>414</v>
      </c>
      <c r="C999" s="20" t="s">
        <v>405</v>
      </c>
      <c r="D999" s="20" t="s">
        <v>843</v>
      </c>
      <c r="E999" s="20" t="s">
        <v>910</v>
      </c>
      <c r="F999" s="20">
        <v>0.2</v>
      </c>
      <c r="G999" s="20">
        <v>0.04</v>
      </c>
      <c r="H999" s="20">
        <v>2.58</v>
      </c>
      <c r="I999" s="1" t="s">
        <v>1084</v>
      </c>
      <c r="J999" s="20" t="s">
        <v>1088</v>
      </c>
      <c r="T999" s="133" t="s">
        <v>380</v>
      </c>
      <c r="U999" s="159" t="s">
        <v>374</v>
      </c>
      <c r="V999" s="159" t="s">
        <v>381</v>
      </c>
      <c r="W999" s="160" t="s">
        <v>843</v>
      </c>
      <c r="X999" s="161" t="s">
        <v>910</v>
      </c>
      <c r="Y999" s="7"/>
      <c r="Z999" s="159">
        <v>0.2</v>
      </c>
      <c r="AA999" s="159">
        <v>0.04</v>
      </c>
      <c r="AB999" s="162">
        <v>2.58</v>
      </c>
    </row>
    <row r="1000" spans="1:28" ht="15" customHeight="1" x14ac:dyDescent="0.15">
      <c r="A1000" s="20" t="str">
        <f t="shared" si="15"/>
        <v>乗0軽KH</v>
      </c>
      <c r="B1000" s="20" t="s">
        <v>414</v>
      </c>
      <c r="C1000" s="20" t="s">
        <v>405</v>
      </c>
      <c r="D1000" s="20" t="s">
        <v>843</v>
      </c>
      <c r="E1000" s="20" t="s">
        <v>926</v>
      </c>
      <c r="F1000" s="20">
        <v>0.4</v>
      </c>
      <c r="G1000" s="20">
        <v>0.08</v>
      </c>
      <c r="H1000" s="20">
        <v>2.58</v>
      </c>
      <c r="I1000" s="1" t="s">
        <v>179</v>
      </c>
      <c r="T1000" s="133" t="s">
        <v>380</v>
      </c>
      <c r="U1000" s="159" t="s">
        <v>374</v>
      </c>
      <c r="V1000" s="159" t="s">
        <v>381</v>
      </c>
      <c r="W1000" s="160" t="s">
        <v>843</v>
      </c>
      <c r="X1000" s="161" t="s">
        <v>926</v>
      </c>
      <c r="Y1000" s="7"/>
      <c r="Z1000" s="159">
        <v>0.4</v>
      </c>
      <c r="AA1000" s="159">
        <v>0.08</v>
      </c>
      <c r="AB1000" s="162">
        <v>2.58</v>
      </c>
    </row>
    <row r="1001" spans="1:28" ht="15" customHeight="1" x14ac:dyDescent="0.15">
      <c r="A1001" s="20" t="str">
        <f t="shared" si="15"/>
        <v>乗0軽HD</v>
      </c>
      <c r="B1001" s="20" t="s">
        <v>414</v>
      </c>
      <c r="C1001" s="20" t="s">
        <v>405</v>
      </c>
      <c r="D1001" s="20" t="s">
        <v>843</v>
      </c>
      <c r="E1001" s="20" t="s">
        <v>913</v>
      </c>
      <c r="F1001" s="20">
        <v>0.2</v>
      </c>
      <c r="G1001" s="20">
        <v>0.04</v>
      </c>
      <c r="H1001" s="20">
        <v>2.58</v>
      </c>
      <c r="I1001" s="1" t="s">
        <v>1084</v>
      </c>
      <c r="J1001" s="20" t="s">
        <v>1088</v>
      </c>
      <c r="T1001" s="133" t="s">
        <v>380</v>
      </c>
      <c r="U1001" s="159" t="s">
        <v>374</v>
      </c>
      <c r="V1001" s="159" t="s">
        <v>381</v>
      </c>
      <c r="W1001" s="160" t="s">
        <v>843</v>
      </c>
      <c r="X1001" s="161" t="s">
        <v>913</v>
      </c>
      <c r="Y1001" s="7"/>
      <c r="Z1001" s="159">
        <v>0.2</v>
      </c>
      <c r="AA1001" s="159">
        <v>0.04</v>
      </c>
      <c r="AB1001" s="162">
        <v>2.58</v>
      </c>
    </row>
    <row r="1002" spans="1:28" ht="15" customHeight="1" x14ac:dyDescent="0.15">
      <c r="A1002" s="20" t="str">
        <f t="shared" si="15"/>
        <v>乗0軽DA</v>
      </c>
      <c r="B1002" s="20" t="s">
        <v>414</v>
      </c>
      <c r="C1002" s="20" t="s">
        <v>405</v>
      </c>
      <c r="D1002" s="20" t="s">
        <v>843</v>
      </c>
      <c r="E1002" s="20" t="s">
        <v>781</v>
      </c>
      <c r="F1002" s="20">
        <v>0.3</v>
      </c>
      <c r="G1002" s="20">
        <v>0.06</v>
      </c>
      <c r="H1002" s="20">
        <v>2.58</v>
      </c>
      <c r="I1002" s="1" t="s">
        <v>179</v>
      </c>
      <c r="J1002" s="20" t="s">
        <v>1089</v>
      </c>
      <c r="T1002" s="133" t="s">
        <v>380</v>
      </c>
      <c r="U1002" s="159" t="s">
        <v>374</v>
      </c>
      <c r="V1002" s="159" t="s">
        <v>381</v>
      </c>
      <c r="W1002" s="160" t="s">
        <v>843</v>
      </c>
      <c r="X1002" s="161" t="s">
        <v>781</v>
      </c>
      <c r="Y1002" s="7"/>
      <c r="Z1002" s="159">
        <v>0.3</v>
      </c>
      <c r="AA1002" s="159">
        <v>0.06</v>
      </c>
      <c r="AB1002" s="162">
        <v>2.58</v>
      </c>
    </row>
    <row r="1003" spans="1:28" ht="15" customHeight="1" x14ac:dyDescent="0.15">
      <c r="A1003" s="20" t="str">
        <f t="shared" si="15"/>
        <v>乗0軽WA</v>
      </c>
      <c r="B1003" s="20" t="s">
        <v>414</v>
      </c>
      <c r="C1003" s="20" t="s">
        <v>405</v>
      </c>
      <c r="D1003" s="20" t="s">
        <v>843</v>
      </c>
      <c r="E1003" s="20" t="s">
        <v>782</v>
      </c>
      <c r="F1003" s="20">
        <v>0.3</v>
      </c>
      <c r="G1003" s="20">
        <v>0.06</v>
      </c>
      <c r="H1003" s="20">
        <v>2.58</v>
      </c>
      <c r="I1003" s="1" t="s">
        <v>1084</v>
      </c>
      <c r="J1003" s="20" t="s">
        <v>423</v>
      </c>
      <c r="T1003" s="133" t="s">
        <v>380</v>
      </c>
      <c r="U1003" s="159" t="s">
        <v>374</v>
      </c>
      <c r="V1003" s="159" t="s">
        <v>381</v>
      </c>
      <c r="W1003" s="160" t="s">
        <v>843</v>
      </c>
      <c r="X1003" s="161" t="s">
        <v>782</v>
      </c>
      <c r="Y1003" s="7"/>
      <c r="Z1003" s="159">
        <v>0.3</v>
      </c>
      <c r="AA1003" s="159">
        <v>0.06</v>
      </c>
      <c r="AB1003" s="162">
        <v>2.58</v>
      </c>
    </row>
    <row r="1004" spans="1:28" ht="15" customHeight="1" x14ac:dyDescent="0.15">
      <c r="A1004" s="20" t="str">
        <f t="shared" si="15"/>
        <v>乗0軽DB</v>
      </c>
      <c r="B1004" s="20" t="s">
        <v>414</v>
      </c>
      <c r="C1004" s="20" t="s">
        <v>405</v>
      </c>
      <c r="D1004" s="20" t="s">
        <v>843</v>
      </c>
      <c r="E1004" s="20" t="s">
        <v>783</v>
      </c>
      <c r="F1004" s="20">
        <v>0.2</v>
      </c>
      <c r="G1004" s="20">
        <v>0.04</v>
      </c>
      <c r="H1004" s="20">
        <v>2.58</v>
      </c>
      <c r="I1004" s="1" t="s">
        <v>179</v>
      </c>
      <c r="J1004" s="20" t="s">
        <v>1090</v>
      </c>
      <c r="T1004" s="133" t="s">
        <v>380</v>
      </c>
      <c r="U1004" s="159" t="s">
        <v>374</v>
      </c>
      <c r="V1004" s="159" t="s">
        <v>381</v>
      </c>
      <c r="W1004" s="160" t="s">
        <v>843</v>
      </c>
      <c r="X1004" s="161" t="s">
        <v>783</v>
      </c>
      <c r="Y1004" s="7"/>
      <c r="Z1004" s="159">
        <v>0.2</v>
      </c>
      <c r="AA1004" s="159">
        <v>0.04</v>
      </c>
      <c r="AB1004" s="162">
        <v>2.58</v>
      </c>
    </row>
    <row r="1005" spans="1:28" ht="15" customHeight="1" x14ac:dyDescent="0.15">
      <c r="A1005" s="20" t="str">
        <f t="shared" si="15"/>
        <v>乗0軽WB</v>
      </c>
      <c r="B1005" s="20" t="s">
        <v>414</v>
      </c>
      <c r="C1005" s="20" t="s">
        <v>405</v>
      </c>
      <c r="D1005" s="20" t="s">
        <v>843</v>
      </c>
      <c r="E1005" s="20" t="s">
        <v>784</v>
      </c>
      <c r="F1005" s="20">
        <v>0.2</v>
      </c>
      <c r="G1005" s="20">
        <v>0.04</v>
      </c>
      <c r="H1005" s="20">
        <v>2.58</v>
      </c>
      <c r="I1005" s="1" t="s">
        <v>1084</v>
      </c>
      <c r="J1005" s="20" t="s">
        <v>424</v>
      </c>
      <c r="T1005" s="133" t="s">
        <v>380</v>
      </c>
      <c r="U1005" s="159" t="s">
        <v>374</v>
      </c>
      <c r="V1005" s="159" t="s">
        <v>381</v>
      </c>
      <c r="W1005" s="160" t="s">
        <v>843</v>
      </c>
      <c r="X1005" s="161" t="s">
        <v>784</v>
      </c>
      <c r="Y1005" s="7"/>
      <c r="Z1005" s="159">
        <v>0.2</v>
      </c>
      <c r="AA1005" s="159">
        <v>0.04</v>
      </c>
      <c r="AB1005" s="162">
        <v>2.58</v>
      </c>
    </row>
    <row r="1006" spans="1:28" ht="15" customHeight="1" x14ac:dyDescent="0.15">
      <c r="A1006" s="20" t="str">
        <f t="shared" si="15"/>
        <v>乗0軽DC</v>
      </c>
      <c r="B1006" s="20" t="s">
        <v>414</v>
      </c>
      <c r="C1006" s="20" t="s">
        <v>405</v>
      </c>
      <c r="D1006" s="20" t="s">
        <v>843</v>
      </c>
      <c r="E1006" s="20" t="s">
        <v>785</v>
      </c>
      <c r="F1006" s="20">
        <v>0.1</v>
      </c>
      <c r="G1006" s="20">
        <v>0.02</v>
      </c>
      <c r="H1006" s="20">
        <v>2.58</v>
      </c>
      <c r="I1006" s="1" t="s">
        <v>179</v>
      </c>
      <c r="J1006" s="20" t="s">
        <v>1091</v>
      </c>
      <c r="T1006" s="133" t="s">
        <v>380</v>
      </c>
      <c r="U1006" s="159" t="s">
        <v>374</v>
      </c>
      <c r="V1006" s="159" t="s">
        <v>381</v>
      </c>
      <c r="W1006" s="160" t="s">
        <v>843</v>
      </c>
      <c r="X1006" s="161" t="s">
        <v>785</v>
      </c>
      <c r="Y1006" s="7"/>
      <c r="Z1006" s="159">
        <v>0.1</v>
      </c>
      <c r="AA1006" s="159">
        <v>0.02</v>
      </c>
      <c r="AB1006" s="162">
        <v>2.58</v>
      </c>
    </row>
    <row r="1007" spans="1:28" ht="15" customHeight="1" x14ac:dyDescent="0.15">
      <c r="A1007" s="20" t="str">
        <f t="shared" si="15"/>
        <v>乗0軽WC</v>
      </c>
      <c r="B1007" s="20" t="s">
        <v>414</v>
      </c>
      <c r="C1007" s="20" t="s">
        <v>405</v>
      </c>
      <c r="D1007" s="20" t="s">
        <v>843</v>
      </c>
      <c r="E1007" s="20" t="s">
        <v>786</v>
      </c>
      <c r="F1007" s="20">
        <v>0.1</v>
      </c>
      <c r="G1007" s="20">
        <v>0.02</v>
      </c>
      <c r="H1007" s="20">
        <v>2.58</v>
      </c>
      <c r="I1007" s="1" t="s">
        <v>1084</v>
      </c>
      <c r="J1007" s="20" t="s">
        <v>425</v>
      </c>
      <c r="T1007" s="133" t="s">
        <v>380</v>
      </c>
      <c r="U1007" s="159" t="s">
        <v>374</v>
      </c>
      <c r="V1007" s="159" t="s">
        <v>381</v>
      </c>
      <c r="W1007" s="160" t="s">
        <v>843</v>
      </c>
      <c r="X1007" s="161" t="s">
        <v>786</v>
      </c>
      <c r="Y1007" s="7"/>
      <c r="Z1007" s="159">
        <v>0.1</v>
      </c>
      <c r="AA1007" s="159">
        <v>0.02</v>
      </c>
      <c r="AB1007" s="162">
        <v>2.58</v>
      </c>
    </row>
    <row r="1008" spans="1:28" ht="15" customHeight="1" x14ac:dyDescent="0.15">
      <c r="A1008" s="20" t="str">
        <f t="shared" si="15"/>
        <v>乗0軽DK</v>
      </c>
      <c r="B1008" s="20" t="s">
        <v>414</v>
      </c>
      <c r="C1008" s="20" t="s">
        <v>405</v>
      </c>
      <c r="D1008" s="20" t="s">
        <v>843</v>
      </c>
      <c r="E1008" s="20" t="s">
        <v>787</v>
      </c>
      <c r="F1008" s="20">
        <v>0.3</v>
      </c>
      <c r="G1008" s="20">
        <v>0.06</v>
      </c>
      <c r="H1008" s="20">
        <v>2.58</v>
      </c>
      <c r="I1008" s="1" t="s">
        <v>179</v>
      </c>
      <c r="J1008" s="20" t="s">
        <v>1089</v>
      </c>
      <c r="T1008" s="133" t="s">
        <v>380</v>
      </c>
      <c r="U1008" s="170" t="s">
        <v>374</v>
      </c>
      <c r="V1008" s="170" t="s">
        <v>381</v>
      </c>
      <c r="W1008" s="160" t="s">
        <v>843</v>
      </c>
      <c r="X1008" s="161" t="s">
        <v>787</v>
      </c>
      <c r="Y1008" s="7"/>
      <c r="Z1008" s="159">
        <v>0.3</v>
      </c>
      <c r="AA1008" s="159">
        <v>0.06</v>
      </c>
      <c r="AB1008" s="162">
        <v>2.58</v>
      </c>
    </row>
    <row r="1009" spans="1:28" ht="15" customHeight="1" x14ac:dyDescent="0.15">
      <c r="A1009" s="20" t="str">
        <f t="shared" si="15"/>
        <v>乗0軽WK</v>
      </c>
      <c r="B1009" s="20" t="s">
        <v>414</v>
      </c>
      <c r="C1009" s="20" t="s">
        <v>405</v>
      </c>
      <c r="D1009" s="20" t="s">
        <v>843</v>
      </c>
      <c r="E1009" s="20" t="s">
        <v>788</v>
      </c>
      <c r="F1009" s="20">
        <v>0.3</v>
      </c>
      <c r="G1009" s="20">
        <v>0.06</v>
      </c>
      <c r="H1009" s="20">
        <v>2.58</v>
      </c>
      <c r="I1009" s="1" t="s">
        <v>1084</v>
      </c>
      <c r="J1009" s="20" t="s">
        <v>423</v>
      </c>
      <c r="T1009" s="133" t="s">
        <v>380</v>
      </c>
      <c r="U1009" s="170" t="s">
        <v>374</v>
      </c>
      <c r="V1009" s="170" t="s">
        <v>381</v>
      </c>
      <c r="W1009" s="160" t="s">
        <v>843</v>
      </c>
      <c r="X1009" s="161" t="s">
        <v>788</v>
      </c>
      <c r="Y1009" s="7"/>
      <c r="Z1009" s="159">
        <v>0.3</v>
      </c>
      <c r="AA1009" s="159">
        <v>0.06</v>
      </c>
      <c r="AB1009" s="162">
        <v>2.58</v>
      </c>
    </row>
    <row r="1010" spans="1:28" ht="15" customHeight="1" x14ac:dyDescent="0.15">
      <c r="A1010" s="20" t="str">
        <f t="shared" si="15"/>
        <v>乗0軽DL</v>
      </c>
      <c r="B1010" s="20" t="s">
        <v>414</v>
      </c>
      <c r="C1010" s="20" t="s">
        <v>405</v>
      </c>
      <c r="D1010" s="20" t="s">
        <v>843</v>
      </c>
      <c r="E1010" s="20" t="s">
        <v>789</v>
      </c>
      <c r="F1010" s="20">
        <v>0.2</v>
      </c>
      <c r="G1010" s="20">
        <v>0.04</v>
      </c>
      <c r="H1010" s="20">
        <v>2.58</v>
      </c>
      <c r="I1010" s="1" t="s">
        <v>179</v>
      </c>
      <c r="J1010" s="20" t="s">
        <v>1090</v>
      </c>
      <c r="T1010" s="133" t="s">
        <v>380</v>
      </c>
      <c r="U1010" s="170" t="s">
        <v>374</v>
      </c>
      <c r="V1010" s="170" t="s">
        <v>381</v>
      </c>
      <c r="W1010" s="160" t="s">
        <v>843</v>
      </c>
      <c r="X1010" s="161" t="s">
        <v>789</v>
      </c>
      <c r="Y1010" s="7"/>
      <c r="Z1010" s="159">
        <v>0.2</v>
      </c>
      <c r="AA1010" s="159">
        <v>0.04</v>
      </c>
      <c r="AB1010" s="162">
        <v>2.58</v>
      </c>
    </row>
    <row r="1011" spans="1:28" ht="15" customHeight="1" x14ac:dyDescent="0.15">
      <c r="A1011" s="20" t="str">
        <f t="shared" si="15"/>
        <v>乗0軽WL</v>
      </c>
      <c r="B1011" s="20" t="s">
        <v>414</v>
      </c>
      <c r="C1011" s="20" t="s">
        <v>405</v>
      </c>
      <c r="D1011" s="20" t="s">
        <v>843</v>
      </c>
      <c r="E1011" s="20" t="s">
        <v>790</v>
      </c>
      <c r="F1011" s="20">
        <v>0.2</v>
      </c>
      <c r="G1011" s="20">
        <v>0.04</v>
      </c>
      <c r="H1011" s="20">
        <v>2.58</v>
      </c>
      <c r="I1011" s="1" t="s">
        <v>1084</v>
      </c>
      <c r="J1011" s="20" t="s">
        <v>424</v>
      </c>
      <c r="T1011" s="133" t="s">
        <v>380</v>
      </c>
      <c r="U1011" s="170" t="s">
        <v>374</v>
      </c>
      <c r="V1011" s="170" t="s">
        <v>381</v>
      </c>
      <c r="W1011" s="160" t="s">
        <v>843</v>
      </c>
      <c r="X1011" s="161" t="s">
        <v>790</v>
      </c>
      <c r="Y1011" s="7"/>
      <c r="Z1011" s="159">
        <v>0.2</v>
      </c>
      <c r="AA1011" s="159">
        <v>0.04</v>
      </c>
      <c r="AB1011" s="162">
        <v>2.58</v>
      </c>
    </row>
    <row r="1012" spans="1:28" ht="15" customHeight="1" x14ac:dyDescent="0.15">
      <c r="A1012" s="20" t="str">
        <f t="shared" si="15"/>
        <v>乗0軽DM</v>
      </c>
      <c r="B1012" s="20" t="s">
        <v>414</v>
      </c>
      <c r="C1012" s="20" t="s">
        <v>405</v>
      </c>
      <c r="D1012" s="20" t="s">
        <v>843</v>
      </c>
      <c r="E1012" s="20" t="s">
        <v>791</v>
      </c>
      <c r="F1012" s="20">
        <v>0.1</v>
      </c>
      <c r="G1012" s="20">
        <v>0.02</v>
      </c>
      <c r="H1012" s="20">
        <v>2.58</v>
      </c>
      <c r="I1012" s="1" t="s">
        <v>179</v>
      </c>
      <c r="J1012" s="20" t="s">
        <v>1091</v>
      </c>
      <c r="T1012" s="133" t="s">
        <v>380</v>
      </c>
      <c r="U1012" s="170" t="s">
        <v>374</v>
      </c>
      <c r="V1012" s="170" t="s">
        <v>381</v>
      </c>
      <c r="W1012" s="160" t="s">
        <v>843</v>
      </c>
      <c r="X1012" s="161" t="s">
        <v>791</v>
      </c>
      <c r="Y1012" s="7"/>
      <c r="Z1012" s="159">
        <v>0.1</v>
      </c>
      <c r="AA1012" s="159">
        <v>0.02</v>
      </c>
      <c r="AB1012" s="162">
        <v>2.58</v>
      </c>
    </row>
    <row r="1013" spans="1:28" ht="15" customHeight="1" x14ac:dyDescent="0.15">
      <c r="A1013" s="20" t="str">
        <f t="shared" si="15"/>
        <v>乗0軽WM</v>
      </c>
      <c r="B1013" s="20" t="s">
        <v>414</v>
      </c>
      <c r="C1013" s="20" t="s">
        <v>405</v>
      </c>
      <c r="D1013" s="20" t="s">
        <v>843</v>
      </c>
      <c r="E1013" s="20" t="s">
        <v>792</v>
      </c>
      <c r="F1013" s="20">
        <v>0.1</v>
      </c>
      <c r="G1013" s="20">
        <v>0.02</v>
      </c>
      <c r="H1013" s="20">
        <v>2.58</v>
      </c>
      <c r="I1013" s="1" t="s">
        <v>1084</v>
      </c>
      <c r="J1013" s="20" t="s">
        <v>425</v>
      </c>
      <c r="T1013" s="133" t="s">
        <v>380</v>
      </c>
      <c r="U1013" s="170" t="s">
        <v>374</v>
      </c>
      <c r="V1013" s="170" t="s">
        <v>381</v>
      </c>
      <c r="W1013" s="160" t="s">
        <v>843</v>
      </c>
      <c r="X1013" s="161" t="s">
        <v>792</v>
      </c>
      <c r="Y1013" s="7"/>
      <c r="Z1013" s="159">
        <v>0.1</v>
      </c>
      <c r="AA1013" s="159">
        <v>0.02</v>
      </c>
      <c r="AB1013" s="162">
        <v>2.58</v>
      </c>
    </row>
    <row r="1014" spans="1:28" ht="15" customHeight="1" x14ac:dyDescent="0.15">
      <c r="A1014" s="20" t="str">
        <f t="shared" si="15"/>
        <v>乗0軽KM</v>
      </c>
      <c r="B1014" s="20" t="s">
        <v>414</v>
      </c>
      <c r="C1014" s="20" t="s">
        <v>405</v>
      </c>
      <c r="D1014" s="20" t="s">
        <v>823</v>
      </c>
      <c r="E1014" s="20" t="s">
        <v>930</v>
      </c>
      <c r="F1014" s="20">
        <v>0.28000000000000003</v>
      </c>
      <c r="G1014" s="20">
        <v>5.1999999999999998E-2</v>
      </c>
      <c r="H1014" s="20">
        <v>2.58</v>
      </c>
      <c r="I1014" s="1" t="s">
        <v>179</v>
      </c>
      <c r="T1014" s="133" t="s">
        <v>380</v>
      </c>
      <c r="U1014" s="170" t="s">
        <v>374</v>
      </c>
      <c r="V1014" s="170" t="s">
        <v>381</v>
      </c>
      <c r="W1014" s="160" t="s">
        <v>823</v>
      </c>
      <c r="X1014" s="161" t="s">
        <v>930</v>
      </c>
      <c r="Y1014" s="7"/>
      <c r="Z1014" s="159">
        <v>0.28000000000000003</v>
      </c>
      <c r="AA1014" s="159">
        <v>5.1999999999999998E-2</v>
      </c>
      <c r="AB1014" s="162">
        <v>2.58</v>
      </c>
    </row>
    <row r="1015" spans="1:28" ht="15" customHeight="1" x14ac:dyDescent="0.15">
      <c r="A1015" s="20" t="str">
        <f t="shared" si="15"/>
        <v>乗0軽HT</v>
      </c>
      <c r="B1015" s="20" t="s">
        <v>414</v>
      </c>
      <c r="C1015" s="20" t="s">
        <v>405</v>
      </c>
      <c r="D1015" s="20" t="s">
        <v>823</v>
      </c>
      <c r="E1015" s="20" t="s">
        <v>917</v>
      </c>
      <c r="F1015" s="20">
        <v>0.14000000000000001</v>
      </c>
      <c r="G1015" s="20">
        <v>2.5999999999999999E-2</v>
      </c>
      <c r="H1015" s="20">
        <v>2.58</v>
      </c>
      <c r="I1015" s="1" t="s">
        <v>1084</v>
      </c>
      <c r="J1015" s="20" t="s">
        <v>1088</v>
      </c>
      <c r="T1015" s="133" t="s">
        <v>380</v>
      </c>
      <c r="U1015" s="170" t="s">
        <v>374</v>
      </c>
      <c r="V1015" s="170" t="s">
        <v>381</v>
      </c>
      <c r="W1015" s="160" t="s">
        <v>823</v>
      </c>
      <c r="X1015" s="161" t="s">
        <v>917</v>
      </c>
      <c r="Y1015" s="7"/>
      <c r="Z1015" s="159">
        <v>0.14000000000000001</v>
      </c>
      <c r="AA1015" s="159">
        <v>2.5999999999999999E-2</v>
      </c>
      <c r="AB1015" s="162">
        <v>2.58</v>
      </c>
    </row>
    <row r="1016" spans="1:28" ht="15" customHeight="1" x14ac:dyDescent="0.15">
      <c r="A1016" s="20" t="str">
        <f t="shared" si="15"/>
        <v>乗0軽KN</v>
      </c>
      <c r="B1016" s="20" t="s">
        <v>414</v>
      </c>
      <c r="C1016" s="20" t="s">
        <v>405</v>
      </c>
      <c r="D1016" s="20" t="s">
        <v>823</v>
      </c>
      <c r="E1016" s="20" t="s">
        <v>931</v>
      </c>
      <c r="F1016" s="20">
        <v>0.28000000000000003</v>
      </c>
      <c r="G1016" s="20">
        <v>5.1999999999999998E-2</v>
      </c>
      <c r="H1016" s="20">
        <v>2.58</v>
      </c>
      <c r="I1016" s="1" t="s">
        <v>179</v>
      </c>
      <c r="T1016" s="133" t="s">
        <v>380</v>
      </c>
      <c r="U1016" s="170" t="s">
        <v>374</v>
      </c>
      <c r="V1016" s="170" t="s">
        <v>381</v>
      </c>
      <c r="W1016" s="160" t="s">
        <v>823</v>
      </c>
      <c r="X1016" s="161" t="s">
        <v>931</v>
      </c>
      <c r="Y1016" s="7"/>
      <c r="Z1016" s="159">
        <v>0.28000000000000003</v>
      </c>
      <c r="AA1016" s="159">
        <v>5.1999999999999998E-2</v>
      </c>
      <c r="AB1016" s="162">
        <v>2.58</v>
      </c>
    </row>
    <row r="1017" spans="1:28" ht="15" customHeight="1" x14ac:dyDescent="0.15">
      <c r="A1017" s="20" t="str">
        <f t="shared" si="15"/>
        <v>乗0軽HU</v>
      </c>
      <c r="B1017" s="20" t="s">
        <v>414</v>
      </c>
      <c r="C1017" s="20" t="s">
        <v>405</v>
      </c>
      <c r="D1017" s="20" t="s">
        <v>823</v>
      </c>
      <c r="E1017" s="20" t="s">
        <v>918</v>
      </c>
      <c r="F1017" s="20">
        <v>0.14000000000000001</v>
      </c>
      <c r="G1017" s="20">
        <v>2.5999999999999999E-2</v>
      </c>
      <c r="H1017" s="20">
        <v>2.58</v>
      </c>
      <c r="I1017" s="1" t="s">
        <v>1084</v>
      </c>
      <c r="J1017" s="20" t="s">
        <v>1088</v>
      </c>
      <c r="T1017" s="133" t="s">
        <v>380</v>
      </c>
      <c r="U1017" s="159" t="s">
        <v>374</v>
      </c>
      <c r="V1017" s="159" t="s">
        <v>381</v>
      </c>
      <c r="W1017" s="160" t="s">
        <v>823</v>
      </c>
      <c r="X1017" s="161" t="s">
        <v>918</v>
      </c>
      <c r="Y1017" s="7"/>
      <c r="Z1017" s="159">
        <v>0.14000000000000001</v>
      </c>
      <c r="AA1017" s="159">
        <v>2.5999999999999999E-2</v>
      </c>
      <c r="AB1017" s="180">
        <v>2.58</v>
      </c>
    </row>
    <row r="1018" spans="1:28" ht="15" customHeight="1" x14ac:dyDescent="0.15">
      <c r="A1018" s="20" t="str">
        <f t="shared" si="15"/>
        <v>乗0軽TF</v>
      </c>
      <c r="B1018" s="20" t="s">
        <v>414</v>
      </c>
      <c r="C1018" s="20" t="s">
        <v>405</v>
      </c>
      <c r="D1018" s="20" t="s">
        <v>823</v>
      </c>
      <c r="E1018" s="20" t="s">
        <v>793</v>
      </c>
      <c r="F1018" s="20">
        <v>0.21</v>
      </c>
      <c r="G1018" s="20">
        <v>3.9E-2</v>
      </c>
      <c r="H1018" s="20">
        <v>2.58</v>
      </c>
      <c r="I1018" s="1" t="s">
        <v>179</v>
      </c>
      <c r="J1018" s="20" t="s">
        <v>1089</v>
      </c>
      <c r="T1018" s="133" t="s">
        <v>380</v>
      </c>
      <c r="U1018" s="159" t="s">
        <v>374</v>
      </c>
      <c r="V1018" s="39" t="s">
        <v>381</v>
      </c>
      <c r="W1018" s="160" t="s">
        <v>823</v>
      </c>
      <c r="X1018" s="161" t="s">
        <v>793</v>
      </c>
      <c r="Y1018" s="7"/>
      <c r="Z1018" s="159">
        <v>0.21</v>
      </c>
      <c r="AA1018" s="159">
        <v>3.9E-2</v>
      </c>
      <c r="AB1018" s="180">
        <v>2.58</v>
      </c>
    </row>
    <row r="1019" spans="1:28" ht="15" customHeight="1" x14ac:dyDescent="0.15">
      <c r="A1019" s="20" t="str">
        <f t="shared" si="15"/>
        <v>乗0軽XF</v>
      </c>
      <c r="B1019" s="20" t="s">
        <v>414</v>
      </c>
      <c r="C1019" s="20" t="s">
        <v>405</v>
      </c>
      <c r="D1019" s="20" t="s">
        <v>823</v>
      </c>
      <c r="E1019" s="20" t="s">
        <v>794</v>
      </c>
      <c r="F1019" s="20">
        <v>0.21</v>
      </c>
      <c r="G1019" s="20">
        <v>3.9E-2</v>
      </c>
      <c r="H1019" s="20">
        <v>2.58</v>
      </c>
      <c r="I1019" s="1" t="s">
        <v>1084</v>
      </c>
      <c r="J1019" s="20" t="s">
        <v>423</v>
      </c>
      <c r="T1019" s="133" t="s">
        <v>380</v>
      </c>
      <c r="U1019" s="159" t="s">
        <v>374</v>
      </c>
      <c r="V1019" s="39" t="s">
        <v>381</v>
      </c>
      <c r="W1019" s="160" t="s">
        <v>823</v>
      </c>
      <c r="X1019" s="161" t="s">
        <v>794</v>
      </c>
      <c r="Y1019" s="7"/>
      <c r="Z1019" s="159">
        <v>0.21</v>
      </c>
      <c r="AA1019" s="159">
        <v>3.9E-2</v>
      </c>
      <c r="AB1019" s="180">
        <v>2.58</v>
      </c>
    </row>
    <row r="1020" spans="1:28" ht="15" customHeight="1" x14ac:dyDescent="0.15">
      <c r="A1020" s="20" t="str">
        <f t="shared" si="15"/>
        <v>乗0軽TG</v>
      </c>
      <c r="B1020" s="20" t="s">
        <v>414</v>
      </c>
      <c r="C1020" s="20" t="s">
        <v>405</v>
      </c>
      <c r="D1020" s="20" t="s">
        <v>823</v>
      </c>
      <c r="E1020" s="20" t="s">
        <v>795</v>
      </c>
      <c r="F1020" s="20">
        <v>0.21</v>
      </c>
      <c r="G1020" s="20">
        <v>3.9E-2</v>
      </c>
      <c r="H1020" s="20">
        <v>2.58</v>
      </c>
      <c r="I1020" s="1" t="s">
        <v>179</v>
      </c>
      <c r="J1020" s="20" t="s">
        <v>1089</v>
      </c>
      <c r="T1020" s="133" t="s">
        <v>380</v>
      </c>
      <c r="U1020" s="159" t="s">
        <v>374</v>
      </c>
      <c r="V1020" s="159" t="s">
        <v>381</v>
      </c>
      <c r="W1020" s="160" t="s">
        <v>823</v>
      </c>
      <c r="X1020" s="161" t="s">
        <v>795</v>
      </c>
      <c r="Y1020" s="7"/>
      <c r="Z1020" s="159">
        <v>0.21</v>
      </c>
      <c r="AA1020" s="159">
        <v>3.9E-2</v>
      </c>
      <c r="AB1020" s="180">
        <v>2.58</v>
      </c>
    </row>
    <row r="1021" spans="1:28" ht="15" customHeight="1" x14ac:dyDescent="0.15">
      <c r="A1021" s="20" t="str">
        <f t="shared" si="15"/>
        <v>乗0軽XG</v>
      </c>
      <c r="B1021" s="20" t="s">
        <v>414</v>
      </c>
      <c r="C1021" s="20" t="s">
        <v>405</v>
      </c>
      <c r="D1021" s="20" t="s">
        <v>823</v>
      </c>
      <c r="E1021" s="20" t="s">
        <v>796</v>
      </c>
      <c r="F1021" s="20">
        <v>0.21</v>
      </c>
      <c r="G1021" s="20">
        <v>3.9E-2</v>
      </c>
      <c r="H1021" s="20">
        <v>2.58</v>
      </c>
      <c r="I1021" s="1" t="s">
        <v>1084</v>
      </c>
      <c r="J1021" s="20" t="s">
        <v>423</v>
      </c>
      <c r="T1021" s="133" t="s">
        <v>380</v>
      </c>
      <c r="U1021" s="159" t="s">
        <v>374</v>
      </c>
      <c r="V1021" s="159" t="s">
        <v>381</v>
      </c>
      <c r="W1021" s="160" t="s">
        <v>823</v>
      </c>
      <c r="X1021" s="161" t="s">
        <v>796</v>
      </c>
      <c r="Y1021" s="7"/>
      <c r="Z1021" s="159">
        <v>0.21</v>
      </c>
      <c r="AA1021" s="159">
        <v>3.9E-2</v>
      </c>
      <c r="AB1021" s="180">
        <v>2.58</v>
      </c>
    </row>
    <row r="1022" spans="1:28" ht="15" customHeight="1" x14ac:dyDescent="0.15">
      <c r="A1022" s="20" t="str">
        <f t="shared" si="15"/>
        <v>乗0軽LF</v>
      </c>
      <c r="B1022" s="20" t="s">
        <v>414</v>
      </c>
      <c r="C1022" s="20" t="s">
        <v>405</v>
      </c>
      <c r="D1022" s="20" t="s">
        <v>823</v>
      </c>
      <c r="E1022" s="20" t="s">
        <v>797</v>
      </c>
      <c r="F1022" s="20">
        <v>0.14000000000000001</v>
      </c>
      <c r="G1022" s="20">
        <v>2.5999999999999999E-2</v>
      </c>
      <c r="H1022" s="20">
        <v>2.58</v>
      </c>
      <c r="I1022" s="1" t="s">
        <v>179</v>
      </c>
      <c r="J1022" s="20" t="s">
        <v>1090</v>
      </c>
      <c r="T1022" s="133" t="s">
        <v>380</v>
      </c>
      <c r="U1022" s="159" t="s">
        <v>374</v>
      </c>
      <c r="V1022" s="159" t="s">
        <v>381</v>
      </c>
      <c r="W1022" s="160" t="s">
        <v>823</v>
      </c>
      <c r="X1022" s="161" t="s">
        <v>797</v>
      </c>
      <c r="Y1022" s="7"/>
      <c r="Z1022" s="159">
        <v>0.14000000000000001</v>
      </c>
      <c r="AA1022" s="159">
        <v>2.5999999999999999E-2</v>
      </c>
      <c r="AB1022" s="180">
        <v>2.58</v>
      </c>
    </row>
    <row r="1023" spans="1:28" ht="15" customHeight="1" x14ac:dyDescent="0.15">
      <c r="A1023" s="20" t="str">
        <f t="shared" si="15"/>
        <v>乗0軽YF</v>
      </c>
      <c r="B1023" s="20" t="s">
        <v>414</v>
      </c>
      <c r="C1023" s="20" t="s">
        <v>405</v>
      </c>
      <c r="D1023" s="20" t="s">
        <v>823</v>
      </c>
      <c r="E1023" s="20" t="s">
        <v>798</v>
      </c>
      <c r="F1023" s="20">
        <v>0.14000000000000001</v>
      </c>
      <c r="G1023" s="20">
        <v>2.5999999999999999E-2</v>
      </c>
      <c r="H1023" s="20">
        <v>2.58</v>
      </c>
      <c r="I1023" s="1" t="s">
        <v>1084</v>
      </c>
      <c r="J1023" s="20" t="s">
        <v>424</v>
      </c>
      <c r="T1023" s="133" t="s">
        <v>380</v>
      </c>
      <c r="U1023" s="159" t="s">
        <v>374</v>
      </c>
      <c r="V1023" s="159" t="s">
        <v>381</v>
      </c>
      <c r="W1023" s="160" t="s">
        <v>823</v>
      </c>
      <c r="X1023" s="161" t="s">
        <v>798</v>
      </c>
      <c r="Y1023" s="7"/>
      <c r="Z1023" s="159">
        <v>0.14000000000000001</v>
      </c>
      <c r="AA1023" s="159">
        <v>2.5999999999999999E-2</v>
      </c>
      <c r="AB1023" s="180">
        <v>2.58</v>
      </c>
    </row>
    <row r="1024" spans="1:28" ht="15" customHeight="1" x14ac:dyDescent="0.15">
      <c r="A1024" s="20" t="str">
        <f t="shared" si="15"/>
        <v>乗0軽LG</v>
      </c>
      <c r="B1024" s="20" t="s">
        <v>414</v>
      </c>
      <c r="C1024" s="20" t="s">
        <v>405</v>
      </c>
      <c r="D1024" s="20" t="s">
        <v>823</v>
      </c>
      <c r="E1024" s="20" t="s">
        <v>799</v>
      </c>
      <c r="F1024" s="20">
        <v>0.14000000000000001</v>
      </c>
      <c r="G1024" s="20">
        <v>2.5999999999999999E-2</v>
      </c>
      <c r="H1024" s="20">
        <v>2.58</v>
      </c>
      <c r="I1024" s="1" t="s">
        <v>179</v>
      </c>
      <c r="J1024" s="20" t="s">
        <v>1090</v>
      </c>
      <c r="T1024" s="133" t="s">
        <v>380</v>
      </c>
      <c r="U1024" s="159" t="s">
        <v>374</v>
      </c>
      <c r="V1024" s="159" t="s">
        <v>381</v>
      </c>
      <c r="W1024" s="160" t="s">
        <v>823</v>
      </c>
      <c r="X1024" s="161" t="s">
        <v>799</v>
      </c>
      <c r="Y1024" s="7"/>
      <c r="Z1024" s="159">
        <v>0.14000000000000001</v>
      </c>
      <c r="AA1024" s="159">
        <v>2.5999999999999999E-2</v>
      </c>
      <c r="AB1024" s="180">
        <v>2.58</v>
      </c>
    </row>
    <row r="1025" spans="1:28" ht="15" customHeight="1" x14ac:dyDescent="0.15">
      <c r="A1025" s="20" t="str">
        <f t="shared" si="15"/>
        <v>乗0軽YG</v>
      </c>
      <c r="B1025" s="20" t="s">
        <v>414</v>
      </c>
      <c r="C1025" s="20" t="s">
        <v>405</v>
      </c>
      <c r="D1025" s="20" t="s">
        <v>823</v>
      </c>
      <c r="E1025" s="20" t="s">
        <v>800</v>
      </c>
      <c r="F1025" s="20">
        <v>0.14000000000000001</v>
      </c>
      <c r="G1025" s="20">
        <v>2.5999999999999999E-2</v>
      </c>
      <c r="H1025" s="20">
        <v>2.58</v>
      </c>
      <c r="I1025" s="1" t="s">
        <v>1084</v>
      </c>
      <c r="J1025" s="20" t="s">
        <v>424</v>
      </c>
      <c r="T1025" s="133" t="s">
        <v>380</v>
      </c>
      <c r="U1025" s="159" t="s">
        <v>374</v>
      </c>
      <c r="V1025" s="159" t="s">
        <v>381</v>
      </c>
      <c r="W1025" s="160" t="s">
        <v>823</v>
      </c>
      <c r="X1025" s="161" t="s">
        <v>800</v>
      </c>
      <c r="Y1025" s="7"/>
      <c r="Z1025" s="159">
        <v>0.14000000000000001</v>
      </c>
      <c r="AA1025" s="159">
        <v>2.5999999999999999E-2</v>
      </c>
      <c r="AB1025" s="180">
        <v>2.58</v>
      </c>
    </row>
    <row r="1026" spans="1:28" ht="15" customHeight="1" x14ac:dyDescent="0.15">
      <c r="A1026" s="20" t="str">
        <f t="shared" si="15"/>
        <v>乗0軽UF</v>
      </c>
      <c r="B1026" s="20" t="s">
        <v>414</v>
      </c>
      <c r="C1026" s="20" t="s">
        <v>405</v>
      </c>
      <c r="D1026" s="20" t="s">
        <v>823</v>
      </c>
      <c r="E1026" s="20" t="s">
        <v>801</v>
      </c>
      <c r="F1026" s="20">
        <v>7.0000000000000007E-2</v>
      </c>
      <c r="G1026" s="20">
        <v>1.2999999999999999E-2</v>
      </c>
      <c r="H1026" s="20">
        <v>2.58</v>
      </c>
      <c r="I1026" s="1" t="s">
        <v>179</v>
      </c>
      <c r="J1026" s="20" t="s">
        <v>1091</v>
      </c>
      <c r="T1026" s="133" t="s">
        <v>380</v>
      </c>
      <c r="U1026" s="159" t="s">
        <v>374</v>
      </c>
      <c r="V1026" s="159" t="s">
        <v>381</v>
      </c>
      <c r="W1026" s="160" t="s">
        <v>823</v>
      </c>
      <c r="X1026" s="161" t="s">
        <v>801</v>
      </c>
      <c r="Y1026" s="7"/>
      <c r="Z1026" s="159">
        <v>7.0000000000000007E-2</v>
      </c>
      <c r="AA1026" s="159">
        <v>1.2999999999999999E-2</v>
      </c>
      <c r="AB1026" s="180">
        <v>2.58</v>
      </c>
    </row>
    <row r="1027" spans="1:28" ht="18" customHeight="1" x14ac:dyDescent="0.15">
      <c r="A1027" s="20" t="str">
        <f t="shared" si="15"/>
        <v>乗0軽ZF</v>
      </c>
      <c r="B1027" s="20" t="s">
        <v>414</v>
      </c>
      <c r="C1027" s="20" t="s">
        <v>405</v>
      </c>
      <c r="D1027" s="20" t="s">
        <v>823</v>
      </c>
      <c r="E1027" s="20" t="s">
        <v>802</v>
      </c>
      <c r="F1027" s="20">
        <v>7.0000000000000007E-2</v>
      </c>
      <c r="G1027" s="20">
        <v>1.2999999999999999E-2</v>
      </c>
      <c r="H1027" s="20">
        <v>2.58</v>
      </c>
      <c r="I1027" s="1" t="s">
        <v>1084</v>
      </c>
      <c r="J1027" s="20" t="s">
        <v>425</v>
      </c>
      <c r="T1027" s="133" t="s">
        <v>380</v>
      </c>
      <c r="U1027" s="159" t="s">
        <v>374</v>
      </c>
      <c r="V1027" s="159" t="s">
        <v>381</v>
      </c>
      <c r="W1027" s="159" t="s">
        <v>823</v>
      </c>
      <c r="X1027" s="161" t="s">
        <v>802</v>
      </c>
      <c r="Y1027" s="7"/>
      <c r="Z1027" s="159">
        <v>7.0000000000000007E-2</v>
      </c>
      <c r="AA1027" s="159">
        <v>1.2999999999999999E-2</v>
      </c>
      <c r="AB1027" s="162">
        <v>2.58</v>
      </c>
    </row>
    <row r="1028" spans="1:28" ht="18" customHeight="1" x14ac:dyDescent="0.15">
      <c r="A1028" s="20" t="str">
        <f t="shared" si="15"/>
        <v>乗0軽UG</v>
      </c>
      <c r="B1028" s="20" t="s">
        <v>414</v>
      </c>
      <c r="C1028" s="20" t="s">
        <v>405</v>
      </c>
      <c r="D1028" s="20" t="s">
        <v>823</v>
      </c>
      <c r="E1028" s="20" t="s">
        <v>803</v>
      </c>
      <c r="F1028" s="20">
        <v>7.0000000000000007E-2</v>
      </c>
      <c r="G1028" s="20">
        <v>1.2999999999999999E-2</v>
      </c>
      <c r="H1028" s="20">
        <v>2.58</v>
      </c>
      <c r="I1028" s="1" t="s">
        <v>179</v>
      </c>
      <c r="J1028" s="20" t="s">
        <v>1091</v>
      </c>
      <c r="T1028" s="133" t="s">
        <v>380</v>
      </c>
      <c r="U1028" s="159" t="s">
        <v>374</v>
      </c>
      <c r="V1028" s="159" t="s">
        <v>381</v>
      </c>
      <c r="W1028" s="159" t="s">
        <v>823</v>
      </c>
      <c r="X1028" s="159" t="s">
        <v>803</v>
      </c>
      <c r="Y1028" s="159"/>
      <c r="Z1028" s="159">
        <v>7.0000000000000007E-2</v>
      </c>
      <c r="AA1028" s="159">
        <v>1.2999999999999999E-2</v>
      </c>
      <c r="AB1028" s="162">
        <v>2.58</v>
      </c>
    </row>
    <row r="1029" spans="1:28" ht="18" customHeight="1" x14ac:dyDescent="0.15">
      <c r="A1029" s="20" t="str">
        <f t="shared" ref="A1029:A1092" si="16">CONCATENATE(C1029,E1029)</f>
        <v>乗0軽ZG</v>
      </c>
      <c r="B1029" s="20" t="s">
        <v>414</v>
      </c>
      <c r="C1029" s="20" t="s">
        <v>405</v>
      </c>
      <c r="D1029" s="20" t="s">
        <v>823</v>
      </c>
      <c r="E1029" s="20" t="s">
        <v>804</v>
      </c>
      <c r="F1029" s="20">
        <v>7.0000000000000007E-2</v>
      </c>
      <c r="G1029" s="20">
        <v>1.2999999999999999E-2</v>
      </c>
      <c r="H1029" s="20">
        <v>2.58</v>
      </c>
      <c r="I1029" s="1" t="s">
        <v>1084</v>
      </c>
      <c r="J1029" s="20" t="s">
        <v>425</v>
      </c>
      <c r="T1029" s="133" t="s">
        <v>380</v>
      </c>
      <c r="U1029" s="159" t="s">
        <v>374</v>
      </c>
      <c r="V1029" s="159" t="s">
        <v>381</v>
      </c>
      <c r="W1029" s="159" t="s">
        <v>823</v>
      </c>
      <c r="X1029" s="159" t="s">
        <v>804</v>
      </c>
      <c r="Y1029" s="159"/>
      <c r="Z1029" s="159">
        <v>7.0000000000000007E-2</v>
      </c>
      <c r="AA1029" s="159">
        <v>1.2999999999999999E-2</v>
      </c>
      <c r="AB1029" s="162">
        <v>2.58</v>
      </c>
    </row>
    <row r="1030" spans="1:28" ht="18" customHeight="1" x14ac:dyDescent="0.15">
      <c r="A1030" s="20" t="str">
        <f t="shared" si="16"/>
        <v>乗0軽ADB</v>
      </c>
      <c r="B1030" s="20" t="s">
        <v>414</v>
      </c>
      <c r="C1030" s="20" t="s">
        <v>405</v>
      </c>
      <c r="D1030" s="20" t="s">
        <v>185</v>
      </c>
      <c r="E1030" s="20" t="s">
        <v>805</v>
      </c>
      <c r="F1030" s="20">
        <v>0.14000000000000001</v>
      </c>
      <c r="G1030" s="20">
        <v>1.2999999999999999E-2</v>
      </c>
      <c r="H1030" s="20">
        <v>2.58</v>
      </c>
      <c r="I1030" s="1" t="s">
        <v>448</v>
      </c>
      <c r="T1030" s="133" t="s">
        <v>380</v>
      </c>
      <c r="U1030" s="159" t="s">
        <v>374</v>
      </c>
      <c r="V1030" s="159" t="s">
        <v>381</v>
      </c>
      <c r="W1030" s="159" t="s">
        <v>185</v>
      </c>
      <c r="X1030" s="159" t="s">
        <v>805</v>
      </c>
      <c r="Y1030" s="7" t="s">
        <v>280</v>
      </c>
      <c r="Z1030" s="159">
        <v>0.14000000000000001</v>
      </c>
      <c r="AA1030" s="159">
        <v>1.2999999999999999E-2</v>
      </c>
      <c r="AB1030" s="162">
        <v>2.58</v>
      </c>
    </row>
    <row r="1031" spans="1:28" ht="18" customHeight="1" x14ac:dyDescent="0.15">
      <c r="A1031" s="20" t="str">
        <f t="shared" si="16"/>
        <v>乗0軽ADC</v>
      </c>
      <c r="B1031" s="20" t="s">
        <v>414</v>
      </c>
      <c r="C1031" s="20" t="s">
        <v>405</v>
      </c>
      <c r="D1031" s="20" t="s">
        <v>185</v>
      </c>
      <c r="E1031" s="20" t="s">
        <v>806</v>
      </c>
      <c r="F1031" s="20">
        <v>0.14000000000000001</v>
      </c>
      <c r="G1031" s="20">
        <v>1.2999999999999999E-2</v>
      </c>
      <c r="H1031" s="20">
        <v>2.58</v>
      </c>
      <c r="I1031" s="1" t="s">
        <v>448</v>
      </c>
      <c r="T1031" s="133" t="s">
        <v>380</v>
      </c>
      <c r="U1031" s="159" t="s">
        <v>374</v>
      </c>
      <c r="V1031" s="159" t="s">
        <v>381</v>
      </c>
      <c r="W1031" s="159" t="s">
        <v>185</v>
      </c>
      <c r="X1031" s="159" t="s">
        <v>806</v>
      </c>
      <c r="Y1031" s="7" t="s">
        <v>280</v>
      </c>
      <c r="Z1031" s="159">
        <v>0.14000000000000001</v>
      </c>
      <c r="AA1031" s="159">
        <v>1.2999999999999999E-2</v>
      </c>
      <c r="AB1031" s="162">
        <v>2.58</v>
      </c>
    </row>
    <row r="1032" spans="1:28" ht="18" customHeight="1" x14ac:dyDescent="0.15">
      <c r="A1032" s="20" t="str">
        <f t="shared" si="16"/>
        <v>乗0軽ACB</v>
      </c>
      <c r="B1032" s="20" t="s">
        <v>414</v>
      </c>
      <c r="C1032" s="20" t="s">
        <v>405</v>
      </c>
      <c r="D1032" s="20" t="s">
        <v>185</v>
      </c>
      <c r="E1032" s="20" t="s">
        <v>807</v>
      </c>
      <c r="F1032" s="20">
        <v>7.0000000000000007E-2</v>
      </c>
      <c r="G1032" s="20">
        <v>6.4999999999999997E-3</v>
      </c>
      <c r="H1032" s="20">
        <v>2.58</v>
      </c>
      <c r="I1032" s="1" t="s">
        <v>1084</v>
      </c>
      <c r="J1032" s="20" t="s">
        <v>1088</v>
      </c>
      <c r="T1032" s="133" t="s">
        <v>380</v>
      </c>
      <c r="U1032" s="159" t="s">
        <v>374</v>
      </c>
      <c r="V1032" s="212" t="s">
        <v>381</v>
      </c>
      <c r="W1032" s="161" t="s">
        <v>185</v>
      </c>
      <c r="X1032" s="161" t="s">
        <v>807</v>
      </c>
      <c r="Y1032" s="159"/>
      <c r="Z1032" s="159">
        <v>7.0000000000000007E-2</v>
      </c>
      <c r="AA1032" s="159">
        <v>6.4999999999999997E-3</v>
      </c>
      <c r="AB1032" s="162">
        <v>2.58</v>
      </c>
    </row>
    <row r="1033" spans="1:28" ht="18" customHeight="1" x14ac:dyDescent="0.15">
      <c r="A1033" s="20" t="str">
        <f t="shared" si="16"/>
        <v>乗0軽ACC</v>
      </c>
      <c r="B1033" s="20" t="s">
        <v>414</v>
      </c>
      <c r="C1033" s="20" t="s">
        <v>405</v>
      </c>
      <c r="D1033" s="20" t="s">
        <v>185</v>
      </c>
      <c r="E1033" s="20" t="s">
        <v>808</v>
      </c>
      <c r="F1033" s="20">
        <v>7.0000000000000007E-2</v>
      </c>
      <c r="G1033" s="20">
        <v>6.4999999999999997E-3</v>
      </c>
      <c r="H1033" s="20">
        <v>2.58</v>
      </c>
      <c r="I1033" s="1" t="s">
        <v>1084</v>
      </c>
      <c r="J1033" s="20" t="s">
        <v>1088</v>
      </c>
      <c r="T1033" s="133" t="s">
        <v>380</v>
      </c>
      <c r="U1033" s="159" t="s">
        <v>374</v>
      </c>
      <c r="V1033" s="212" t="s">
        <v>381</v>
      </c>
      <c r="W1033" s="161" t="s">
        <v>185</v>
      </c>
      <c r="X1033" s="161" t="s">
        <v>808</v>
      </c>
      <c r="Y1033" s="159"/>
      <c r="Z1033" s="159">
        <v>7.0000000000000007E-2</v>
      </c>
      <c r="AA1033" s="159">
        <v>6.4999999999999997E-3</v>
      </c>
      <c r="AB1033" s="162">
        <v>2.58</v>
      </c>
    </row>
    <row r="1034" spans="1:28" ht="18" customHeight="1" x14ac:dyDescent="0.15">
      <c r="A1034" s="20" t="str">
        <f t="shared" si="16"/>
        <v>乗0軽AMB</v>
      </c>
      <c r="B1034" s="20" t="s">
        <v>414</v>
      </c>
      <c r="C1034" s="20" t="s">
        <v>405</v>
      </c>
      <c r="D1034" s="20" t="s">
        <v>185</v>
      </c>
      <c r="E1034" s="20" t="s">
        <v>556</v>
      </c>
      <c r="F1034" s="20">
        <v>3.5000000000000003E-2</v>
      </c>
      <c r="G1034" s="20">
        <v>3.2499999999999999E-3</v>
      </c>
      <c r="H1034" s="20">
        <v>2.58</v>
      </c>
      <c r="I1034" s="1" t="s">
        <v>1094</v>
      </c>
      <c r="J1034" s="20" t="s">
        <v>1312</v>
      </c>
      <c r="T1034" s="133" t="s">
        <v>380</v>
      </c>
      <c r="U1034" s="159" t="s">
        <v>374</v>
      </c>
      <c r="V1034" s="213" t="s">
        <v>381</v>
      </c>
      <c r="W1034" s="213" t="s">
        <v>185</v>
      </c>
      <c r="X1034" s="213" t="s">
        <v>556</v>
      </c>
      <c r="Y1034" s="159"/>
      <c r="Z1034" s="159">
        <v>3.5000000000000003E-2</v>
      </c>
      <c r="AA1034" s="159">
        <v>3.2499999999999999E-3</v>
      </c>
      <c r="AB1034" s="162">
        <v>2.58</v>
      </c>
    </row>
    <row r="1035" spans="1:28" ht="18" customHeight="1" x14ac:dyDescent="0.15">
      <c r="A1035" s="20" t="str">
        <f t="shared" si="16"/>
        <v>乗0軽AMC</v>
      </c>
      <c r="B1035" s="20" t="s">
        <v>414</v>
      </c>
      <c r="C1035" s="20" t="s">
        <v>405</v>
      </c>
      <c r="D1035" s="20" t="s">
        <v>185</v>
      </c>
      <c r="E1035" s="20" t="s">
        <v>557</v>
      </c>
      <c r="F1035" s="20">
        <v>3.5000000000000003E-2</v>
      </c>
      <c r="G1035" s="20">
        <v>3.2499999999999999E-3</v>
      </c>
      <c r="H1035" s="20">
        <v>2.58</v>
      </c>
      <c r="I1035" s="1" t="s">
        <v>1094</v>
      </c>
      <c r="J1035" s="20" t="s">
        <v>1312</v>
      </c>
      <c r="T1035" s="133" t="s">
        <v>380</v>
      </c>
      <c r="U1035" s="159" t="s">
        <v>374</v>
      </c>
      <c r="V1035" s="212" t="s">
        <v>381</v>
      </c>
      <c r="W1035" s="161" t="s">
        <v>185</v>
      </c>
      <c r="X1035" s="161" t="s">
        <v>557</v>
      </c>
      <c r="Y1035" s="159"/>
      <c r="Z1035" s="159">
        <v>3.5000000000000003E-2</v>
      </c>
      <c r="AA1035" s="159">
        <v>3.2499999999999999E-3</v>
      </c>
      <c r="AB1035" s="162">
        <v>2.58</v>
      </c>
    </row>
    <row r="1036" spans="1:28" ht="18" customHeight="1" x14ac:dyDescent="0.15">
      <c r="A1036" s="20" t="str">
        <f t="shared" si="16"/>
        <v>乗0軽CCB</v>
      </c>
      <c r="B1036" s="20" t="s">
        <v>414</v>
      </c>
      <c r="C1036" s="20" t="s">
        <v>405</v>
      </c>
      <c r="D1036" s="20" t="s">
        <v>185</v>
      </c>
      <c r="E1036" s="20" t="s">
        <v>406</v>
      </c>
      <c r="F1036" s="20">
        <v>7.0000000000000007E-2</v>
      </c>
      <c r="G1036" s="20">
        <v>6.4999999999999997E-3</v>
      </c>
      <c r="H1036" s="20">
        <v>2.58</v>
      </c>
      <c r="I1036" s="1" t="s">
        <v>1084</v>
      </c>
      <c r="J1036" s="20" t="s">
        <v>425</v>
      </c>
      <c r="T1036" s="133" t="s">
        <v>380</v>
      </c>
      <c r="U1036" s="159" t="s">
        <v>374</v>
      </c>
      <c r="V1036" s="212" t="s">
        <v>381</v>
      </c>
      <c r="W1036" s="161" t="s">
        <v>185</v>
      </c>
      <c r="X1036" s="161" t="s">
        <v>406</v>
      </c>
      <c r="Y1036" s="159"/>
      <c r="Z1036" s="159">
        <v>7.0000000000000007E-2</v>
      </c>
      <c r="AA1036" s="159">
        <v>6.4999999999999997E-3</v>
      </c>
      <c r="AB1036" s="162">
        <v>2.58</v>
      </c>
    </row>
    <row r="1037" spans="1:28" ht="18" customHeight="1" x14ac:dyDescent="0.15">
      <c r="A1037" s="20" t="str">
        <f t="shared" si="16"/>
        <v>乗0軽CCC</v>
      </c>
      <c r="B1037" s="20" t="s">
        <v>414</v>
      </c>
      <c r="C1037" s="20" t="s">
        <v>405</v>
      </c>
      <c r="D1037" s="20" t="s">
        <v>185</v>
      </c>
      <c r="E1037" s="20" t="s">
        <v>407</v>
      </c>
      <c r="F1037" s="20">
        <v>7.0000000000000007E-2</v>
      </c>
      <c r="G1037" s="20">
        <v>6.4999999999999997E-3</v>
      </c>
      <c r="H1037" s="20">
        <v>2.58</v>
      </c>
      <c r="I1037" s="1" t="s">
        <v>1084</v>
      </c>
      <c r="J1037" s="20" t="s">
        <v>425</v>
      </c>
      <c r="T1037" s="133" t="s">
        <v>380</v>
      </c>
      <c r="U1037" s="159" t="s">
        <v>374</v>
      </c>
      <c r="V1037" s="212" t="s">
        <v>381</v>
      </c>
      <c r="W1037" s="161" t="s">
        <v>185</v>
      </c>
      <c r="X1037" s="161" t="s">
        <v>407</v>
      </c>
      <c r="Y1037" s="159"/>
      <c r="Z1037" s="159">
        <v>7.0000000000000007E-2</v>
      </c>
      <c r="AA1037" s="159">
        <v>6.4999999999999997E-3</v>
      </c>
      <c r="AB1037" s="162">
        <v>2.58</v>
      </c>
    </row>
    <row r="1038" spans="1:28" ht="18" customHeight="1" x14ac:dyDescent="0.15">
      <c r="A1038" s="20" t="str">
        <f t="shared" si="16"/>
        <v>乗0軽CDB</v>
      </c>
      <c r="B1038" s="20" t="s">
        <v>414</v>
      </c>
      <c r="C1038" s="20" t="s">
        <v>405</v>
      </c>
      <c r="D1038" s="20" t="s">
        <v>185</v>
      </c>
      <c r="E1038" s="20" t="s">
        <v>408</v>
      </c>
      <c r="F1038" s="20">
        <v>7.0000000000000007E-2</v>
      </c>
      <c r="G1038" s="20">
        <v>6.4999999999999997E-3</v>
      </c>
      <c r="H1038" s="20">
        <v>2.58</v>
      </c>
      <c r="I1038" s="1" t="s">
        <v>448</v>
      </c>
      <c r="J1038" s="20" t="s">
        <v>1091</v>
      </c>
      <c r="T1038" s="133" t="s">
        <v>380</v>
      </c>
      <c r="U1038" s="159" t="s">
        <v>374</v>
      </c>
      <c r="V1038" s="212" t="s">
        <v>381</v>
      </c>
      <c r="W1038" s="161" t="s">
        <v>185</v>
      </c>
      <c r="X1038" s="161" t="s">
        <v>408</v>
      </c>
      <c r="Y1038" s="7" t="s">
        <v>280</v>
      </c>
      <c r="Z1038" s="159">
        <v>7.0000000000000007E-2</v>
      </c>
      <c r="AA1038" s="159">
        <v>6.4999999999999997E-3</v>
      </c>
      <c r="AB1038" s="162">
        <v>2.58</v>
      </c>
    </row>
    <row r="1039" spans="1:28" ht="18" customHeight="1" x14ac:dyDescent="0.15">
      <c r="A1039" s="20" t="str">
        <f t="shared" si="16"/>
        <v>乗0軽CDC</v>
      </c>
      <c r="B1039" s="20" t="s">
        <v>414</v>
      </c>
      <c r="C1039" s="20" t="s">
        <v>405</v>
      </c>
      <c r="D1039" s="20" t="s">
        <v>185</v>
      </c>
      <c r="E1039" s="20" t="s">
        <v>409</v>
      </c>
      <c r="F1039" s="20">
        <v>7.0000000000000007E-2</v>
      </c>
      <c r="G1039" s="20">
        <v>6.4999999999999997E-3</v>
      </c>
      <c r="H1039" s="20">
        <v>2.58</v>
      </c>
      <c r="I1039" s="1" t="s">
        <v>448</v>
      </c>
      <c r="J1039" s="20" t="s">
        <v>1091</v>
      </c>
      <c r="T1039" s="133" t="s">
        <v>380</v>
      </c>
      <c r="U1039" s="159" t="s">
        <v>374</v>
      </c>
      <c r="V1039" s="212" t="s">
        <v>381</v>
      </c>
      <c r="W1039" s="161" t="s">
        <v>185</v>
      </c>
      <c r="X1039" s="161" t="s">
        <v>409</v>
      </c>
      <c r="Y1039" s="7" t="s">
        <v>280</v>
      </c>
      <c r="Z1039" s="159">
        <v>7.0000000000000007E-2</v>
      </c>
      <c r="AA1039" s="159">
        <v>6.4999999999999997E-3</v>
      </c>
      <c r="AB1039" s="162">
        <v>2.58</v>
      </c>
    </row>
    <row r="1040" spans="1:28" x14ac:dyDescent="0.15">
      <c r="A1040" s="20" t="str">
        <f t="shared" si="16"/>
        <v>乗0軽CMB</v>
      </c>
      <c r="B1040" s="20" t="s">
        <v>414</v>
      </c>
      <c r="C1040" s="20" t="s">
        <v>405</v>
      </c>
      <c r="D1040" s="20" t="s">
        <v>185</v>
      </c>
      <c r="E1040" s="20" t="s">
        <v>560</v>
      </c>
      <c r="F1040" s="20">
        <v>7.0000000000000007E-2</v>
      </c>
      <c r="G1040" s="20">
        <v>6.4999999999999997E-3</v>
      </c>
      <c r="H1040" s="20">
        <v>2.58</v>
      </c>
      <c r="I1040" s="1" t="s">
        <v>1094</v>
      </c>
      <c r="J1040" s="20" t="s">
        <v>460</v>
      </c>
      <c r="T1040" s="133" t="s">
        <v>380</v>
      </c>
      <c r="U1040" s="159" t="s">
        <v>374</v>
      </c>
      <c r="V1040" s="212" t="s">
        <v>381</v>
      </c>
      <c r="W1040" s="161" t="s">
        <v>185</v>
      </c>
      <c r="X1040" s="161" t="s">
        <v>560</v>
      </c>
      <c r="Y1040" s="159"/>
      <c r="Z1040" s="159">
        <v>7.0000000000000007E-2</v>
      </c>
      <c r="AA1040" s="159">
        <v>6.4999999999999997E-3</v>
      </c>
      <c r="AB1040" s="162">
        <v>2.58</v>
      </c>
    </row>
    <row r="1041" spans="1:30" x14ac:dyDescent="0.15">
      <c r="A1041" s="20" t="str">
        <f t="shared" si="16"/>
        <v>乗0軽CMC</v>
      </c>
      <c r="B1041" s="20" t="s">
        <v>414</v>
      </c>
      <c r="C1041" s="20" t="s">
        <v>405</v>
      </c>
      <c r="D1041" s="20" t="s">
        <v>185</v>
      </c>
      <c r="E1041" s="20" t="s">
        <v>561</v>
      </c>
      <c r="F1041" s="20">
        <v>7.0000000000000007E-2</v>
      </c>
      <c r="G1041" s="20">
        <v>6.4999999999999997E-3</v>
      </c>
      <c r="H1041" s="20">
        <v>2.58</v>
      </c>
      <c r="I1041" s="1" t="s">
        <v>1094</v>
      </c>
      <c r="J1041" s="20" t="s">
        <v>460</v>
      </c>
      <c r="T1041" s="133" t="s">
        <v>380</v>
      </c>
      <c r="U1041" s="159" t="s">
        <v>374</v>
      </c>
      <c r="V1041" s="212" t="s">
        <v>381</v>
      </c>
      <c r="W1041" s="161" t="s">
        <v>185</v>
      </c>
      <c r="X1041" s="161" t="s">
        <v>561</v>
      </c>
      <c r="Y1041" s="159"/>
      <c r="Z1041" s="159">
        <v>7.0000000000000007E-2</v>
      </c>
      <c r="AA1041" s="159">
        <v>6.4999999999999997E-3</v>
      </c>
      <c r="AB1041" s="162">
        <v>2.58</v>
      </c>
    </row>
    <row r="1042" spans="1:30" x14ac:dyDescent="0.15">
      <c r="A1042" s="20" t="str">
        <f t="shared" si="16"/>
        <v>乗0軽DCB</v>
      </c>
      <c r="B1042" s="20" t="s">
        <v>414</v>
      </c>
      <c r="C1042" s="20" t="s">
        <v>405</v>
      </c>
      <c r="D1042" s="20" t="s">
        <v>185</v>
      </c>
      <c r="E1042" s="20" t="s">
        <v>410</v>
      </c>
      <c r="F1042" s="20">
        <v>3.5000000000000003E-2</v>
      </c>
      <c r="G1042" s="20">
        <v>3.2499999999999999E-3</v>
      </c>
      <c r="H1042" s="20">
        <v>2.58</v>
      </c>
      <c r="I1042" s="1" t="s">
        <v>1084</v>
      </c>
      <c r="J1042" s="20" t="s">
        <v>449</v>
      </c>
      <c r="T1042" s="133" t="s">
        <v>380</v>
      </c>
      <c r="U1042" s="159" t="s">
        <v>374</v>
      </c>
      <c r="V1042" s="212" t="s">
        <v>381</v>
      </c>
      <c r="W1042" s="161" t="s">
        <v>185</v>
      </c>
      <c r="X1042" s="161" t="s">
        <v>410</v>
      </c>
      <c r="Y1042" s="159"/>
      <c r="Z1042" s="159">
        <v>3.5000000000000003E-2</v>
      </c>
      <c r="AA1042" s="159">
        <v>3.2499999999999999E-3</v>
      </c>
      <c r="AB1042" s="162">
        <v>2.58</v>
      </c>
    </row>
    <row r="1043" spans="1:30" x14ac:dyDescent="0.15">
      <c r="A1043" s="20" t="str">
        <f t="shared" si="16"/>
        <v>乗0軽DCC</v>
      </c>
      <c r="B1043" s="20" t="s">
        <v>414</v>
      </c>
      <c r="C1043" s="20" t="s">
        <v>405</v>
      </c>
      <c r="D1043" s="20" t="s">
        <v>185</v>
      </c>
      <c r="E1043" s="20" t="s">
        <v>411</v>
      </c>
      <c r="F1043" s="20">
        <v>3.5000000000000003E-2</v>
      </c>
      <c r="G1043" s="20">
        <v>3.2499999999999999E-3</v>
      </c>
      <c r="H1043" s="20">
        <v>2.58</v>
      </c>
      <c r="I1043" s="1" t="s">
        <v>1084</v>
      </c>
      <c r="J1043" s="20" t="s">
        <v>449</v>
      </c>
      <c r="T1043" s="133" t="s">
        <v>380</v>
      </c>
      <c r="U1043" s="159" t="s">
        <v>374</v>
      </c>
      <c r="V1043" s="159" t="s">
        <v>381</v>
      </c>
      <c r="W1043" s="159" t="s">
        <v>185</v>
      </c>
      <c r="X1043" s="159" t="s">
        <v>411</v>
      </c>
      <c r="Y1043" s="159"/>
      <c r="Z1043" s="159">
        <v>3.5000000000000003E-2</v>
      </c>
      <c r="AA1043" s="159">
        <v>3.2499999999999999E-3</v>
      </c>
      <c r="AB1043" s="162">
        <v>2.58</v>
      </c>
    </row>
    <row r="1044" spans="1:30" x14ac:dyDescent="0.15">
      <c r="A1044" s="20" t="str">
        <f t="shared" si="16"/>
        <v>乗0軽DDB</v>
      </c>
      <c r="B1044" s="20" t="s">
        <v>414</v>
      </c>
      <c r="C1044" s="20" t="s">
        <v>405</v>
      </c>
      <c r="D1044" s="20" t="s">
        <v>185</v>
      </c>
      <c r="E1044" s="20" t="s">
        <v>412</v>
      </c>
      <c r="F1044" s="20">
        <v>3.5000000000000003E-2</v>
      </c>
      <c r="G1044" s="20">
        <v>3.2499999999999999E-3</v>
      </c>
      <c r="H1044" s="20">
        <v>2.58</v>
      </c>
      <c r="I1044" s="1" t="s">
        <v>448</v>
      </c>
      <c r="J1044" s="20" t="s">
        <v>1157</v>
      </c>
      <c r="T1044" s="133" t="s">
        <v>380</v>
      </c>
      <c r="U1044" s="159" t="s">
        <v>374</v>
      </c>
      <c r="V1044" s="159" t="s">
        <v>381</v>
      </c>
      <c r="W1044" s="159" t="s">
        <v>185</v>
      </c>
      <c r="X1044" s="159" t="s">
        <v>412</v>
      </c>
      <c r="Y1044" s="7" t="s">
        <v>280</v>
      </c>
      <c r="Z1044" s="159">
        <v>3.5000000000000003E-2</v>
      </c>
      <c r="AA1044" s="159">
        <v>3.2499999999999999E-3</v>
      </c>
      <c r="AB1044" s="162">
        <v>2.58</v>
      </c>
    </row>
    <row r="1045" spans="1:30" x14ac:dyDescent="0.15">
      <c r="A1045" s="20" t="str">
        <f t="shared" si="16"/>
        <v>乗0軽DDC</v>
      </c>
      <c r="B1045" s="20" t="s">
        <v>414</v>
      </c>
      <c r="C1045" s="20" t="s">
        <v>405</v>
      </c>
      <c r="D1045" s="20" t="s">
        <v>185</v>
      </c>
      <c r="E1045" s="20" t="s">
        <v>413</v>
      </c>
      <c r="F1045" s="20">
        <v>3.5000000000000003E-2</v>
      </c>
      <c r="G1045" s="20">
        <v>3.2499999999999999E-3</v>
      </c>
      <c r="H1045" s="20">
        <v>2.58</v>
      </c>
      <c r="I1045" s="1" t="s">
        <v>448</v>
      </c>
      <c r="J1045" s="20" t="s">
        <v>1157</v>
      </c>
      <c r="T1045" s="133" t="s">
        <v>380</v>
      </c>
      <c r="U1045" s="159" t="s">
        <v>374</v>
      </c>
      <c r="V1045" s="159" t="s">
        <v>381</v>
      </c>
      <c r="W1045" s="159" t="s">
        <v>185</v>
      </c>
      <c r="X1045" s="159" t="s">
        <v>413</v>
      </c>
      <c r="Y1045" s="7" t="s">
        <v>280</v>
      </c>
      <c r="Z1045" s="159">
        <v>3.5000000000000003E-2</v>
      </c>
      <c r="AA1045" s="159">
        <v>3.2499999999999999E-3</v>
      </c>
      <c r="AB1045" s="162">
        <v>2.58</v>
      </c>
    </row>
    <row r="1046" spans="1:30" x14ac:dyDescent="0.15">
      <c r="A1046" s="20" t="str">
        <f t="shared" si="16"/>
        <v>乗0軽DMB</v>
      </c>
      <c r="B1046" s="20" t="s">
        <v>414</v>
      </c>
      <c r="C1046" s="20" t="s">
        <v>405</v>
      </c>
      <c r="D1046" s="20" t="s">
        <v>185</v>
      </c>
      <c r="E1046" s="20" t="s">
        <v>563</v>
      </c>
      <c r="F1046" s="20">
        <v>3.5000000000000003E-2</v>
      </c>
      <c r="G1046" s="20">
        <v>3.2499999999999999E-3</v>
      </c>
      <c r="H1046" s="20">
        <v>2.58</v>
      </c>
      <c r="I1046" s="1" t="s">
        <v>1094</v>
      </c>
      <c r="J1046" s="20" t="s">
        <v>459</v>
      </c>
      <c r="T1046" s="133" t="s">
        <v>380</v>
      </c>
      <c r="U1046" s="159" t="s">
        <v>374</v>
      </c>
      <c r="V1046" s="159" t="s">
        <v>381</v>
      </c>
      <c r="W1046" s="159" t="s">
        <v>185</v>
      </c>
      <c r="X1046" s="159" t="s">
        <v>563</v>
      </c>
      <c r="Y1046" s="159"/>
      <c r="Z1046" s="159">
        <v>3.5000000000000003E-2</v>
      </c>
      <c r="AA1046" s="159">
        <v>3.2499999999999999E-3</v>
      </c>
      <c r="AB1046" s="162">
        <v>2.58</v>
      </c>
    </row>
    <row r="1047" spans="1:30" x14ac:dyDescent="0.15">
      <c r="A1047" s="20" t="str">
        <f t="shared" si="16"/>
        <v>乗0軽DMC</v>
      </c>
      <c r="B1047" s="20" t="s">
        <v>414</v>
      </c>
      <c r="C1047" s="20" t="s">
        <v>405</v>
      </c>
      <c r="D1047" s="20" t="s">
        <v>185</v>
      </c>
      <c r="E1047" s="20" t="s">
        <v>564</v>
      </c>
      <c r="F1047" s="20">
        <v>3.5000000000000003E-2</v>
      </c>
      <c r="G1047" s="20">
        <v>3.2499999999999999E-3</v>
      </c>
      <c r="H1047" s="20">
        <v>2.58</v>
      </c>
      <c r="I1047" s="1" t="s">
        <v>1094</v>
      </c>
      <c r="J1047" s="20" t="s">
        <v>459</v>
      </c>
      <c r="T1047" s="133" t="s">
        <v>380</v>
      </c>
      <c r="U1047" s="159" t="s">
        <v>374</v>
      </c>
      <c r="V1047" s="213" t="s">
        <v>381</v>
      </c>
      <c r="W1047" s="213" t="s">
        <v>185</v>
      </c>
      <c r="X1047" s="213" t="s">
        <v>564</v>
      </c>
      <c r="Y1047" s="213"/>
      <c r="Z1047" s="213">
        <v>3.5000000000000003E-2</v>
      </c>
      <c r="AA1047" s="213">
        <v>3.2499999999999999E-3</v>
      </c>
      <c r="AB1047" s="214">
        <v>2.58</v>
      </c>
    </row>
    <row r="1048" spans="1:30" x14ac:dyDescent="0.15">
      <c r="A1048" s="20" t="str">
        <f t="shared" si="16"/>
        <v>乗0軽LDA</v>
      </c>
      <c r="B1048" s="20" t="s">
        <v>414</v>
      </c>
      <c r="C1048" s="20" t="s">
        <v>405</v>
      </c>
      <c r="D1048" s="20" t="s">
        <v>443</v>
      </c>
      <c r="E1048" s="20" t="s">
        <v>581</v>
      </c>
      <c r="F1048" s="20">
        <v>0.08</v>
      </c>
      <c r="G1048" s="20">
        <v>5.0000000000000001E-3</v>
      </c>
      <c r="H1048" s="20">
        <v>2.58</v>
      </c>
      <c r="I1048" s="1" t="s">
        <v>373</v>
      </c>
      <c r="T1048" s="133" t="s">
        <v>380</v>
      </c>
      <c r="U1048" s="159" t="s">
        <v>374</v>
      </c>
      <c r="V1048" s="213" t="s">
        <v>381</v>
      </c>
      <c r="W1048" s="213" t="s">
        <v>443</v>
      </c>
      <c r="X1048" s="161" t="s">
        <v>581</v>
      </c>
      <c r="Y1048" s="7" t="s">
        <v>282</v>
      </c>
      <c r="Z1048" s="161">
        <v>0.08</v>
      </c>
      <c r="AA1048" s="161">
        <v>5.0000000000000001E-3</v>
      </c>
      <c r="AB1048" s="215">
        <v>2.58</v>
      </c>
      <c r="AC1048" s="163"/>
    </row>
    <row r="1049" spans="1:30" x14ac:dyDescent="0.15">
      <c r="A1049" s="20" t="str">
        <f t="shared" si="16"/>
        <v>乗0軽LCA</v>
      </c>
      <c r="B1049" s="20" t="s">
        <v>414</v>
      </c>
      <c r="C1049" s="20" t="s">
        <v>405</v>
      </c>
      <c r="D1049" s="20" t="s">
        <v>443</v>
      </c>
      <c r="E1049" s="20" t="s">
        <v>577</v>
      </c>
      <c r="F1049" s="20">
        <v>0.04</v>
      </c>
      <c r="G1049" s="20">
        <v>2.5000000000000001E-3</v>
      </c>
      <c r="H1049" s="20">
        <v>2.58</v>
      </c>
      <c r="I1049" s="1" t="s">
        <v>1084</v>
      </c>
      <c r="J1049" s="20" t="s">
        <v>1088</v>
      </c>
      <c r="T1049" s="133" t="s">
        <v>380</v>
      </c>
      <c r="U1049" s="159" t="s">
        <v>374</v>
      </c>
      <c r="V1049" s="161" t="s">
        <v>381</v>
      </c>
      <c r="W1049" s="161" t="s">
        <v>443</v>
      </c>
      <c r="X1049" s="161" t="s">
        <v>577</v>
      </c>
      <c r="Y1049" s="161"/>
      <c r="Z1049" s="161">
        <v>0.04</v>
      </c>
      <c r="AA1049" s="161">
        <v>2.5000000000000001E-3</v>
      </c>
      <c r="AB1049" s="215">
        <v>2.58</v>
      </c>
      <c r="AC1049" s="171"/>
    </row>
    <row r="1050" spans="1:30" x14ac:dyDescent="0.15">
      <c r="A1050" s="20" t="str">
        <f t="shared" si="16"/>
        <v>乗0軽LMA</v>
      </c>
      <c r="B1050" s="20" t="s">
        <v>414</v>
      </c>
      <c r="C1050" s="20" t="s">
        <v>405</v>
      </c>
      <c r="D1050" s="20" t="s">
        <v>443</v>
      </c>
      <c r="E1050" s="20" t="s">
        <v>604</v>
      </c>
      <c r="F1050" s="20">
        <v>0.02</v>
      </c>
      <c r="G1050" s="20">
        <v>1.25E-3</v>
      </c>
      <c r="H1050" s="20">
        <v>2.58</v>
      </c>
      <c r="I1050" s="1" t="s">
        <v>1094</v>
      </c>
      <c r="J1050" s="20" t="s">
        <v>1312</v>
      </c>
      <c r="T1050" s="133" t="s">
        <v>380</v>
      </c>
      <c r="U1050" s="159" t="s">
        <v>374</v>
      </c>
      <c r="V1050" s="216" t="s">
        <v>381</v>
      </c>
      <c r="W1050" s="168" t="s">
        <v>443</v>
      </c>
      <c r="X1050" s="161" t="s">
        <v>604</v>
      </c>
      <c r="Y1050" s="161"/>
      <c r="Z1050" s="161">
        <v>0.02</v>
      </c>
      <c r="AA1050" s="161">
        <v>1.25E-3</v>
      </c>
      <c r="AB1050" s="215">
        <v>2.58</v>
      </c>
      <c r="AC1050" s="171"/>
      <c r="AD1050" s="163"/>
    </row>
    <row r="1051" spans="1:30" x14ac:dyDescent="0.15">
      <c r="A1051" s="20" t="str">
        <f t="shared" si="16"/>
        <v>乗0軽FDA</v>
      </c>
      <c r="B1051" s="20" t="s">
        <v>414</v>
      </c>
      <c r="C1051" s="20" t="s">
        <v>405</v>
      </c>
      <c r="D1051" s="20" t="s">
        <v>443</v>
      </c>
      <c r="E1051" s="20" t="s">
        <v>288</v>
      </c>
      <c r="F1051" s="20">
        <v>0.08</v>
      </c>
      <c r="G1051" s="20">
        <v>5.0000000000000001E-3</v>
      </c>
      <c r="H1051" s="20">
        <v>2.58</v>
      </c>
      <c r="I1051" s="1" t="s">
        <v>373</v>
      </c>
      <c r="T1051" s="133" t="s">
        <v>380</v>
      </c>
      <c r="U1051" s="159" t="s">
        <v>374</v>
      </c>
      <c r="V1051" s="216" t="s">
        <v>381</v>
      </c>
      <c r="W1051" s="217" t="s">
        <v>443</v>
      </c>
      <c r="X1051" s="161" t="s">
        <v>288</v>
      </c>
      <c r="Y1051" s="7" t="s">
        <v>282</v>
      </c>
      <c r="Z1051" s="161">
        <v>0.08</v>
      </c>
      <c r="AA1051" s="161">
        <v>5.0000000000000001E-3</v>
      </c>
      <c r="AB1051" s="215">
        <v>2.58</v>
      </c>
      <c r="AC1051" s="171"/>
      <c r="AD1051" s="171"/>
    </row>
    <row r="1052" spans="1:30" x14ac:dyDescent="0.15">
      <c r="A1052" s="20" t="str">
        <f t="shared" si="16"/>
        <v>乗0軽FCA</v>
      </c>
      <c r="B1052" s="20" t="s">
        <v>414</v>
      </c>
      <c r="C1052" s="20" t="s">
        <v>405</v>
      </c>
      <c r="D1052" s="20" t="s">
        <v>443</v>
      </c>
      <c r="E1052" s="20" t="s">
        <v>287</v>
      </c>
      <c r="F1052" s="20">
        <v>0.04</v>
      </c>
      <c r="G1052" s="20">
        <v>2.5000000000000001E-3</v>
      </c>
      <c r="H1052" s="20">
        <v>2.58</v>
      </c>
      <c r="I1052" s="1" t="s">
        <v>1084</v>
      </c>
      <c r="J1052" s="20" t="s">
        <v>1088</v>
      </c>
      <c r="T1052" s="133" t="s">
        <v>380</v>
      </c>
      <c r="U1052" s="159" t="s">
        <v>374</v>
      </c>
      <c r="V1052" s="216" t="s">
        <v>381</v>
      </c>
      <c r="W1052" s="161" t="s">
        <v>443</v>
      </c>
      <c r="X1052" s="161" t="s">
        <v>287</v>
      </c>
      <c r="Y1052" s="161"/>
      <c r="Z1052" s="161">
        <v>0.04</v>
      </c>
      <c r="AA1052" s="161">
        <v>2.5000000000000001E-3</v>
      </c>
      <c r="AB1052" s="215">
        <v>2.58</v>
      </c>
      <c r="AC1052" s="171"/>
      <c r="AD1052" s="171"/>
    </row>
    <row r="1053" spans="1:30" x14ac:dyDescent="0.15">
      <c r="A1053" s="20" t="str">
        <f t="shared" si="16"/>
        <v>乗0軽FMA</v>
      </c>
      <c r="B1053" s="20" t="s">
        <v>414</v>
      </c>
      <c r="C1053" s="20" t="s">
        <v>405</v>
      </c>
      <c r="D1053" s="20" t="s">
        <v>443</v>
      </c>
      <c r="E1053" s="20" t="s">
        <v>289</v>
      </c>
      <c r="F1053" s="20">
        <v>0.02</v>
      </c>
      <c r="G1053" s="20">
        <v>1.25E-3</v>
      </c>
      <c r="H1053" s="20">
        <v>2.58</v>
      </c>
      <c r="I1053" s="1" t="s">
        <v>1094</v>
      </c>
      <c r="J1053" s="20" t="s">
        <v>1312</v>
      </c>
      <c r="T1053" s="133" t="s">
        <v>380</v>
      </c>
      <c r="U1053" s="159" t="s">
        <v>374</v>
      </c>
      <c r="V1053" s="216" t="s">
        <v>381</v>
      </c>
      <c r="W1053" s="168" t="s">
        <v>443</v>
      </c>
      <c r="X1053" s="161" t="s">
        <v>289</v>
      </c>
      <c r="Y1053" s="161"/>
      <c r="Z1053" s="161">
        <v>0.02</v>
      </c>
      <c r="AA1053" s="161">
        <v>1.25E-3</v>
      </c>
      <c r="AB1053" s="215">
        <v>2.58</v>
      </c>
      <c r="AC1053" s="171"/>
      <c r="AD1053" s="171"/>
    </row>
    <row r="1054" spans="1:30" x14ac:dyDescent="0.15">
      <c r="A1054" s="20" t="str">
        <f t="shared" si="16"/>
        <v>乗0軽MDA</v>
      </c>
      <c r="B1054" s="20" t="s">
        <v>414</v>
      </c>
      <c r="C1054" s="20" t="s">
        <v>405</v>
      </c>
      <c r="D1054" s="20" t="s">
        <v>443</v>
      </c>
      <c r="E1054" s="20" t="s">
        <v>617</v>
      </c>
      <c r="F1054" s="20">
        <v>0.04</v>
      </c>
      <c r="G1054" s="20">
        <v>2.5000000000000001E-3</v>
      </c>
      <c r="H1054" s="20">
        <v>2.58</v>
      </c>
      <c r="I1054" s="1" t="s">
        <v>373</v>
      </c>
      <c r="J1054" s="20" t="s">
        <v>463</v>
      </c>
      <c r="T1054" s="133" t="s">
        <v>380</v>
      </c>
      <c r="U1054" s="159" t="s">
        <v>374</v>
      </c>
      <c r="V1054" s="213" t="s">
        <v>381</v>
      </c>
      <c r="W1054" s="213" t="s">
        <v>443</v>
      </c>
      <c r="X1054" s="213" t="s">
        <v>617</v>
      </c>
      <c r="Y1054" s="7" t="s">
        <v>282</v>
      </c>
      <c r="Z1054" s="159">
        <v>0.04</v>
      </c>
      <c r="AA1054" s="159">
        <v>2.5000000000000001E-3</v>
      </c>
      <c r="AB1054" s="162">
        <v>2.58</v>
      </c>
      <c r="AC1054" s="171"/>
      <c r="AD1054" s="171"/>
    </row>
    <row r="1055" spans="1:30" x14ac:dyDescent="0.15">
      <c r="A1055" s="20" t="str">
        <f t="shared" si="16"/>
        <v>乗0軽MCA</v>
      </c>
      <c r="B1055" s="20" t="s">
        <v>414</v>
      </c>
      <c r="C1055" s="20" t="s">
        <v>405</v>
      </c>
      <c r="D1055" s="20" t="s">
        <v>443</v>
      </c>
      <c r="E1055" s="20" t="s">
        <v>613</v>
      </c>
      <c r="F1055" s="20">
        <v>0.04</v>
      </c>
      <c r="G1055" s="20">
        <v>2.5000000000000001E-3</v>
      </c>
      <c r="H1055" s="20">
        <v>2.58</v>
      </c>
      <c r="I1055" s="1" t="s">
        <v>1084</v>
      </c>
      <c r="J1055" s="20" t="s">
        <v>455</v>
      </c>
      <c r="T1055" s="133" t="s">
        <v>380</v>
      </c>
      <c r="U1055" s="159" t="s">
        <v>374</v>
      </c>
      <c r="V1055" s="212" t="s">
        <v>381</v>
      </c>
      <c r="W1055" s="213" t="s">
        <v>443</v>
      </c>
      <c r="X1055" s="213" t="s">
        <v>613</v>
      </c>
      <c r="Y1055" s="159"/>
      <c r="Z1055" s="159">
        <v>0.04</v>
      </c>
      <c r="AA1055" s="159">
        <v>2.5000000000000001E-3</v>
      </c>
      <c r="AB1055" s="162">
        <v>2.58</v>
      </c>
      <c r="AD1055" s="171"/>
    </row>
    <row r="1056" spans="1:30" ht="14.25" x14ac:dyDescent="0.15">
      <c r="A1056" s="20" t="str">
        <f t="shared" si="16"/>
        <v>乗0軽MMA</v>
      </c>
      <c r="B1056" s="20" t="s">
        <v>414</v>
      </c>
      <c r="C1056" s="20" t="s">
        <v>405</v>
      </c>
      <c r="D1056" s="20" t="s">
        <v>443</v>
      </c>
      <c r="E1056" s="20" t="s">
        <v>640</v>
      </c>
      <c r="F1056" s="20">
        <v>0.04</v>
      </c>
      <c r="G1056" s="20">
        <v>2.5000000000000001E-3</v>
      </c>
      <c r="H1056" s="20">
        <v>2.58</v>
      </c>
      <c r="I1056" s="1" t="s">
        <v>1094</v>
      </c>
      <c r="J1056" s="20" t="s">
        <v>460</v>
      </c>
      <c r="T1056" s="133" t="s">
        <v>380</v>
      </c>
      <c r="U1056" s="159" t="s">
        <v>374</v>
      </c>
      <c r="V1056" s="218" t="s">
        <v>381</v>
      </c>
      <c r="W1056" s="218" t="s">
        <v>443</v>
      </c>
      <c r="X1056" s="218" t="s">
        <v>640</v>
      </c>
      <c r="Y1056" s="159"/>
      <c r="Z1056" s="159">
        <v>0.04</v>
      </c>
      <c r="AA1056" s="159">
        <v>2.5000000000000001E-3</v>
      </c>
      <c r="AB1056" s="162">
        <v>2.58</v>
      </c>
      <c r="AD1056" s="171"/>
    </row>
    <row r="1057" spans="1:28" x14ac:dyDescent="0.15">
      <c r="A1057" s="20" t="str">
        <f t="shared" si="16"/>
        <v>乗0軽RDA</v>
      </c>
      <c r="B1057" s="20" t="s">
        <v>414</v>
      </c>
      <c r="C1057" s="20" t="s">
        <v>405</v>
      </c>
      <c r="D1057" s="20" t="s">
        <v>443</v>
      </c>
      <c r="E1057" s="20" t="s">
        <v>665</v>
      </c>
      <c r="F1057" s="20">
        <v>0.02</v>
      </c>
      <c r="G1057" s="20">
        <v>1.25E-3</v>
      </c>
      <c r="H1057" s="20">
        <v>2.58</v>
      </c>
      <c r="I1057" s="1" t="s">
        <v>373</v>
      </c>
      <c r="J1057" s="20" t="s">
        <v>464</v>
      </c>
      <c r="T1057" s="133" t="s">
        <v>380</v>
      </c>
      <c r="U1057" s="159" t="s">
        <v>374</v>
      </c>
      <c r="V1057" s="219" t="s">
        <v>381</v>
      </c>
      <c r="W1057" s="219" t="s">
        <v>443</v>
      </c>
      <c r="X1057" s="159" t="s">
        <v>665</v>
      </c>
      <c r="Y1057" s="7" t="s">
        <v>282</v>
      </c>
      <c r="Z1057" s="159">
        <v>0.02</v>
      </c>
      <c r="AA1057" s="159">
        <v>1.25E-3</v>
      </c>
      <c r="AB1057" s="162">
        <v>2.58</v>
      </c>
    </row>
    <row r="1058" spans="1:28" x14ac:dyDescent="0.15">
      <c r="A1058" s="20" t="str">
        <f t="shared" si="16"/>
        <v>乗0軽RCA</v>
      </c>
      <c r="B1058" s="20" t="s">
        <v>414</v>
      </c>
      <c r="C1058" s="20" t="s">
        <v>405</v>
      </c>
      <c r="D1058" s="20" t="s">
        <v>443</v>
      </c>
      <c r="E1058" s="20" t="s">
        <v>661</v>
      </c>
      <c r="F1058" s="20">
        <v>0.02</v>
      </c>
      <c r="G1058" s="20">
        <v>1.25E-3</v>
      </c>
      <c r="H1058" s="20">
        <v>2.58</v>
      </c>
      <c r="I1058" s="1" t="s">
        <v>1084</v>
      </c>
      <c r="J1058" s="20" t="s">
        <v>453</v>
      </c>
      <c r="T1058" s="133" t="s">
        <v>380</v>
      </c>
      <c r="U1058" s="159" t="s">
        <v>374</v>
      </c>
      <c r="V1058" s="109" t="s">
        <v>381</v>
      </c>
      <c r="W1058" s="109" t="s">
        <v>443</v>
      </c>
      <c r="X1058" s="159" t="s">
        <v>661</v>
      </c>
      <c r="Y1058" s="159"/>
      <c r="Z1058" s="159">
        <v>0.02</v>
      </c>
      <c r="AA1058" s="159">
        <v>1.25E-3</v>
      </c>
      <c r="AB1058" s="162">
        <v>2.58</v>
      </c>
    </row>
    <row r="1059" spans="1:28" x14ac:dyDescent="0.15">
      <c r="A1059" s="20" t="str">
        <f t="shared" si="16"/>
        <v>乗0軽RMA</v>
      </c>
      <c r="B1059" s="20" t="s">
        <v>414</v>
      </c>
      <c r="C1059" s="20" t="s">
        <v>405</v>
      </c>
      <c r="D1059" s="20" t="s">
        <v>443</v>
      </c>
      <c r="E1059" s="20" t="s">
        <v>688</v>
      </c>
      <c r="F1059" s="20">
        <v>0.02</v>
      </c>
      <c r="G1059" s="20">
        <v>1.25E-3</v>
      </c>
      <c r="H1059" s="20">
        <v>2.58</v>
      </c>
      <c r="I1059" s="1" t="s">
        <v>1094</v>
      </c>
      <c r="J1059" s="20" t="s">
        <v>459</v>
      </c>
      <c r="T1059" s="133" t="s">
        <v>380</v>
      </c>
      <c r="U1059" s="159" t="s">
        <v>374</v>
      </c>
      <c r="V1059" s="109" t="s">
        <v>381</v>
      </c>
      <c r="W1059" s="109" t="s">
        <v>443</v>
      </c>
      <c r="X1059" s="159" t="s">
        <v>688</v>
      </c>
      <c r="Y1059" s="159"/>
      <c r="Z1059" s="159">
        <v>0.02</v>
      </c>
      <c r="AA1059" s="159">
        <v>1.25E-3</v>
      </c>
      <c r="AB1059" s="162">
        <v>2.58</v>
      </c>
    </row>
    <row r="1060" spans="1:28" x14ac:dyDescent="0.15">
      <c r="A1060" s="20" t="str">
        <f t="shared" si="16"/>
        <v>乗0軽QDA</v>
      </c>
      <c r="B1060" s="20" t="s">
        <v>414</v>
      </c>
      <c r="C1060" s="20" t="s">
        <v>405</v>
      </c>
      <c r="D1060" s="20" t="s">
        <v>443</v>
      </c>
      <c r="E1060" s="20" t="s">
        <v>310</v>
      </c>
      <c r="F1060" s="20">
        <v>7.2000000000000008E-2</v>
      </c>
      <c r="G1060" s="20">
        <v>4.5000000000000005E-3</v>
      </c>
      <c r="H1060" s="20">
        <v>2.58</v>
      </c>
      <c r="I1060" s="1" t="s">
        <v>373</v>
      </c>
      <c r="J1060" s="20" t="s">
        <v>83</v>
      </c>
      <c r="T1060" s="133" t="s">
        <v>380</v>
      </c>
      <c r="U1060" s="159" t="s">
        <v>374</v>
      </c>
      <c r="V1060" s="219" t="s">
        <v>381</v>
      </c>
      <c r="W1060" s="219" t="s">
        <v>443</v>
      </c>
      <c r="X1060" s="159" t="s">
        <v>310</v>
      </c>
      <c r="Y1060" s="7" t="s">
        <v>282</v>
      </c>
      <c r="Z1060" s="159">
        <v>7.2000000000000008E-2</v>
      </c>
      <c r="AA1060" s="159">
        <v>4.5000000000000005E-3</v>
      </c>
      <c r="AB1060" s="162">
        <v>2.58</v>
      </c>
    </row>
    <row r="1061" spans="1:28" x14ac:dyDescent="0.15">
      <c r="A1061" s="20" t="str">
        <f t="shared" si="16"/>
        <v>乗0軽QCA</v>
      </c>
      <c r="B1061" s="20" t="s">
        <v>414</v>
      </c>
      <c r="C1061" s="20" t="s">
        <v>405</v>
      </c>
      <c r="D1061" s="20" t="s">
        <v>443</v>
      </c>
      <c r="E1061" s="20" t="s">
        <v>306</v>
      </c>
      <c r="F1061" s="20">
        <v>7.2000000000000008E-2</v>
      </c>
      <c r="G1061" s="20">
        <v>4.5000000000000005E-3</v>
      </c>
      <c r="H1061" s="20">
        <v>2.58</v>
      </c>
      <c r="I1061" s="1" t="s">
        <v>1084</v>
      </c>
      <c r="J1061" s="20" t="s">
        <v>382</v>
      </c>
      <c r="T1061" s="133" t="s">
        <v>380</v>
      </c>
      <c r="U1061" s="159" t="s">
        <v>374</v>
      </c>
      <c r="V1061" s="109" t="s">
        <v>381</v>
      </c>
      <c r="W1061" s="109" t="s">
        <v>443</v>
      </c>
      <c r="X1061" s="159" t="s">
        <v>306</v>
      </c>
      <c r="Y1061" s="159"/>
      <c r="Z1061" s="159">
        <v>7.2000000000000008E-2</v>
      </c>
      <c r="AA1061" s="159">
        <v>4.5000000000000005E-3</v>
      </c>
      <c r="AB1061" s="162">
        <v>2.58</v>
      </c>
    </row>
    <row r="1062" spans="1:28" ht="14.25" x14ac:dyDescent="0.15">
      <c r="A1062" s="20" t="str">
        <f t="shared" si="16"/>
        <v>乗0軽QMA</v>
      </c>
      <c r="B1062" s="20" t="s">
        <v>414</v>
      </c>
      <c r="C1062" s="20" t="s">
        <v>405</v>
      </c>
      <c r="D1062" s="20" t="s">
        <v>443</v>
      </c>
      <c r="E1062" s="20" t="s">
        <v>333</v>
      </c>
      <c r="F1062" s="20">
        <v>7.2000000000000008E-2</v>
      </c>
      <c r="G1062" s="20">
        <v>4.5000000000000005E-3</v>
      </c>
      <c r="H1062" s="20">
        <v>2.58</v>
      </c>
      <c r="I1062" s="1" t="s">
        <v>1094</v>
      </c>
      <c r="J1062" s="20" t="s">
        <v>383</v>
      </c>
      <c r="T1062" s="133" t="s">
        <v>380</v>
      </c>
      <c r="U1062" s="159" t="s">
        <v>374</v>
      </c>
      <c r="V1062" s="109" t="s">
        <v>381</v>
      </c>
      <c r="W1062" s="109" t="s">
        <v>443</v>
      </c>
      <c r="X1062" s="159" t="s">
        <v>333</v>
      </c>
      <c r="Y1062" s="220"/>
      <c r="Z1062" s="159">
        <v>7.2000000000000008E-2</v>
      </c>
      <c r="AA1062" s="159">
        <v>4.5000000000000005E-3</v>
      </c>
      <c r="AB1062" s="162">
        <v>2.58</v>
      </c>
    </row>
    <row r="1063" spans="1:28" x14ac:dyDescent="0.15">
      <c r="A1063" s="20" t="str">
        <f t="shared" si="16"/>
        <v>乗0軽3DA</v>
      </c>
      <c r="B1063" s="20" t="s">
        <v>414</v>
      </c>
      <c r="C1063" s="20" t="s">
        <v>405</v>
      </c>
      <c r="D1063" t="s">
        <v>1479</v>
      </c>
      <c r="E1063" t="s">
        <v>1333</v>
      </c>
      <c r="F1063">
        <v>0.15</v>
      </c>
      <c r="G1063">
        <v>5.0000000000000001E-3</v>
      </c>
      <c r="H1063" s="20">
        <v>2.58</v>
      </c>
      <c r="I1063" s="1" t="s">
        <v>1165</v>
      </c>
      <c r="T1063" s="133" t="s">
        <v>380</v>
      </c>
      <c r="U1063" s="159" t="s">
        <v>374</v>
      </c>
      <c r="V1063" s="219" t="s">
        <v>381</v>
      </c>
      <c r="W1063" s="219" t="s">
        <v>1102</v>
      </c>
      <c r="X1063" s="161" t="s">
        <v>1334</v>
      </c>
      <c r="Y1063" s="7" t="s">
        <v>1199</v>
      </c>
      <c r="Z1063" s="159">
        <v>0.15</v>
      </c>
      <c r="AA1063" s="159">
        <v>5.0000000000000001E-3</v>
      </c>
      <c r="AB1063" s="162">
        <v>2.58</v>
      </c>
    </row>
    <row r="1064" spans="1:28" x14ac:dyDescent="0.15">
      <c r="A1064" s="20" t="str">
        <f t="shared" si="16"/>
        <v>乗0軽3CA</v>
      </c>
      <c r="B1064" s="20" t="s">
        <v>414</v>
      </c>
      <c r="C1064" s="20" t="s">
        <v>405</v>
      </c>
      <c r="D1064" t="s">
        <v>1479</v>
      </c>
      <c r="E1064" t="s">
        <v>1638</v>
      </c>
      <c r="F1064" s="20">
        <v>7.4999999999999997E-2</v>
      </c>
      <c r="G1064">
        <v>2.5000000000000001E-3</v>
      </c>
      <c r="H1064" s="20">
        <v>2.58</v>
      </c>
      <c r="I1064" s="1" t="s">
        <v>1084</v>
      </c>
      <c r="T1064" s="133" t="s">
        <v>380</v>
      </c>
      <c r="U1064" s="159" t="s">
        <v>374</v>
      </c>
      <c r="V1064" s="159" t="s">
        <v>381</v>
      </c>
      <c r="W1064" s="159" t="s">
        <v>1102</v>
      </c>
      <c r="X1064" s="159" t="s">
        <v>1335</v>
      </c>
      <c r="Y1064" s="159"/>
      <c r="Z1064" s="159">
        <v>7.4999999999999997E-2</v>
      </c>
      <c r="AA1064" s="159">
        <v>2.5000000000000001E-3</v>
      </c>
      <c r="AB1064" s="162">
        <v>2.58</v>
      </c>
    </row>
    <row r="1065" spans="1:28" x14ac:dyDescent="0.15">
      <c r="A1065" s="20" t="str">
        <f t="shared" si="16"/>
        <v>乗0軽3MA</v>
      </c>
      <c r="B1065" s="20" t="s">
        <v>414</v>
      </c>
      <c r="C1065" s="20" t="s">
        <v>405</v>
      </c>
      <c r="D1065" t="s">
        <v>1105</v>
      </c>
      <c r="E1065" t="s">
        <v>1336</v>
      </c>
      <c r="F1065" s="20">
        <v>3.7499999999999999E-2</v>
      </c>
      <c r="G1065">
        <v>1.25E-3</v>
      </c>
      <c r="H1065" s="20">
        <v>2.58</v>
      </c>
      <c r="I1065" s="1" t="s">
        <v>1094</v>
      </c>
      <c r="T1065" s="133" t="s">
        <v>380</v>
      </c>
      <c r="U1065" s="159" t="s">
        <v>374</v>
      </c>
      <c r="V1065" s="159" t="s">
        <v>381</v>
      </c>
      <c r="W1065" s="159" t="s">
        <v>1102</v>
      </c>
      <c r="X1065" s="159" t="s">
        <v>1337</v>
      </c>
      <c r="Y1065" s="159"/>
      <c r="Z1065" s="159">
        <v>3.7499999999999999E-2</v>
      </c>
      <c r="AA1065" s="159">
        <v>1.25E-3</v>
      </c>
      <c r="AB1065" s="162">
        <v>2.58</v>
      </c>
    </row>
    <row r="1066" spans="1:28" x14ac:dyDescent="0.15">
      <c r="A1066" s="20" t="str">
        <f t="shared" si="16"/>
        <v>乗0軽4DA</v>
      </c>
      <c r="B1066" s="20" t="s">
        <v>414</v>
      </c>
      <c r="C1066" s="20" t="s">
        <v>405</v>
      </c>
      <c r="D1066" t="s">
        <v>1105</v>
      </c>
      <c r="E1066" t="s">
        <v>1338</v>
      </c>
      <c r="F1066" s="20">
        <v>0.11249999999999999</v>
      </c>
      <c r="G1066">
        <v>3.7499999999999994E-3</v>
      </c>
      <c r="H1066" s="20">
        <v>2.58</v>
      </c>
      <c r="I1066" s="1" t="s">
        <v>1165</v>
      </c>
      <c r="T1066" s="133" t="s">
        <v>380</v>
      </c>
      <c r="U1066" s="159" t="s">
        <v>374</v>
      </c>
      <c r="V1066" s="213" t="s">
        <v>381</v>
      </c>
      <c r="W1066" s="213" t="s">
        <v>1102</v>
      </c>
      <c r="X1066" s="161" t="s">
        <v>1339</v>
      </c>
      <c r="Y1066" s="7" t="s">
        <v>1639</v>
      </c>
      <c r="Z1066" s="159">
        <v>0.11249999999999999</v>
      </c>
      <c r="AA1066" s="159">
        <v>3.7499999999999994E-3</v>
      </c>
      <c r="AB1066" s="162">
        <v>2.58</v>
      </c>
    </row>
    <row r="1067" spans="1:28" x14ac:dyDescent="0.15">
      <c r="A1067" s="20" t="str">
        <f t="shared" si="16"/>
        <v>乗0軽4CA</v>
      </c>
      <c r="B1067" s="20" t="s">
        <v>414</v>
      </c>
      <c r="C1067" s="20" t="s">
        <v>405</v>
      </c>
      <c r="D1067" t="s">
        <v>1105</v>
      </c>
      <c r="E1067" t="s">
        <v>1640</v>
      </c>
      <c r="F1067" s="20">
        <v>0.11249999999999999</v>
      </c>
      <c r="G1067">
        <v>3.7499999999999994E-3</v>
      </c>
      <c r="H1067" s="20">
        <v>2.58</v>
      </c>
      <c r="I1067" s="1" t="s">
        <v>1084</v>
      </c>
      <c r="T1067" s="133" t="s">
        <v>380</v>
      </c>
      <c r="U1067" s="159" t="s">
        <v>374</v>
      </c>
      <c r="V1067" s="159" t="s">
        <v>381</v>
      </c>
      <c r="W1067" s="159" t="s">
        <v>1102</v>
      </c>
      <c r="X1067" s="159" t="s">
        <v>1340</v>
      </c>
      <c r="Y1067" s="159"/>
      <c r="Z1067" s="159">
        <v>0.11249999999999999</v>
      </c>
      <c r="AA1067" s="159">
        <v>3.7499999999999994E-3</v>
      </c>
      <c r="AB1067" s="162">
        <v>2.58</v>
      </c>
    </row>
    <row r="1068" spans="1:28" x14ac:dyDescent="0.15">
      <c r="A1068" s="20" t="str">
        <f t="shared" si="16"/>
        <v>乗0軽4MA</v>
      </c>
      <c r="B1068" s="20" t="s">
        <v>414</v>
      </c>
      <c r="C1068" s="20" t="s">
        <v>405</v>
      </c>
      <c r="D1068" t="s">
        <v>1105</v>
      </c>
      <c r="E1068" t="s">
        <v>1341</v>
      </c>
      <c r="F1068" s="20">
        <v>0.11249999999999999</v>
      </c>
      <c r="G1068">
        <v>3.7499999999999994E-3</v>
      </c>
      <c r="H1068" s="20">
        <v>2.58</v>
      </c>
      <c r="I1068" s="1" t="s">
        <v>1094</v>
      </c>
      <c r="T1068" s="133" t="s">
        <v>380</v>
      </c>
      <c r="U1068" s="159" t="s">
        <v>374</v>
      </c>
      <c r="V1068" s="159" t="s">
        <v>381</v>
      </c>
      <c r="W1068" s="159" t="s">
        <v>1102</v>
      </c>
      <c r="X1068" s="159" t="s">
        <v>1342</v>
      </c>
      <c r="Y1068" s="159"/>
      <c r="Z1068" s="159">
        <v>0.11249999999999999</v>
      </c>
      <c r="AA1068" s="159">
        <v>3.7499999999999994E-3</v>
      </c>
      <c r="AB1068" s="162">
        <v>2.58</v>
      </c>
    </row>
    <row r="1069" spans="1:28" x14ac:dyDescent="0.15">
      <c r="A1069" s="20" t="str">
        <f t="shared" si="16"/>
        <v>乗0軽5DA</v>
      </c>
      <c r="B1069" s="20" t="s">
        <v>414</v>
      </c>
      <c r="C1069" s="20" t="s">
        <v>405</v>
      </c>
      <c r="D1069" t="s">
        <v>1105</v>
      </c>
      <c r="E1069" t="s">
        <v>1343</v>
      </c>
      <c r="F1069" s="20">
        <v>7.4999999999999997E-2</v>
      </c>
      <c r="G1069">
        <v>2.5000000000000001E-3</v>
      </c>
      <c r="H1069" s="20">
        <v>2.58</v>
      </c>
      <c r="I1069" s="1" t="s">
        <v>1165</v>
      </c>
      <c r="T1069" s="133" t="s">
        <v>380</v>
      </c>
      <c r="U1069" s="159" t="s">
        <v>374</v>
      </c>
      <c r="V1069" s="213" t="s">
        <v>381</v>
      </c>
      <c r="W1069" s="213" t="s">
        <v>1102</v>
      </c>
      <c r="X1069" s="161" t="s">
        <v>1344</v>
      </c>
      <c r="Y1069" s="7" t="s">
        <v>1199</v>
      </c>
      <c r="Z1069" s="159">
        <v>7.4999999999999997E-2</v>
      </c>
      <c r="AA1069" s="159">
        <v>2.5000000000000001E-3</v>
      </c>
      <c r="AB1069" s="162">
        <v>2.58</v>
      </c>
    </row>
    <row r="1070" spans="1:28" x14ac:dyDescent="0.15">
      <c r="A1070" s="20" t="str">
        <f t="shared" si="16"/>
        <v>乗0軽5CA</v>
      </c>
      <c r="B1070" s="20" t="s">
        <v>414</v>
      </c>
      <c r="C1070" s="20" t="s">
        <v>405</v>
      </c>
      <c r="D1070" t="s">
        <v>1105</v>
      </c>
      <c r="E1070" t="s">
        <v>1345</v>
      </c>
      <c r="F1070" s="20">
        <v>7.4999999999999997E-2</v>
      </c>
      <c r="G1070">
        <v>2.5000000000000001E-3</v>
      </c>
      <c r="H1070" s="20">
        <v>2.58</v>
      </c>
      <c r="I1070" s="1" t="s">
        <v>1084</v>
      </c>
      <c r="T1070" s="133" t="s">
        <v>380</v>
      </c>
      <c r="U1070" s="159" t="s">
        <v>374</v>
      </c>
      <c r="V1070" s="159" t="s">
        <v>381</v>
      </c>
      <c r="W1070" s="159" t="s">
        <v>1102</v>
      </c>
      <c r="X1070" s="159" t="s">
        <v>1346</v>
      </c>
      <c r="Y1070" s="159"/>
      <c r="Z1070" s="159">
        <v>7.4999999999999997E-2</v>
      </c>
      <c r="AA1070" s="159">
        <v>2.5000000000000001E-3</v>
      </c>
      <c r="AB1070" s="162">
        <v>2.58</v>
      </c>
    </row>
    <row r="1071" spans="1:28" x14ac:dyDescent="0.15">
      <c r="A1071" s="20" t="str">
        <f t="shared" si="16"/>
        <v>乗0軽5MA</v>
      </c>
      <c r="B1071" s="20" t="s">
        <v>414</v>
      </c>
      <c r="C1071" s="20" t="s">
        <v>405</v>
      </c>
      <c r="D1071" t="s">
        <v>1105</v>
      </c>
      <c r="E1071" t="s">
        <v>1641</v>
      </c>
      <c r="F1071" s="20">
        <v>7.4999999999999997E-2</v>
      </c>
      <c r="G1071">
        <v>2.5000000000000001E-3</v>
      </c>
      <c r="H1071" s="20">
        <v>2.58</v>
      </c>
      <c r="I1071" s="1" t="s">
        <v>1094</v>
      </c>
      <c r="T1071" s="133" t="s">
        <v>380</v>
      </c>
      <c r="U1071" s="159" t="s">
        <v>374</v>
      </c>
      <c r="V1071" s="159" t="s">
        <v>381</v>
      </c>
      <c r="W1071" s="159" t="s">
        <v>1102</v>
      </c>
      <c r="X1071" s="159" t="s">
        <v>1347</v>
      </c>
      <c r="Y1071" s="159"/>
      <c r="Z1071" s="159">
        <v>7.4999999999999997E-2</v>
      </c>
      <c r="AA1071" s="159">
        <v>2.5000000000000001E-3</v>
      </c>
      <c r="AB1071" s="162">
        <v>2.58</v>
      </c>
    </row>
    <row r="1072" spans="1:28" x14ac:dyDescent="0.15">
      <c r="A1072" s="20" t="str">
        <f t="shared" si="16"/>
        <v>乗0軽6DA</v>
      </c>
      <c r="B1072" s="20" t="s">
        <v>414</v>
      </c>
      <c r="C1072" s="20" t="s">
        <v>405</v>
      </c>
      <c r="D1072" t="s">
        <v>1105</v>
      </c>
      <c r="E1072" t="s">
        <v>1642</v>
      </c>
      <c r="F1072" s="20">
        <v>3.7499999999999999E-2</v>
      </c>
      <c r="G1072">
        <v>1.25E-3</v>
      </c>
      <c r="H1072" s="20">
        <v>2.58</v>
      </c>
      <c r="I1072" s="1" t="s">
        <v>1165</v>
      </c>
      <c r="T1072" s="133" t="s">
        <v>380</v>
      </c>
      <c r="U1072" s="159" t="s">
        <v>374</v>
      </c>
      <c r="V1072" s="213" t="s">
        <v>381</v>
      </c>
      <c r="W1072" s="213" t="s">
        <v>1102</v>
      </c>
      <c r="X1072" s="161" t="s">
        <v>1348</v>
      </c>
      <c r="Y1072" s="7" t="s">
        <v>1639</v>
      </c>
      <c r="Z1072" s="159">
        <v>3.7499999999999999E-2</v>
      </c>
      <c r="AA1072" s="159">
        <v>1.25E-3</v>
      </c>
      <c r="AB1072" s="162">
        <v>2.58</v>
      </c>
    </row>
    <row r="1073" spans="1:28" x14ac:dyDescent="0.15">
      <c r="A1073" s="20" t="str">
        <f t="shared" si="16"/>
        <v>乗0軽6CA</v>
      </c>
      <c r="B1073" s="20" t="s">
        <v>414</v>
      </c>
      <c r="C1073" s="20" t="s">
        <v>405</v>
      </c>
      <c r="D1073" t="s">
        <v>1105</v>
      </c>
      <c r="E1073" t="s">
        <v>1349</v>
      </c>
      <c r="F1073" s="20">
        <v>3.7499999999999999E-2</v>
      </c>
      <c r="G1073">
        <v>1.25E-3</v>
      </c>
      <c r="H1073" s="20">
        <v>2.58</v>
      </c>
      <c r="I1073" s="1" t="s">
        <v>1084</v>
      </c>
      <c r="T1073" s="133" t="s">
        <v>380</v>
      </c>
      <c r="U1073" s="159" t="s">
        <v>374</v>
      </c>
      <c r="V1073" s="159" t="s">
        <v>381</v>
      </c>
      <c r="W1073" s="159" t="s">
        <v>1102</v>
      </c>
      <c r="X1073" s="159" t="s">
        <v>1350</v>
      </c>
      <c r="Y1073" s="159"/>
      <c r="Z1073" s="159">
        <v>3.7499999999999999E-2</v>
      </c>
      <c r="AA1073" s="159">
        <v>1.25E-3</v>
      </c>
      <c r="AB1073" s="162">
        <v>2.58</v>
      </c>
    </row>
    <row r="1074" spans="1:28" x14ac:dyDescent="0.15">
      <c r="A1074" s="20" t="str">
        <f t="shared" si="16"/>
        <v>乗0軽6MA</v>
      </c>
      <c r="B1074" s="20" t="s">
        <v>414</v>
      </c>
      <c r="C1074" s="20" t="s">
        <v>405</v>
      </c>
      <c r="D1074" t="s">
        <v>1105</v>
      </c>
      <c r="E1074" t="s">
        <v>1351</v>
      </c>
      <c r="F1074" s="20">
        <v>3.7499999999999999E-2</v>
      </c>
      <c r="G1074">
        <v>1.25E-3</v>
      </c>
      <c r="H1074" s="20">
        <v>2.58</v>
      </c>
      <c r="I1074" s="1" t="s">
        <v>1094</v>
      </c>
      <c r="T1074" s="133" t="s">
        <v>380</v>
      </c>
      <c r="U1074" s="159" t="s">
        <v>374</v>
      </c>
      <c r="V1074" s="159" t="s">
        <v>381</v>
      </c>
      <c r="W1074" s="159" t="s">
        <v>1102</v>
      </c>
      <c r="X1074" s="159" t="s">
        <v>1352</v>
      </c>
      <c r="Y1074" s="159"/>
      <c r="Z1074" s="159">
        <v>3.7499999999999999E-2</v>
      </c>
      <c r="AA1074" s="159">
        <v>1.25E-3</v>
      </c>
      <c r="AB1074" s="162">
        <v>2.58</v>
      </c>
    </row>
    <row r="1075" spans="1:28" x14ac:dyDescent="0.15">
      <c r="A1075" s="20" t="str">
        <f t="shared" si="16"/>
        <v>乗0CTN</v>
      </c>
      <c r="B1075" s="20" t="s">
        <v>420</v>
      </c>
      <c r="C1075" s="20" t="s">
        <v>419</v>
      </c>
      <c r="D1075" s="20" t="s">
        <v>822</v>
      </c>
      <c r="E1075" s="20" t="s">
        <v>888</v>
      </c>
      <c r="F1075" s="20">
        <v>0.03</v>
      </c>
      <c r="G1075" s="20">
        <v>0</v>
      </c>
      <c r="H1075" s="20">
        <v>2.23</v>
      </c>
      <c r="I1075" s="1" t="s">
        <v>854</v>
      </c>
      <c r="J1075" s="20" t="s">
        <v>1256</v>
      </c>
      <c r="T1075" s="133" t="s">
        <v>380</v>
      </c>
      <c r="U1075" s="159" t="s">
        <v>377</v>
      </c>
      <c r="V1075" s="159" t="s">
        <v>381</v>
      </c>
      <c r="W1075" s="159" t="s">
        <v>822</v>
      </c>
      <c r="X1075" s="159" t="s">
        <v>888</v>
      </c>
      <c r="Y1075" s="159"/>
      <c r="Z1075" s="159">
        <v>0.03</v>
      </c>
      <c r="AA1075" s="159">
        <v>0</v>
      </c>
      <c r="AB1075" s="162">
        <v>2.23</v>
      </c>
    </row>
    <row r="1076" spans="1:28" x14ac:dyDescent="0.15">
      <c r="A1076" s="20" t="str">
        <f t="shared" si="16"/>
        <v>乗0CLN</v>
      </c>
      <c r="B1076" s="20" t="s">
        <v>420</v>
      </c>
      <c r="C1076" s="20" t="s">
        <v>419</v>
      </c>
      <c r="D1076" s="20" t="s">
        <v>822</v>
      </c>
      <c r="E1076" s="20" t="s">
        <v>880</v>
      </c>
      <c r="F1076" s="20">
        <v>0.02</v>
      </c>
      <c r="G1076" s="20">
        <v>0</v>
      </c>
      <c r="H1076" s="20">
        <v>2.23</v>
      </c>
      <c r="I1076" s="1" t="s">
        <v>854</v>
      </c>
      <c r="J1076" s="20" t="s">
        <v>1257</v>
      </c>
      <c r="T1076" s="133" t="s">
        <v>380</v>
      </c>
      <c r="U1076" s="159" t="s">
        <v>377</v>
      </c>
      <c r="V1076" s="159" t="s">
        <v>381</v>
      </c>
      <c r="W1076" s="159" t="s">
        <v>822</v>
      </c>
      <c r="X1076" s="159" t="s">
        <v>880</v>
      </c>
      <c r="Y1076" s="159"/>
      <c r="Z1076" s="159">
        <v>0.02</v>
      </c>
      <c r="AA1076" s="159">
        <v>0</v>
      </c>
      <c r="AB1076" s="162">
        <v>2.23</v>
      </c>
    </row>
    <row r="1077" spans="1:28" x14ac:dyDescent="0.15">
      <c r="A1077" s="20" t="str">
        <f t="shared" si="16"/>
        <v>乗0CUN</v>
      </c>
      <c r="B1077" s="20" t="s">
        <v>420</v>
      </c>
      <c r="C1077" s="20" t="s">
        <v>419</v>
      </c>
      <c r="D1077" s="20" t="s">
        <v>822</v>
      </c>
      <c r="E1077" s="20" t="s">
        <v>895</v>
      </c>
      <c r="F1077" s="20">
        <v>0.01</v>
      </c>
      <c r="G1077" s="20">
        <v>0</v>
      </c>
      <c r="H1077" s="20">
        <v>2.23</v>
      </c>
      <c r="I1077" s="1" t="s">
        <v>854</v>
      </c>
      <c r="J1077" s="20" t="s">
        <v>1258</v>
      </c>
      <c r="T1077" s="133" t="s">
        <v>380</v>
      </c>
      <c r="U1077" s="159" t="s">
        <v>377</v>
      </c>
      <c r="V1077" s="159" t="s">
        <v>381</v>
      </c>
      <c r="W1077" s="159" t="s">
        <v>822</v>
      </c>
      <c r="X1077" s="159" t="s">
        <v>895</v>
      </c>
      <c r="Y1077" s="159"/>
      <c r="Z1077" s="159">
        <v>0.01</v>
      </c>
      <c r="AA1077" s="159">
        <v>0</v>
      </c>
      <c r="AB1077" s="162">
        <v>2.23</v>
      </c>
    </row>
    <row r="1078" spans="1:28" x14ac:dyDescent="0.15">
      <c r="A1078" s="20" t="str">
        <f t="shared" si="16"/>
        <v>乗0CAFA</v>
      </c>
      <c r="B1078" s="20" t="s">
        <v>420</v>
      </c>
      <c r="C1078" s="20" t="s">
        <v>419</v>
      </c>
      <c r="D1078" s="20" t="s">
        <v>185</v>
      </c>
      <c r="E1078" s="20" t="s">
        <v>809</v>
      </c>
      <c r="F1078" s="20">
        <v>2.5000000000000001E-2</v>
      </c>
      <c r="G1078" s="20">
        <v>0</v>
      </c>
      <c r="H1078" s="20">
        <v>2.23</v>
      </c>
      <c r="I1078" s="1" t="s">
        <v>854</v>
      </c>
      <c r="J1078" s="20" t="s">
        <v>377</v>
      </c>
      <c r="T1078" s="133" t="s">
        <v>380</v>
      </c>
      <c r="U1078" s="159" t="s">
        <v>377</v>
      </c>
      <c r="V1078" s="159" t="s">
        <v>381</v>
      </c>
      <c r="W1078" s="159" t="s">
        <v>185</v>
      </c>
      <c r="X1078" s="159" t="s">
        <v>809</v>
      </c>
      <c r="Y1078" s="159"/>
      <c r="Z1078" s="159">
        <v>2.5000000000000001E-2</v>
      </c>
      <c r="AA1078" s="159">
        <v>0</v>
      </c>
      <c r="AB1078" s="162">
        <v>2.23</v>
      </c>
    </row>
    <row r="1079" spans="1:28" x14ac:dyDescent="0.15">
      <c r="A1079" s="20" t="str">
        <f t="shared" si="16"/>
        <v>乗0CAFB</v>
      </c>
      <c r="B1079" s="20" t="s">
        <v>420</v>
      </c>
      <c r="C1079" s="20" t="s">
        <v>419</v>
      </c>
      <c r="D1079" s="20" t="s">
        <v>185</v>
      </c>
      <c r="E1079" s="20" t="s">
        <v>553</v>
      </c>
      <c r="F1079" s="20">
        <v>2.5000000000000001E-2</v>
      </c>
      <c r="G1079" s="20">
        <v>0</v>
      </c>
      <c r="H1079" s="20">
        <v>2.23</v>
      </c>
      <c r="I1079" s="1" t="s">
        <v>854</v>
      </c>
      <c r="J1079" s="20" t="s">
        <v>377</v>
      </c>
      <c r="T1079" s="133" t="s">
        <v>380</v>
      </c>
      <c r="U1079" s="159" t="s">
        <v>377</v>
      </c>
      <c r="V1079" s="159" t="s">
        <v>381</v>
      </c>
      <c r="W1079" s="159" t="s">
        <v>185</v>
      </c>
      <c r="X1079" s="159" t="s">
        <v>553</v>
      </c>
      <c r="Y1079" s="159"/>
      <c r="Z1079" s="159">
        <v>2.5000000000000001E-2</v>
      </c>
      <c r="AA1079" s="159">
        <v>0</v>
      </c>
      <c r="AB1079" s="162">
        <v>2.23</v>
      </c>
    </row>
    <row r="1080" spans="1:28" x14ac:dyDescent="0.15">
      <c r="A1080" s="20" t="str">
        <f t="shared" si="16"/>
        <v>乗0CAEA</v>
      </c>
      <c r="B1080" s="20" t="s">
        <v>420</v>
      </c>
      <c r="C1080" s="20" t="s">
        <v>419</v>
      </c>
      <c r="D1080" s="20" t="s">
        <v>185</v>
      </c>
      <c r="E1080" s="20" t="s">
        <v>810</v>
      </c>
      <c r="F1080" s="20">
        <v>1.2500000000000001E-2</v>
      </c>
      <c r="G1080" s="20">
        <v>0</v>
      </c>
      <c r="H1080" s="20">
        <v>2.23</v>
      </c>
      <c r="I1080" s="1" t="s">
        <v>854</v>
      </c>
      <c r="J1080" s="20" t="s">
        <v>1259</v>
      </c>
      <c r="T1080" s="133" t="s">
        <v>380</v>
      </c>
      <c r="U1080" s="159" t="s">
        <v>377</v>
      </c>
      <c r="V1080" s="159" t="s">
        <v>381</v>
      </c>
      <c r="W1080" s="159" t="s">
        <v>185</v>
      </c>
      <c r="X1080" s="159" t="s">
        <v>810</v>
      </c>
      <c r="Y1080" s="159"/>
      <c r="Z1080" s="159">
        <v>1.2500000000000001E-2</v>
      </c>
      <c r="AA1080" s="159">
        <v>0</v>
      </c>
      <c r="AB1080" s="162">
        <v>2.23</v>
      </c>
    </row>
    <row r="1081" spans="1:28" x14ac:dyDescent="0.15">
      <c r="A1081" s="20" t="str">
        <f t="shared" si="16"/>
        <v>乗0CAEB</v>
      </c>
      <c r="B1081" s="20" t="s">
        <v>420</v>
      </c>
      <c r="C1081" s="20" t="s">
        <v>419</v>
      </c>
      <c r="D1081" s="20" t="s">
        <v>185</v>
      </c>
      <c r="E1081" s="20" t="s">
        <v>552</v>
      </c>
      <c r="F1081" s="20">
        <v>1.2500000000000001E-2</v>
      </c>
      <c r="G1081" s="20">
        <v>0</v>
      </c>
      <c r="H1081" s="20">
        <v>2.23</v>
      </c>
      <c r="I1081" s="1" t="s">
        <v>854</v>
      </c>
      <c r="J1081" s="20" t="s">
        <v>1353</v>
      </c>
      <c r="T1081" s="133" t="s">
        <v>380</v>
      </c>
      <c r="U1081" s="159" t="s">
        <v>377</v>
      </c>
      <c r="V1081" s="159" t="s">
        <v>381</v>
      </c>
      <c r="W1081" s="159" t="s">
        <v>185</v>
      </c>
      <c r="X1081" s="159" t="s">
        <v>552</v>
      </c>
      <c r="Y1081" s="159"/>
      <c r="Z1081" s="159">
        <v>1.2500000000000001E-2</v>
      </c>
      <c r="AA1081" s="159">
        <v>0</v>
      </c>
      <c r="AB1081" s="162">
        <v>2.23</v>
      </c>
    </row>
    <row r="1082" spans="1:28" x14ac:dyDescent="0.15">
      <c r="A1082" s="20" t="str">
        <f t="shared" si="16"/>
        <v>乗0CCEA</v>
      </c>
      <c r="B1082" s="20" t="s">
        <v>420</v>
      </c>
      <c r="C1082" s="20" t="s">
        <v>419</v>
      </c>
      <c r="D1082" s="20" t="s">
        <v>185</v>
      </c>
      <c r="E1082" s="20" t="s">
        <v>415</v>
      </c>
      <c r="F1082" s="20">
        <v>1.2500000000000001E-2</v>
      </c>
      <c r="G1082" s="20">
        <v>0</v>
      </c>
      <c r="H1082" s="20">
        <v>2.23</v>
      </c>
      <c r="I1082" s="1" t="s">
        <v>854</v>
      </c>
      <c r="J1082" s="20" t="s">
        <v>160</v>
      </c>
      <c r="T1082" s="133" t="s">
        <v>380</v>
      </c>
      <c r="U1082" s="159" t="s">
        <v>377</v>
      </c>
      <c r="V1082" s="159" t="s">
        <v>381</v>
      </c>
      <c r="W1082" s="159" t="s">
        <v>185</v>
      </c>
      <c r="X1082" s="159" t="s">
        <v>415</v>
      </c>
      <c r="Y1082" s="159"/>
      <c r="Z1082" s="159">
        <v>1.2500000000000001E-2</v>
      </c>
      <c r="AA1082" s="159">
        <v>0</v>
      </c>
      <c r="AB1082" s="162">
        <v>2.23</v>
      </c>
    </row>
    <row r="1083" spans="1:28" x14ac:dyDescent="0.15">
      <c r="A1083" s="20" t="str">
        <f t="shared" si="16"/>
        <v>乗0CCFA</v>
      </c>
      <c r="B1083" s="20" t="s">
        <v>420</v>
      </c>
      <c r="C1083" s="20" t="s">
        <v>419</v>
      </c>
      <c r="D1083" s="20" t="s">
        <v>185</v>
      </c>
      <c r="E1083" s="20" t="s">
        <v>416</v>
      </c>
      <c r="F1083" s="20">
        <v>1.2500000000000001E-2</v>
      </c>
      <c r="G1083" s="20">
        <v>0</v>
      </c>
      <c r="H1083" s="20">
        <v>2.23</v>
      </c>
      <c r="I1083" s="1" t="s">
        <v>854</v>
      </c>
      <c r="J1083" s="20" t="s">
        <v>159</v>
      </c>
      <c r="T1083" s="133" t="s">
        <v>380</v>
      </c>
      <c r="U1083" s="159" t="s">
        <v>377</v>
      </c>
      <c r="V1083" s="159" t="s">
        <v>381</v>
      </c>
      <c r="W1083" s="159" t="s">
        <v>185</v>
      </c>
      <c r="X1083" s="159" t="s">
        <v>416</v>
      </c>
      <c r="Y1083" s="159"/>
      <c r="Z1083" s="159">
        <v>1.2500000000000001E-2</v>
      </c>
      <c r="AA1083" s="159">
        <v>0</v>
      </c>
      <c r="AB1083" s="162">
        <v>2.23</v>
      </c>
    </row>
    <row r="1084" spans="1:28" x14ac:dyDescent="0.15">
      <c r="A1084" s="20" t="str">
        <f t="shared" si="16"/>
        <v>乗0CDEA</v>
      </c>
      <c r="B1084" s="20" t="s">
        <v>420</v>
      </c>
      <c r="C1084" s="20" t="s">
        <v>419</v>
      </c>
      <c r="D1084" s="20" t="s">
        <v>185</v>
      </c>
      <c r="E1084" s="20" t="s">
        <v>417</v>
      </c>
      <c r="F1084" s="20">
        <v>6.2500000000000003E-3</v>
      </c>
      <c r="G1084" s="20">
        <v>0</v>
      </c>
      <c r="H1084" s="20">
        <v>2.23</v>
      </c>
      <c r="I1084" s="1" t="s">
        <v>854</v>
      </c>
      <c r="J1084" s="20" t="s">
        <v>375</v>
      </c>
      <c r="T1084" s="133" t="s">
        <v>380</v>
      </c>
      <c r="U1084" s="159" t="s">
        <v>377</v>
      </c>
      <c r="V1084" s="159" t="s">
        <v>381</v>
      </c>
      <c r="W1084" s="159" t="s">
        <v>185</v>
      </c>
      <c r="X1084" s="159" t="s">
        <v>417</v>
      </c>
      <c r="Y1084" s="159"/>
      <c r="Z1084" s="159">
        <v>6.2500000000000003E-3</v>
      </c>
      <c r="AA1084" s="159">
        <v>0</v>
      </c>
      <c r="AB1084" s="162">
        <v>2.23</v>
      </c>
    </row>
    <row r="1085" spans="1:28" x14ac:dyDescent="0.15">
      <c r="A1085" s="20" t="str">
        <f t="shared" si="16"/>
        <v>乗0CDFA</v>
      </c>
      <c r="B1085" s="20" t="s">
        <v>420</v>
      </c>
      <c r="C1085" s="20" t="s">
        <v>419</v>
      </c>
      <c r="D1085" s="20" t="s">
        <v>185</v>
      </c>
      <c r="E1085" s="20" t="s">
        <v>418</v>
      </c>
      <c r="F1085" s="20">
        <v>6.2500000000000003E-3</v>
      </c>
      <c r="G1085" s="20">
        <v>0</v>
      </c>
      <c r="H1085" s="20">
        <v>2.23</v>
      </c>
      <c r="I1085" s="1" t="s">
        <v>854</v>
      </c>
      <c r="J1085" s="20" t="s">
        <v>376</v>
      </c>
      <c r="T1085" s="133" t="s">
        <v>380</v>
      </c>
      <c r="U1085" s="159" t="s">
        <v>377</v>
      </c>
      <c r="V1085" s="159" t="s">
        <v>381</v>
      </c>
      <c r="W1085" s="159" t="s">
        <v>185</v>
      </c>
      <c r="X1085" s="159" t="s">
        <v>418</v>
      </c>
      <c r="Y1085" s="159"/>
      <c r="Z1085" s="159">
        <v>6.2500000000000003E-3</v>
      </c>
      <c r="AA1085" s="159">
        <v>0</v>
      </c>
      <c r="AB1085" s="162">
        <v>2.23</v>
      </c>
    </row>
    <row r="1086" spans="1:28" x14ac:dyDescent="0.15">
      <c r="A1086" s="20" t="str">
        <f t="shared" si="16"/>
        <v>乗0CLFA</v>
      </c>
      <c r="B1086" s="20" t="s">
        <v>420</v>
      </c>
      <c r="C1086" s="20" t="s">
        <v>419</v>
      </c>
      <c r="D1086" s="20" t="s">
        <v>443</v>
      </c>
      <c r="E1086" s="20" t="s">
        <v>589</v>
      </c>
      <c r="F1086" s="20">
        <v>2.5000000000000001E-2</v>
      </c>
      <c r="G1086" s="20">
        <v>0</v>
      </c>
      <c r="H1086" s="20">
        <v>2.23</v>
      </c>
      <c r="I1086" s="1" t="s">
        <v>854</v>
      </c>
      <c r="J1086" s="20" t="s">
        <v>377</v>
      </c>
      <c r="T1086" s="133" t="s">
        <v>380</v>
      </c>
      <c r="U1086" s="159" t="s">
        <v>377</v>
      </c>
      <c r="V1086" s="159" t="s">
        <v>381</v>
      </c>
      <c r="W1086" s="159" t="s">
        <v>443</v>
      </c>
      <c r="X1086" s="159" t="s">
        <v>589</v>
      </c>
      <c r="Y1086" s="159"/>
      <c r="Z1086" s="159">
        <v>2.5000000000000001E-2</v>
      </c>
      <c r="AA1086" s="159">
        <v>0</v>
      </c>
      <c r="AB1086" s="162">
        <v>2.23</v>
      </c>
    </row>
    <row r="1087" spans="1:28" x14ac:dyDescent="0.15">
      <c r="A1087" s="20" t="str">
        <f t="shared" si="16"/>
        <v>乗0CLEA</v>
      </c>
      <c r="B1087" s="20" t="s">
        <v>420</v>
      </c>
      <c r="C1087" s="20" t="s">
        <v>419</v>
      </c>
      <c r="D1087" s="20" t="s">
        <v>443</v>
      </c>
      <c r="E1087" s="20" t="s">
        <v>585</v>
      </c>
      <c r="F1087" s="20">
        <v>1.2500000000000001E-2</v>
      </c>
      <c r="G1087" s="20">
        <v>0</v>
      </c>
      <c r="H1087" s="20">
        <v>2.23</v>
      </c>
      <c r="I1087" s="1" t="s">
        <v>854</v>
      </c>
      <c r="J1087" s="20" t="s">
        <v>1088</v>
      </c>
      <c r="T1087" s="133" t="s">
        <v>380</v>
      </c>
      <c r="U1087" s="159" t="s">
        <v>377</v>
      </c>
      <c r="V1087" s="159" t="s">
        <v>381</v>
      </c>
      <c r="W1087" s="159" t="s">
        <v>443</v>
      </c>
      <c r="X1087" s="159" t="s">
        <v>585</v>
      </c>
      <c r="Y1087" s="159"/>
      <c r="Z1087" s="159">
        <v>1.2500000000000001E-2</v>
      </c>
      <c r="AA1087" s="159">
        <v>0</v>
      </c>
      <c r="AB1087" s="162">
        <v>2.23</v>
      </c>
    </row>
    <row r="1088" spans="1:28" x14ac:dyDescent="0.15">
      <c r="A1088" s="20" t="str">
        <f t="shared" si="16"/>
        <v>乗0CMFA</v>
      </c>
      <c r="B1088" s="20" t="s">
        <v>420</v>
      </c>
      <c r="C1088" s="20" t="s">
        <v>419</v>
      </c>
      <c r="D1088" s="20" t="s">
        <v>443</v>
      </c>
      <c r="E1088" s="20" t="s">
        <v>625</v>
      </c>
      <c r="F1088" s="20">
        <v>1.2500000000000001E-2</v>
      </c>
      <c r="G1088" s="20">
        <v>0</v>
      </c>
      <c r="H1088" s="20">
        <v>2.23</v>
      </c>
      <c r="I1088" s="1" t="s">
        <v>854</v>
      </c>
      <c r="J1088" s="20" t="s">
        <v>463</v>
      </c>
      <c r="T1088" s="133" t="s">
        <v>380</v>
      </c>
      <c r="U1088" s="159" t="s">
        <v>377</v>
      </c>
      <c r="V1088" s="159" t="s">
        <v>381</v>
      </c>
      <c r="W1088" s="159" t="s">
        <v>443</v>
      </c>
      <c r="X1088" s="159" t="s">
        <v>625</v>
      </c>
      <c r="Y1088" s="159"/>
      <c r="Z1088" s="159">
        <v>1.2500000000000001E-2</v>
      </c>
      <c r="AA1088" s="159">
        <v>0</v>
      </c>
      <c r="AB1088" s="162">
        <v>2.23</v>
      </c>
    </row>
    <row r="1089" spans="1:28" x14ac:dyDescent="0.15">
      <c r="A1089" s="20" t="str">
        <f t="shared" si="16"/>
        <v>乗0CMEA</v>
      </c>
      <c r="B1089" s="20" t="s">
        <v>420</v>
      </c>
      <c r="C1089" s="20" t="s">
        <v>419</v>
      </c>
      <c r="D1089" s="20" t="s">
        <v>443</v>
      </c>
      <c r="E1089" s="20" t="s">
        <v>621</v>
      </c>
      <c r="F1089" s="20">
        <v>1.2500000000000001E-2</v>
      </c>
      <c r="G1089" s="20">
        <v>0</v>
      </c>
      <c r="H1089" s="20">
        <v>2.23</v>
      </c>
      <c r="I1089" s="1" t="s">
        <v>854</v>
      </c>
      <c r="J1089" s="20" t="s">
        <v>455</v>
      </c>
      <c r="T1089" s="133" t="s">
        <v>380</v>
      </c>
      <c r="U1089" s="159" t="s">
        <v>377</v>
      </c>
      <c r="V1089" s="159" t="s">
        <v>381</v>
      </c>
      <c r="W1089" s="159" t="s">
        <v>443</v>
      </c>
      <c r="X1089" s="159" t="s">
        <v>621</v>
      </c>
      <c r="Y1089" s="159"/>
      <c r="Z1089" s="159">
        <v>1.2500000000000001E-2</v>
      </c>
      <c r="AA1089" s="159">
        <v>0</v>
      </c>
      <c r="AB1089" s="162">
        <v>2.23</v>
      </c>
    </row>
    <row r="1090" spans="1:28" x14ac:dyDescent="0.15">
      <c r="A1090" s="20" t="str">
        <f t="shared" si="16"/>
        <v>乗0CRFA</v>
      </c>
      <c r="B1090" s="20" t="s">
        <v>420</v>
      </c>
      <c r="C1090" s="20" t="s">
        <v>419</v>
      </c>
      <c r="D1090" s="20" t="s">
        <v>443</v>
      </c>
      <c r="E1090" s="20" t="s">
        <v>673</v>
      </c>
      <c r="F1090" s="20">
        <v>6.2500000000000003E-3</v>
      </c>
      <c r="G1090" s="20">
        <v>0</v>
      </c>
      <c r="H1090" s="20">
        <v>2.23</v>
      </c>
      <c r="I1090" s="1" t="s">
        <v>854</v>
      </c>
      <c r="J1090" s="20" t="s">
        <v>464</v>
      </c>
      <c r="T1090" s="133" t="s">
        <v>380</v>
      </c>
      <c r="U1090" s="159" t="s">
        <v>377</v>
      </c>
      <c r="V1090" s="159" t="s">
        <v>381</v>
      </c>
      <c r="W1090" s="159" t="s">
        <v>443</v>
      </c>
      <c r="X1090" s="159" t="s">
        <v>673</v>
      </c>
      <c r="Y1090" s="159"/>
      <c r="Z1090" s="159">
        <v>6.2500000000000003E-3</v>
      </c>
      <c r="AA1090" s="159">
        <v>0</v>
      </c>
      <c r="AB1090" s="162">
        <v>2.23</v>
      </c>
    </row>
    <row r="1091" spans="1:28" x14ac:dyDescent="0.15">
      <c r="A1091" s="20" t="str">
        <f t="shared" si="16"/>
        <v>乗0CREA</v>
      </c>
      <c r="B1091" s="20" t="s">
        <v>420</v>
      </c>
      <c r="C1091" s="20" t="s">
        <v>419</v>
      </c>
      <c r="D1091" s="20" t="s">
        <v>443</v>
      </c>
      <c r="E1091" s="20" t="s">
        <v>669</v>
      </c>
      <c r="F1091" s="20">
        <v>6.2500000000000003E-3</v>
      </c>
      <c r="G1091" s="20">
        <v>0</v>
      </c>
      <c r="H1091" s="20">
        <v>2.23</v>
      </c>
      <c r="I1091" s="1" t="s">
        <v>854</v>
      </c>
      <c r="J1091" s="20" t="s">
        <v>447</v>
      </c>
      <c r="T1091" s="133" t="s">
        <v>380</v>
      </c>
      <c r="U1091" s="159" t="s">
        <v>377</v>
      </c>
      <c r="V1091" s="159" t="s">
        <v>381</v>
      </c>
      <c r="W1091" s="159" t="s">
        <v>443</v>
      </c>
      <c r="X1091" s="159" t="s">
        <v>669</v>
      </c>
      <c r="Y1091" s="159"/>
      <c r="Z1091" s="159">
        <v>6.2500000000000003E-3</v>
      </c>
      <c r="AA1091" s="159">
        <v>0</v>
      </c>
      <c r="AB1091" s="162">
        <v>2.23</v>
      </c>
    </row>
    <row r="1092" spans="1:28" x14ac:dyDescent="0.15">
      <c r="A1092" s="20" t="str">
        <f t="shared" si="16"/>
        <v>乗0CQFA</v>
      </c>
      <c r="B1092" s="20" t="s">
        <v>420</v>
      </c>
      <c r="C1092" s="20" t="s">
        <v>419</v>
      </c>
      <c r="D1092" s="20" t="s">
        <v>443</v>
      </c>
      <c r="E1092" s="20" t="s">
        <v>318</v>
      </c>
      <c r="F1092" s="20">
        <v>2.2499999999999999E-2</v>
      </c>
      <c r="G1092" s="20">
        <v>0</v>
      </c>
      <c r="H1092" s="20">
        <v>2.23</v>
      </c>
      <c r="I1092" s="1" t="s">
        <v>854</v>
      </c>
      <c r="J1092" s="20" t="s">
        <v>83</v>
      </c>
      <c r="T1092" s="133" t="s">
        <v>380</v>
      </c>
      <c r="U1092" s="159" t="s">
        <v>377</v>
      </c>
      <c r="V1092" s="159" t="s">
        <v>381</v>
      </c>
      <c r="W1092" s="159" t="s">
        <v>443</v>
      </c>
      <c r="X1092" s="159" t="s">
        <v>318</v>
      </c>
      <c r="Y1092" s="159"/>
      <c r="Z1092" s="159">
        <v>2.2499999999999999E-2</v>
      </c>
      <c r="AA1092" s="159">
        <v>0</v>
      </c>
      <c r="AB1092" s="162">
        <v>2.23</v>
      </c>
    </row>
    <row r="1093" spans="1:28" x14ac:dyDescent="0.15">
      <c r="A1093" s="20" t="str">
        <f t="shared" ref="A1093:A1149" si="17">CONCATENATE(C1093,E1093)</f>
        <v>乗0CQEA</v>
      </c>
      <c r="B1093" s="20" t="s">
        <v>420</v>
      </c>
      <c r="C1093" s="20" t="s">
        <v>419</v>
      </c>
      <c r="D1093" s="20" t="s">
        <v>443</v>
      </c>
      <c r="E1093" s="20" t="s">
        <v>314</v>
      </c>
      <c r="F1093" s="20">
        <v>2.2499999999999999E-2</v>
      </c>
      <c r="G1093" s="20">
        <v>0</v>
      </c>
      <c r="H1093" s="20">
        <v>2.23</v>
      </c>
      <c r="I1093" s="1" t="s">
        <v>854</v>
      </c>
      <c r="J1093" s="20" t="s">
        <v>384</v>
      </c>
      <c r="T1093" s="133" t="s">
        <v>380</v>
      </c>
      <c r="U1093" s="159" t="s">
        <v>377</v>
      </c>
      <c r="V1093" s="159" t="s">
        <v>381</v>
      </c>
      <c r="W1093" s="159" t="s">
        <v>443</v>
      </c>
      <c r="X1093" s="159" t="s">
        <v>314</v>
      </c>
      <c r="Y1093" s="159"/>
      <c r="Z1093" s="159">
        <v>2.2499999999999999E-2</v>
      </c>
      <c r="AA1093" s="159">
        <v>0</v>
      </c>
      <c r="AB1093" s="162">
        <v>2.23</v>
      </c>
    </row>
    <row r="1094" spans="1:28" x14ac:dyDescent="0.15">
      <c r="A1094" s="20" t="str">
        <f t="shared" si="17"/>
        <v>乗0C3FA</v>
      </c>
      <c r="B1094" s="20" t="s">
        <v>420</v>
      </c>
      <c r="C1094" s="20" t="s">
        <v>419</v>
      </c>
      <c r="D1094" t="s">
        <v>1643</v>
      </c>
      <c r="E1094" t="s">
        <v>1354</v>
      </c>
      <c r="F1094" s="20">
        <v>2.5000000000000001E-2</v>
      </c>
      <c r="G1094" s="20">
        <v>0</v>
      </c>
      <c r="H1094" s="20">
        <v>2.23</v>
      </c>
      <c r="I1094" s="1" t="s">
        <v>854</v>
      </c>
      <c r="T1094" s="133" t="s">
        <v>380</v>
      </c>
      <c r="U1094" s="159" t="s">
        <v>377</v>
      </c>
      <c r="V1094" s="159" t="s">
        <v>381</v>
      </c>
      <c r="W1094" s="159" t="s">
        <v>1102</v>
      </c>
      <c r="X1094" s="159" t="s">
        <v>1355</v>
      </c>
      <c r="Y1094" s="159"/>
      <c r="Z1094" s="159">
        <v>2.5000000000000001E-2</v>
      </c>
      <c r="AA1094" s="159">
        <v>0</v>
      </c>
      <c r="AB1094" s="162">
        <v>2.23</v>
      </c>
    </row>
    <row r="1095" spans="1:28" x14ac:dyDescent="0.15">
      <c r="A1095" s="20" t="str">
        <f t="shared" si="17"/>
        <v>乗0C3EA</v>
      </c>
      <c r="B1095" s="20" t="s">
        <v>420</v>
      </c>
      <c r="C1095" s="20" t="s">
        <v>419</v>
      </c>
      <c r="D1095" t="s">
        <v>1479</v>
      </c>
      <c r="E1095" t="s">
        <v>1356</v>
      </c>
      <c r="F1095" s="20">
        <v>1.2500000000000001E-2</v>
      </c>
      <c r="G1095" s="20">
        <v>0</v>
      </c>
      <c r="H1095" s="20">
        <v>2.23</v>
      </c>
      <c r="I1095" s="1" t="s">
        <v>854</v>
      </c>
      <c r="T1095" s="133" t="s">
        <v>380</v>
      </c>
      <c r="U1095" s="159" t="s">
        <v>377</v>
      </c>
      <c r="V1095" s="159" t="s">
        <v>381</v>
      </c>
      <c r="W1095" s="159" t="s">
        <v>1102</v>
      </c>
      <c r="X1095" s="159" t="s">
        <v>1357</v>
      </c>
      <c r="Y1095" s="159"/>
      <c r="Z1095" s="159">
        <v>1.2500000000000001E-2</v>
      </c>
      <c r="AA1095" s="159">
        <v>0</v>
      </c>
      <c r="AB1095" s="162">
        <v>2.23</v>
      </c>
    </row>
    <row r="1096" spans="1:28" x14ac:dyDescent="0.15">
      <c r="A1096" s="20" t="str">
        <f t="shared" si="17"/>
        <v>乗0C4FA</v>
      </c>
      <c r="B1096" s="20" t="s">
        <v>420</v>
      </c>
      <c r="C1096" s="20" t="s">
        <v>419</v>
      </c>
      <c r="D1096" t="s">
        <v>1105</v>
      </c>
      <c r="E1096" t="s">
        <v>1644</v>
      </c>
      <c r="F1096" s="20">
        <v>1.8750000000000003E-2</v>
      </c>
      <c r="G1096" s="20">
        <v>0</v>
      </c>
      <c r="H1096" s="20">
        <v>2.23</v>
      </c>
      <c r="I1096" s="1" t="s">
        <v>854</v>
      </c>
      <c r="T1096" s="133" t="s">
        <v>380</v>
      </c>
      <c r="U1096" s="159" t="s">
        <v>377</v>
      </c>
      <c r="V1096" s="159" t="s">
        <v>381</v>
      </c>
      <c r="W1096" s="159" t="s">
        <v>1102</v>
      </c>
      <c r="X1096" s="159" t="s">
        <v>1358</v>
      </c>
      <c r="Y1096" s="159"/>
      <c r="Z1096" s="159">
        <v>1.8750000000000003E-2</v>
      </c>
      <c r="AA1096" s="159">
        <v>0</v>
      </c>
      <c r="AB1096" s="162">
        <v>2.23</v>
      </c>
    </row>
    <row r="1097" spans="1:28" x14ac:dyDescent="0.15">
      <c r="A1097" s="20" t="str">
        <f t="shared" si="17"/>
        <v>乗0C4EA</v>
      </c>
      <c r="B1097" s="20" t="s">
        <v>420</v>
      </c>
      <c r="C1097" s="20" t="s">
        <v>419</v>
      </c>
      <c r="D1097" t="s">
        <v>1105</v>
      </c>
      <c r="E1097" t="s">
        <v>1359</v>
      </c>
      <c r="F1097" s="20">
        <v>1.8750000000000003E-2</v>
      </c>
      <c r="G1097" s="20">
        <v>0</v>
      </c>
      <c r="H1097" s="20">
        <v>2.23</v>
      </c>
      <c r="I1097" s="1" t="s">
        <v>854</v>
      </c>
      <c r="T1097" s="133" t="s">
        <v>380</v>
      </c>
      <c r="U1097" s="159" t="s">
        <v>377</v>
      </c>
      <c r="V1097" s="159" t="s">
        <v>381</v>
      </c>
      <c r="W1097" s="159" t="s">
        <v>1102</v>
      </c>
      <c r="X1097" s="159" t="s">
        <v>1360</v>
      </c>
      <c r="Y1097" s="159"/>
      <c r="Z1097" s="159">
        <v>1.8750000000000003E-2</v>
      </c>
      <c r="AA1097" s="159">
        <v>0</v>
      </c>
      <c r="AB1097" s="162">
        <v>2.23</v>
      </c>
    </row>
    <row r="1098" spans="1:28" x14ac:dyDescent="0.15">
      <c r="A1098" s="20" t="str">
        <f t="shared" si="17"/>
        <v>乗0C5FA</v>
      </c>
      <c r="B1098" s="20" t="s">
        <v>420</v>
      </c>
      <c r="C1098" s="20" t="s">
        <v>419</v>
      </c>
      <c r="D1098" t="s">
        <v>1105</v>
      </c>
      <c r="E1098" t="s">
        <v>1645</v>
      </c>
      <c r="F1098" s="20">
        <v>1.2500000000000001E-2</v>
      </c>
      <c r="G1098" s="20">
        <v>0</v>
      </c>
      <c r="H1098" s="20">
        <v>2.23</v>
      </c>
      <c r="I1098" s="1" t="s">
        <v>854</v>
      </c>
      <c r="T1098" s="133" t="s">
        <v>380</v>
      </c>
      <c r="U1098" s="159" t="s">
        <v>377</v>
      </c>
      <c r="V1098" s="159" t="s">
        <v>381</v>
      </c>
      <c r="W1098" s="159" t="s">
        <v>1102</v>
      </c>
      <c r="X1098" s="159" t="s">
        <v>1361</v>
      </c>
      <c r="Y1098" s="159"/>
      <c r="Z1098" s="159">
        <v>1.2500000000000001E-2</v>
      </c>
      <c r="AA1098" s="159">
        <v>0</v>
      </c>
      <c r="AB1098" s="162">
        <v>2.23</v>
      </c>
    </row>
    <row r="1099" spans="1:28" x14ac:dyDescent="0.15">
      <c r="A1099" s="20" t="str">
        <f t="shared" si="17"/>
        <v>乗0C5EA</v>
      </c>
      <c r="B1099" s="20" t="s">
        <v>420</v>
      </c>
      <c r="C1099" s="20" t="s">
        <v>419</v>
      </c>
      <c r="D1099" t="s">
        <v>1105</v>
      </c>
      <c r="E1099" t="s">
        <v>1646</v>
      </c>
      <c r="F1099" s="20">
        <v>1.2500000000000001E-2</v>
      </c>
      <c r="G1099" s="20">
        <v>0</v>
      </c>
      <c r="H1099" s="20">
        <v>2.23</v>
      </c>
      <c r="I1099" s="1" t="s">
        <v>854</v>
      </c>
      <c r="T1099" s="133" t="s">
        <v>380</v>
      </c>
      <c r="U1099" s="159" t="s">
        <v>377</v>
      </c>
      <c r="V1099" s="159" t="s">
        <v>381</v>
      </c>
      <c r="W1099" s="159" t="s">
        <v>1102</v>
      </c>
      <c r="X1099" s="159" t="s">
        <v>1362</v>
      </c>
      <c r="Y1099" s="159"/>
      <c r="Z1099" s="159">
        <v>1.2500000000000001E-2</v>
      </c>
      <c r="AA1099" s="159">
        <v>0</v>
      </c>
      <c r="AB1099" s="162">
        <v>2.23</v>
      </c>
    </row>
    <row r="1100" spans="1:28" x14ac:dyDescent="0.15">
      <c r="A1100" s="20" t="str">
        <f t="shared" si="17"/>
        <v>乗0C6FA</v>
      </c>
      <c r="B1100" s="20" t="s">
        <v>420</v>
      </c>
      <c r="C1100" s="20" t="s">
        <v>419</v>
      </c>
      <c r="D1100" t="s">
        <v>1105</v>
      </c>
      <c r="E1100" t="s">
        <v>1647</v>
      </c>
      <c r="F1100" s="20">
        <v>6.2500000000000003E-3</v>
      </c>
      <c r="G1100" s="20">
        <v>0</v>
      </c>
      <c r="H1100" s="20">
        <v>2.23</v>
      </c>
      <c r="I1100" s="1" t="s">
        <v>854</v>
      </c>
      <c r="T1100" s="133" t="s">
        <v>380</v>
      </c>
      <c r="U1100" s="159" t="s">
        <v>377</v>
      </c>
      <c r="V1100" s="159" t="s">
        <v>381</v>
      </c>
      <c r="W1100" s="159" t="s">
        <v>1102</v>
      </c>
      <c r="X1100" s="159" t="s">
        <v>1363</v>
      </c>
      <c r="Y1100" s="159"/>
      <c r="Z1100" s="159">
        <v>6.2500000000000003E-3</v>
      </c>
      <c r="AA1100" s="159">
        <v>0</v>
      </c>
      <c r="AB1100" s="162">
        <v>2.23</v>
      </c>
    </row>
    <row r="1101" spans="1:28" x14ac:dyDescent="0.15">
      <c r="A1101" s="20" t="str">
        <f t="shared" si="17"/>
        <v>乗0C6EA</v>
      </c>
      <c r="B1101" s="20" t="s">
        <v>420</v>
      </c>
      <c r="C1101" s="20" t="s">
        <v>419</v>
      </c>
      <c r="D1101" t="s">
        <v>1105</v>
      </c>
      <c r="E1101" t="s">
        <v>1648</v>
      </c>
      <c r="F1101" s="20">
        <v>6.2500000000000003E-3</v>
      </c>
      <c r="G1101" s="20">
        <v>0</v>
      </c>
      <c r="H1101" s="20">
        <v>2.23</v>
      </c>
      <c r="I1101" s="1" t="s">
        <v>854</v>
      </c>
      <c r="T1101" s="133" t="s">
        <v>380</v>
      </c>
      <c r="U1101" s="159" t="s">
        <v>377</v>
      </c>
      <c r="V1101" s="159" t="s">
        <v>381</v>
      </c>
      <c r="W1101" s="159" t="s">
        <v>1102</v>
      </c>
      <c r="X1101" s="159" t="s">
        <v>1364</v>
      </c>
      <c r="Y1101" s="159"/>
      <c r="Z1101" s="159">
        <v>6.2500000000000003E-3</v>
      </c>
      <c r="AA1101" s="159">
        <v>0</v>
      </c>
      <c r="AB1101" s="162">
        <v>2.23</v>
      </c>
    </row>
    <row r="1102" spans="1:28" x14ac:dyDescent="0.15">
      <c r="A1102" s="20" t="str">
        <f t="shared" si="17"/>
        <v>乗0メTN</v>
      </c>
      <c r="B1102" s="20" t="s">
        <v>421</v>
      </c>
      <c r="C1102" s="20" t="s">
        <v>402</v>
      </c>
      <c r="D1102" s="20" t="s">
        <v>823</v>
      </c>
      <c r="E1102" s="20" t="s">
        <v>888</v>
      </c>
      <c r="F1102" s="20">
        <v>0.105</v>
      </c>
      <c r="G1102" s="20">
        <v>0</v>
      </c>
      <c r="H1102" s="20">
        <v>1.37</v>
      </c>
      <c r="I1102" s="1" t="s">
        <v>1284</v>
      </c>
      <c r="J1102" s="20" t="s">
        <v>1285</v>
      </c>
      <c r="T1102" s="133" t="s">
        <v>380</v>
      </c>
      <c r="U1102" s="159" t="s">
        <v>283</v>
      </c>
      <c r="V1102" s="159" t="s">
        <v>381</v>
      </c>
      <c r="W1102" s="159" t="s">
        <v>823</v>
      </c>
      <c r="X1102" s="159" t="s">
        <v>888</v>
      </c>
      <c r="Y1102" s="159"/>
      <c r="Z1102" s="159">
        <v>0.105</v>
      </c>
      <c r="AA1102" s="159">
        <v>0</v>
      </c>
      <c r="AB1102" s="162">
        <v>1.37</v>
      </c>
    </row>
    <row r="1103" spans="1:28" x14ac:dyDescent="0.15">
      <c r="A1103" s="20" t="str">
        <f t="shared" si="17"/>
        <v>乗0メLN</v>
      </c>
      <c r="B1103" s="20" t="s">
        <v>421</v>
      </c>
      <c r="C1103" s="20" t="s">
        <v>402</v>
      </c>
      <c r="D1103" s="20" t="s">
        <v>823</v>
      </c>
      <c r="E1103" s="20" t="s">
        <v>880</v>
      </c>
      <c r="F1103" s="20">
        <v>7.0000000000000007E-2</v>
      </c>
      <c r="G1103" s="20">
        <v>0</v>
      </c>
      <c r="H1103" s="20">
        <v>1.37</v>
      </c>
      <c r="I1103" s="1" t="s">
        <v>1284</v>
      </c>
      <c r="J1103" s="20" t="s">
        <v>1286</v>
      </c>
      <c r="T1103" s="133" t="s">
        <v>380</v>
      </c>
      <c r="U1103" s="159" t="s">
        <v>283</v>
      </c>
      <c r="V1103" s="159" t="s">
        <v>381</v>
      </c>
      <c r="W1103" s="159" t="s">
        <v>823</v>
      </c>
      <c r="X1103" s="159" t="s">
        <v>880</v>
      </c>
      <c r="Y1103" s="159"/>
      <c r="Z1103" s="159">
        <v>7.0000000000000007E-2</v>
      </c>
      <c r="AA1103" s="159">
        <v>0</v>
      </c>
      <c r="AB1103" s="162">
        <v>1.37</v>
      </c>
    </row>
    <row r="1104" spans="1:28" x14ac:dyDescent="0.15">
      <c r="A1104" s="20" t="str">
        <f t="shared" si="17"/>
        <v>乗0メUN</v>
      </c>
      <c r="B1104" s="20" t="s">
        <v>421</v>
      </c>
      <c r="C1104" s="20" t="s">
        <v>402</v>
      </c>
      <c r="D1104" s="20" t="s">
        <v>823</v>
      </c>
      <c r="E1104" s="20" t="s">
        <v>895</v>
      </c>
      <c r="F1104" s="20">
        <v>3.5000000000000003E-2</v>
      </c>
      <c r="G1104" s="20">
        <v>0</v>
      </c>
      <c r="H1104" s="20">
        <v>1.37</v>
      </c>
      <c r="I1104" s="1" t="s">
        <v>1284</v>
      </c>
      <c r="J1104" s="20" t="s">
        <v>1287</v>
      </c>
      <c r="T1104" s="133" t="s">
        <v>380</v>
      </c>
      <c r="U1104" s="159" t="s">
        <v>283</v>
      </c>
      <c r="V1104" s="159" t="s">
        <v>381</v>
      </c>
      <c r="W1104" s="159" t="s">
        <v>823</v>
      </c>
      <c r="X1104" s="159" t="s">
        <v>895</v>
      </c>
      <c r="Y1104" s="159"/>
      <c r="Z1104" s="159">
        <v>3.5000000000000003E-2</v>
      </c>
      <c r="AA1104" s="159">
        <v>0</v>
      </c>
      <c r="AB1104" s="162">
        <v>1.37</v>
      </c>
    </row>
    <row r="1105" spans="1:28" x14ac:dyDescent="0.15">
      <c r="A1105" s="20" t="str">
        <f t="shared" si="17"/>
        <v>乗0メAHA</v>
      </c>
      <c r="B1105" s="20" t="s">
        <v>421</v>
      </c>
      <c r="C1105" s="20" t="s">
        <v>402</v>
      </c>
      <c r="D1105" s="20" t="s">
        <v>185</v>
      </c>
      <c r="E1105" s="20" t="s">
        <v>811</v>
      </c>
      <c r="F1105" s="20">
        <v>7.0000000000000007E-2</v>
      </c>
      <c r="G1105" s="20">
        <v>0</v>
      </c>
      <c r="H1105" s="20">
        <v>1.37</v>
      </c>
      <c r="I1105" s="1" t="s">
        <v>1284</v>
      </c>
      <c r="J1105" s="20" t="s">
        <v>283</v>
      </c>
      <c r="T1105" s="133" t="s">
        <v>380</v>
      </c>
      <c r="U1105" s="159" t="s">
        <v>283</v>
      </c>
      <c r="V1105" s="159" t="s">
        <v>381</v>
      </c>
      <c r="W1105" s="159" t="s">
        <v>185</v>
      </c>
      <c r="X1105" s="159" t="s">
        <v>811</v>
      </c>
      <c r="Y1105" s="159"/>
      <c r="Z1105" s="159">
        <v>7.0000000000000007E-2</v>
      </c>
      <c r="AA1105" s="159">
        <v>0</v>
      </c>
      <c r="AB1105" s="162">
        <v>1.37</v>
      </c>
    </row>
    <row r="1106" spans="1:28" x14ac:dyDescent="0.15">
      <c r="A1106" s="20" t="str">
        <f t="shared" si="17"/>
        <v>乗0メAGA</v>
      </c>
      <c r="B1106" s="20" t="s">
        <v>421</v>
      </c>
      <c r="C1106" s="20" t="s">
        <v>402</v>
      </c>
      <c r="D1106" s="20" t="s">
        <v>185</v>
      </c>
      <c r="E1106" s="20" t="s">
        <v>812</v>
      </c>
      <c r="F1106" s="20">
        <v>3.5000000000000003E-2</v>
      </c>
      <c r="G1106" s="20">
        <v>0</v>
      </c>
      <c r="H1106" s="20">
        <v>1.37</v>
      </c>
      <c r="I1106" s="1" t="s">
        <v>1284</v>
      </c>
      <c r="J1106" s="20" t="s">
        <v>1288</v>
      </c>
      <c r="T1106" s="133" t="s">
        <v>380</v>
      </c>
      <c r="U1106" s="159" t="s">
        <v>283</v>
      </c>
      <c r="V1106" s="159" t="s">
        <v>381</v>
      </c>
      <c r="W1106" s="159" t="s">
        <v>185</v>
      </c>
      <c r="X1106" s="159" t="s">
        <v>812</v>
      </c>
      <c r="Y1106" s="159"/>
      <c r="Z1106" s="159">
        <v>3.5000000000000003E-2</v>
      </c>
      <c r="AA1106" s="159">
        <v>0</v>
      </c>
      <c r="AB1106" s="162">
        <v>1.37</v>
      </c>
    </row>
    <row r="1107" spans="1:28" x14ac:dyDescent="0.15">
      <c r="A1107" s="20" t="str">
        <f t="shared" si="17"/>
        <v>乗0メCGA</v>
      </c>
      <c r="B1107" s="20" t="s">
        <v>421</v>
      </c>
      <c r="C1107" s="20" t="s">
        <v>402</v>
      </c>
      <c r="D1107" s="20" t="s">
        <v>185</v>
      </c>
      <c r="E1107" s="20" t="s">
        <v>102</v>
      </c>
      <c r="F1107" s="20">
        <v>3.5000000000000003E-2</v>
      </c>
      <c r="G1107" s="20">
        <v>0</v>
      </c>
      <c r="H1107" s="20">
        <v>1.37</v>
      </c>
      <c r="I1107" s="1" t="s">
        <v>1284</v>
      </c>
      <c r="J1107" s="20" t="s">
        <v>174</v>
      </c>
      <c r="T1107" s="133" t="s">
        <v>380</v>
      </c>
      <c r="U1107" s="159" t="s">
        <v>283</v>
      </c>
      <c r="V1107" s="159" t="s">
        <v>381</v>
      </c>
      <c r="W1107" s="159" t="s">
        <v>185</v>
      </c>
      <c r="X1107" s="159" t="s">
        <v>102</v>
      </c>
      <c r="Y1107" s="159"/>
      <c r="Z1107" s="159">
        <v>3.5000000000000003E-2</v>
      </c>
      <c r="AA1107" s="159">
        <v>0</v>
      </c>
      <c r="AB1107" s="162">
        <v>1.37</v>
      </c>
    </row>
    <row r="1108" spans="1:28" x14ac:dyDescent="0.15">
      <c r="A1108" s="20" t="str">
        <f t="shared" si="17"/>
        <v>乗0メCHA</v>
      </c>
      <c r="B1108" s="20" t="s">
        <v>421</v>
      </c>
      <c r="C1108" s="20" t="s">
        <v>402</v>
      </c>
      <c r="D1108" s="20" t="s">
        <v>185</v>
      </c>
      <c r="E1108" s="20" t="s">
        <v>105</v>
      </c>
      <c r="F1108" s="20">
        <v>3.5000000000000003E-2</v>
      </c>
      <c r="G1108" s="20">
        <v>0</v>
      </c>
      <c r="H1108" s="20">
        <v>1.37</v>
      </c>
      <c r="I1108" s="1" t="s">
        <v>1284</v>
      </c>
      <c r="J1108" s="20" t="s">
        <v>173</v>
      </c>
      <c r="T1108" s="133" t="s">
        <v>380</v>
      </c>
      <c r="U1108" s="159" t="s">
        <v>283</v>
      </c>
      <c r="V1108" s="159" t="s">
        <v>381</v>
      </c>
      <c r="W1108" s="159" t="s">
        <v>185</v>
      </c>
      <c r="X1108" s="159" t="s">
        <v>105</v>
      </c>
      <c r="Y1108" s="159"/>
      <c r="Z1108" s="159">
        <v>3.5000000000000003E-2</v>
      </c>
      <c r="AA1108" s="159">
        <v>0</v>
      </c>
      <c r="AB1108" s="162">
        <v>1.37</v>
      </c>
    </row>
    <row r="1109" spans="1:28" x14ac:dyDescent="0.15">
      <c r="A1109" s="20" t="str">
        <f t="shared" si="17"/>
        <v>乗0メDGA</v>
      </c>
      <c r="B1109" s="20" t="s">
        <v>421</v>
      </c>
      <c r="C1109" s="20" t="s">
        <v>402</v>
      </c>
      <c r="D1109" s="20" t="s">
        <v>185</v>
      </c>
      <c r="E1109" s="20" t="s">
        <v>146</v>
      </c>
      <c r="F1109" s="20">
        <v>1.7500000000000002E-2</v>
      </c>
      <c r="G1109" s="20">
        <v>0</v>
      </c>
      <c r="H1109" s="20">
        <v>1.37</v>
      </c>
      <c r="I1109" s="1" t="s">
        <v>1284</v>
      </c>
      <c r="J1109" s="20" t="s">
        <v>378</v>
      </c>
      <c r="T1109" s="133" t="s">
        <v>380</v>
      </c>
      <c r="U1109" s="159" t="s">
        <v>283</v>
      </c>
      <c r="V1109" s="159" t="s">
        <v>381</v>
      </c>
      <c r="W1109" s="159" t="s">
        <v>185</v>
      </c>
      <c r="X1109" s="159" t="s">
        <v>146</v>
      </c>
      <c r="Y1109" s="159"/>
      <c r="Z1109" s="159">
        <v>1.7500000000000002E-2</v>
      </c>
      <c r="AA1109" s="159">
        <v>0</v>
      </c>
      <c r="AB1109" s="162">
        <v>1.37</v>
      </c>
    </row>
    <row r="1110" spans="1:28" x14ac:dyDescent="0.15">
      <c r="A1110" s="20" t="str">
        <f t="shared" si="17"/>
        <v>乗0メDHA</v>
      </c>
      <c r="B1110" s="20" t="s">
        <v>421</v>
      </c>
      <c r="C1110" s="20" t="s">
        <v>402</v>
      </c>
      <c r="D1110" s="20" t="s">
        <v>185</v>
      </c>
      <c r="E1110" s="20" t="s">
        <v>149</v>
      </c>
      <c r="F1110" s="20">
        <v>1.7500000000000002E-2</v>
      </c>
      <c r="G1110" s="20">
        <v>0</v>
      </c>
      <c r="H1110" s="20">
        <v>1.37</v>
      </c>
      <c r="I1110" s="1" t="s">
        <v>1284</v>
      </c>
      <c r="J1110" s="20" t="s">
        <v>379</v>
      </c>
      <c r="T1110" s="133" t="s">
        <v>380</v>
      </c>
      <c r="U1110" s="159" t="s">
        <v>283</v>
      </c>
      <c r="V1110" s="159" t="s">
        <v>381</v>
      </c>
      <c r="W1110" s="159" t="s">
        <v>185</v>
      </c>
      <c r="X1110" s="159" t="s">
        <v>149</v>
      </c>
      <c r="Y1110" s="159"/>
      <c r="Z1110" s="159">
        <v>1.7500000000000002E-2</v>
      </c>
      <c r="AA1110" s="159">
        <v>0</v>
      </c>
      <c r="AB1110" s="162">
        <v>1.37</v>
      </c>
    </row>
    <row r="1111" spans="1:28" x14ac:dyDescent="0.15">
      <c r="A1111" s="20" t="str">
        <f t="shared" si="17"/>
        <v>乗0メLHA</v>
      </c>
      <c r="B1111" s="20" t="s">
        <v>421</v>
      </c>
      <c r="C1111" s="20" t="s">
        <v>402</v>
      </c>
      <c r="D1111" s="20" t="s">
        <v>443</v>
      </c>
      <c r="E1111" s="20" t="s">
        <v>597</v>
      </c>
      <c r="F1111" s="20">
        <v>0.04</v>
      </c>
      <c r="G1111" s="20">
        <v>0</v>
      </c>
      <c r="H1111" s="20">
        <v>1.37</v>
      </c>
      <c r="I1111" s="1" t="s">
        <v>1284</v>
      </c>
      <c r="J1111" s="20" t="s">
        <v>283</v>
      </c>
      <c r="T1111" s="133" t="s">
        <v>380</v>
      </c>
      <c r="U1111" s="159" t="s">
        <v>283</v>
      </c>
      <c r="V1111" s="159" t="s">
        <v>381</v>
      </c>
      <c r="W1111" s="159" t="s">
        <v>443</v>
      </c>
      <c r="X1111" s="159" t="s">
        <v>597</v>
      </c>
      <c r="Y1111" s="159"/>
      <c r="Z1111" s="159">
        <v>0.04</v>
      </c>
      <c r="AA1111" s="159">
        <v>0</v>
      </c>
      <c r="AB1111" s="162">
        <v>1.37</v>
      </c>
    </row>
    <row r="1112" spans="1:28" x14ac:dyDescent="0.15">
      <c r="A1112" s="20" t="str">
        <f t="shared" si="17"/>
        <v>乗0メLGA</v>
      </c>
      <c r="B1112" s="20" t="s">
        <v>421</v>
      </c>
      <c r="C1112" s="20" t="s">
        <v>402</v>
      </c>
      <c r="D1112" s="20" t="s">
        <v>443</v>
      </c>
      <c r="E1112" s="20" t="s">
        <v>593</v>
      </c>
      <c r="F1112" s="20">
        <v>0.02</v>
      </c>
      <c r="G1112" s="20">
        <v>0</v>
      </c>
      <c r="H1112" s="20">
        <v>1.37</v>
      </c>
      <c r="I1112" s="1" t="s">
        <v>1284</v>
      </c>
      <c r="J1112" s="20" t="s">
        <v>1088</v>
      </c>
      <c r="T1112" s="133" t="s">
        <v>380</v>
      </c>
      <c r="U1112" s="159" t="s">
        <v>283</v>
      </c>
      <c r="V1112" s="159" t="s">
        <v>381</v>
      </c>
      <c r="W1112" s="159" t="s">
        <v>443</v>
      </c>
      <c r="X1112" s="159" t="s">
        <v>593</v>
      </c>
      <c r="Y1112" s="159"/>
      <c r="Z1112" s="159">
        <v>0.02</v>
      </c>
      <c r="AA1112" s="159">
        <v>0</v>
      </c>
      <c r="AB1112" s="162">
        <v>1.37</v>
      </c>
    </row>
    <row r="1113" spans="1:28" x14ac:dyDescent="0.15">
      <c r="A1113" s="20" t="str">
        <f t="shared" si="17"/>
        <v>乗0メMHA</v>
      </c>
      <c r="B1113" s="20" t="s">
        <v>421</v>
      </c>
      <c r="C1113" s="20" t="s">
        <v>402</v>
      </c>
      <c r="D1113" s="20" t="s">
        <v>443</v>
      </c>
      <c r="E1113" s="20" t="s">
        <v>633</v>
      </c>
      <c r="F1113" s="20">
        <v>0.02</v>
      </c>
      <c r="G1113" s="20">
        <v>0</v>
      </c>
      <c r="H1113" s="20">
        <v>1.37</v>
      </c>
      <c r="I1113" s="1" t="s">
        <v>1284</v>
      </c>
      <c r="J1113" s="20" t="s">
        <v>463</v>
      </c>
      <c r="T1113" s="133" t="s">
        <v>380</v>
      </c>
      <c r="U1113" s="159" t="s">
        <v>283</v>
      </c>
      <c r="V1113" s="159" t="s">
        <v>381</v>
      </c>
      <c r="W1113" s="159" t="s">
        <v>443</v>
      </c>
      <c r="X1113" s="159" t="s">
        <v>633</v>
      </c>
      <c r="Y1113" s="159"/>
      <c r="Z1113" s="159">
        <v>0.02</v>
      </c>
      <c r="AA1113" s="159">
        <v>0</v>
      </c>
      <c r="AB1113" s="162">
        <v>1.37</v>
      </c>
    </row>
    <row r="1114" spans="1:28" x14ac:dyDescent="0.15">
      <c r="A1114" s="20" t="str">
        <f t="shared" si="17"/>
        <v>乗0メMGA</v>
      </c>
      <c r="B1114" s="20" t="s">
        <v>421</v>
      </c>
      <c r="C1114" s="20" t="s">
        <v>402</v>
      </c>
      <c r="D1114" s="20" t="s">
        <v>443</v>
      </c>
      <c r="E1114" s="20" t="s">
        <v>629</v>
      </c>
      <c r="F1114" s="20">
        <v>0.02</v>
      </c>
      <c r="G1114" s="20">
        <v>0</v>
      </c>
      <c r="H1114" s="20">
        <v>1.37</v>
      </c>
      <c r="I1114" s="1" t="s">
        <v>1284</v>
      </c>
      <c r="J1114" s="20" t="s">
        <v>446</v>
      </c>
      <c r="T1114" s="133" t="s">
        <v>380</v>
      </c>
      <c r="U1114" s="159" t="s">
        <v>283</v>
      </c>
      <c r="V1114" s="159" t="s">
        <v>381</v>
      </c>
      <c r="W1114" s="159" t="s">
        <v>443</v>
      </c>
      <c r="X1114" s="159" t="s">
        <v>629</v>
      </c>
      <c r="Y1114" s="159"/>
      <c r="Z1114" s="159">
        <v>0.02</v>
      </c>
      <c r="AA1114" s="159">
        <v>0</v>
      </c>
      <c r="AB1114" s="162">
        <v>1.37</v>
      </c>
    </row>
    <row r="1115" spans="1:28" x14ac:dyDescent="0.15">
      <c r="A1115" s="20" t="str">
        <f t="shared" si="17"/>
        <v>乗0メRHA</v>
      </c>
      <c r="B1115" s="20" t="s">
        <v>421</v>
      </c>
      <c r="C1115" s="20" t="s">
        <v>402</v>
      </c>
      <c r="D1115" s="20" t="s">
        <v>443</v>
      </c>
      <c r="E1115" s="20" t="s">
        <v>681</v>
      </c>
      <c r="F1115" s="20">
        <v>0.01</v>
      </c>
      <c r="G1115" s="20">
        <v>0</v>
      </c>
      <c r="H1115" s="20">
        <v>1.37</v>
      </c>
      <c r="I1115" s="1" t="s">
        <v>1284</v>
      </c>
      <c r="J1115" s="20" t="s">
        <v>464</v>
      </c>
      <c r="T1115" s="133" t="s">
        <v>380</v>
      </c>
      <c r="U1115" s="159" t="s">
        <v>283</v>
      </c>
      <c r="V1115" s="159" t="s">
        <v>381</v>
      </c>
      <c r="W1115" s="159" t="s">
        <v>443</v>
      </c>
      <c r="X1115" s="159" t="s">
        <v>681</v>
      </c>
      <c r="Y1115" s="159"/>
      <c r="Z1115" s="159">
        <v>0.01</v>
      </c>
      <c r="AA1115" s="159">
        <v>0</v>
      </c>
      <c r="AB1115" s="162">
        <v>1.37</v>
      </c>
    </row>
    <row r="1116" spans="1:28" x14ac:dyDescent="0.15">
      <c r="A1116" s="20" t="str">
        <f t="shared" si="17"/>
        <v>乗0メRGA</v>
      </c>
      <c r="B1116" s="20" t="s">
        <v>421</v>
      </c>
      <c r="C1116" s="20" t="s">
        <v>402</v>
      </c>
      <c r="D1116" s="20" t="s">
        <v>443</v>
      </c>
      <c r="E1116" s="20" t="s">
        <v>677</v>
      </c>
      <c r="F1116" s="20">
        <v>0.01</v>
      </c>
      <c r="G1116" s="20">
        <v>0</v>
      </c>
      <c r="H1116" s="20">
        <v>1.37</v>
      </c>
      <c r="I1116" s="1" t="s">
        <v>1284</v>
      </c>
      <c r="J1116" s="20" t="s">
        <v>447</v>
      </c>
      <c r="T1116" s="133" t="s">
        <v>380</v>
      </c>
      <c r="U1116" s="159" t="s">
        <v>283</v>
      </c>
      <c r="V1116" s="159" t="s">
        <v>381</v>
      </c>
      <c r="W1116" s="159" t="s">
        <v>443</v>
      </c>
      <c r="X1116" s="159" t="s">
        <v>677</v>
      </c>
      <c r="Y1116" s="159"/>
      <c r="Z1116" s="159">
        <v>0.01</v>
      </c>
      <c r="AA1116" s="159">
        <v>0</v>
      </c>
      <c r="AB1116" s="162">
        <v>1.37</v>
      </c>
    </row>
    <row r="1117" spans="1:28" x14ac:dyDescent="0.15">
      <c r="A1117" s="20" t="str">
        <f t="shared" si="17"/>
        <v>乗0メQHA</v>
      </c>
      <c r="B1117" s="20" t="s">
        <v>421</v>
      </c>
      <c r="C1117" s="20" t="s">
        <v>402</v>
      </c>
      <c r="D1117" s="20" t="s">
        <v>443</v>
      </c>
      <c r="E1117" s="20" t="s">
        <v>326</v>
      </c>
      <c r="F1117" s="20">
        <v>3.5999999999999997E-2</v>
      </c>
      <c r="G1117" s="20">
        <v>0</v>
      </c>
      <c r="H1117" s="20">
        <v>1.37</v>
      </c>
      <c r="I1117" s="1" t="s">
        <v>1284</v>
      </c>
      <c r="J1117" s="20" t="s">
        <v>83</v>
      </c>
      <c r="T1117" s="133" t="s">
        <v>380</v>
      </c>
      <c r="U1117" s="159" t="s">
        <v>283</v>
      </c>
      <c r="V1117" s="159" t="s">
        <v>381</v>
      </c>
      <c r="W1117" s="159" t="s">
        <v>443</v>
      </c>
      <c r="X1117" s="159" t="s">
        <v>326</v>
      </c>
      <c r="Y1117" s="159"/>
      <c r="Z1117" s="159">
        <v>3.5999999999999997E-2</v>
      </c>
      <c r="AA1117" s="159">
        <v>0</v>
      </c>
      <c r="AB1117" s="162">
        <v>1.37</v>
      </c>
    </row>
    <row r="1118" spans="1:28" x14ac:dyDescent="0.15">
      <c r="A1118" s="20" t="str">
        <f t="shared" si="17"/>
        <v>乗0メQGA</v>
      </c>
      <c r="B1118" s="20" t="s">
        <v>421</v>
      </c>
      <c r="C1118" s="20" t="s">
        <v>402</v>
      </c>
      <c r="D1118" s="20" t="s">
        <v>443</v>
      </c>
      <c r="E1118" s="20" t="s">
        <v>322</v>
      </c>
      <c r="F1118" s="20">
        <v>3.5999999999999997E-2</v>
      </c>
      <c r="G1118" s="20">
        <v>0</v>
      </c>
      <c r="H1118" s="20">
        <v>1.37</v>
      </c>
      <c r="I1118" s="1" t="s">
        <v>1284</v>
      </c>
      <c r="J1118" s="20" t="s">
        <v>384</v>
      </c>
      <c r="T1118" s="133" t="s">
        <v>380</v>
      </c>
      <c r="U1118" s="159" t="s">
        <v>283</v>
      </c>
      <c r="V1118" s="159" t="s">
        <v>381</v>
      </c>
      <c r="W1118" s="159" t="s">
        <v>443</v>
      </c>
      <c r="X1118" s="159" t="s">
        <v>322</v>
      </c>
      <c r="Y1118" s="159"/>
      <c r="Z1118" s="159">
        <v>3.5999999999999997E-2</v>
      </c>
      <c r="AA1118" s="159">
        <v>0</v>
      </c>
      <c r="AB1118" s="162">
        <v>1.37</v>
      </c>
    </row>
    <row r="1119" spans="1:28" x14ac:dyDescent="0.15">
      <c r="A1119" s="20" t="str">
        <f t="shared" si="17"/>
        <v>乗0メ3HA</v>
      </c>
      <c r="B1119" s="20" t="s">
        <v>421</v>
      </c>
      <c r="C1119" s="20" t="s">
        <v>402</v>
      </c>
      <c r="D1119" t="s">
        <v>1479</v>
      </c>
      <c r="E1119" t="s">
        <v>1365</v>
      </c>
      <c r="F1119" s="20">
        <v>7.4999999999999997E-2</v>
      </c>
      <c r="G1119" s="20">
        <v>0</v>
      </c>
      <c r="H1119" s="20">
        <v>1.37</v>
      </c>
      <c r="I1119" s="1" t="s">
        <v>1284</v>
      </c>
      <c r="T1119" s="133" t="s">
        <v>380</v>
      </c>
      <c r="U1119" s="159" t="s">
        <v>283</v>
      </c>
      <c r="V1119" s="159" t="s">
        <v>381</v>
      </c>
      <c r="W1119" s="159" t="s">
        <v>1102</v>
      </c>
      <c r="X1119" s="159" t="s">
        <v>1366</v>
      </c>
      <c r="Y1119" s="159"/>
      <c r="Z1119" s="159">
        <v>7.4999999999999997E-2</v>
      </c>
      <c r="AA1119" s="159">
        <v>0</v>
      </c>
      <c r="AB1119" s="162">
        <v>1.37</v>
      </c>
    </row>
    <row r="1120" spans="1:28" x14ac:dyDescent="0.15">
      <c r="A1120" s="20" t="str">
        <f t="shared" si="17"/>
        <v>乗0メ3GA</v>
      </c>
      <c r="B1120" s="20" t="s">
        <v>421</v>
      </c>
      <c r="C1120" s="20" t="s">
        <v>402</v>
      </c>
      <c r="D1120" t="s">
        <v>1649</v>
      </c>
      <c r="E1120" t="s">
        <v>1367</v>
      </c>
      <c r="F1120" s="20">
        <v>3.7499999999999999E-2</v>
      </c>
      <c r="G1120" s="20">
        <v>0</v>
      </c>
      <c r="H1120" s="20">
        <v>1.37</v>
      </c>
      <c r="I1120" s="1" t="s">
        <v>1284</v>
      </c>
      <c r="T1120" s="133" t="s">
        <v>380</v>
      </c>
      <c r="U1120" s="159" t="s">
        <v>283</v>
      </c>
      <c r="V1120" s="159" t="s">
        <v>381</v>
      </c>
      <c r="W1120" s="159" t="s">
        <v>1102</v>
      </c>
      <c r="X1120" s="159" t="s">
        <v>1368</v>
      </c>
      <c r="Y1120" s="159"/>
      <c r="Z1120" s="159">
        <v>3.7499999999999999E-2</v>
      </c>
      <c r="AA1120" s="159">
        <v>0</v>
      </c>
      <c r="AB1120" s="162">
        <v>1.37</v>
      </c>
    </row>
    <row r="1121" spans="1:28" x14ac:dyDescent="0.15">
      <c r="A1121" s="20" t="str">
        <f t="shared" si="17"/>
        <v>乗0メ4HA</v>
      </c>
      <c r="B1121" s="20" t="s">
        <v>421</v>
      </c>
      <c r="C1121" s="20" t="s">
        <v>402</v>
      </c>
      <c r="D1121" t="s">
        <v>1105</v>
      </c>
      <c r="E1121" t="s">
        <v>1369</v>
      </c>
      <c r="F1121" s="20">
        <v>5.6249999999999994E-2</v>
      </c>
      <c r="G1121" s="20">
        <v>0</v>
      </c>
      <c r="H1121" s="20">
        <v>1.37</v>
      </c>
      <c r="I1121" s="1" t="s">
        <v>1284</v>
      </c>
      <c r="T1121" s="133" t="s">
        <v>380</v>
      </c>
      <c r="U1121" s="159" t="s">
        <v>283</v>
      </c>
      <c r="V1121" s="159" t="s">
        <v>381</v>
      </c>
      <c r="W1121" s="159" t="s">
        <v>1102</v>
      </c>
      <c r="X1121" s="159" t="s">
        <v>1370</v>
      </c>
      <c r="Y1121" s="159"/>
      <c r="Z1121" s="159">
        <v>5.6249999999999994E-2</v>
      </c>
      <c r="AA1121" s="159">
        <v>0</v>
      </c>
      <c r="AB1121" s="162">
        <v>1.37</v>
      </c>
    </row>
    <row r="1122" spans="1:28" x14ac:dyDescent="0.15">
      <c r="A1122" s="20" t="str">
        <f t="shared" si="17"/>
        <v>乗0メ4GA</v>
      </c>
      <c r="B1122" s="20" t="s">
        <v>421</v>
      </c>
      <c r="C1122" s="20" t="s">
        <v>402</v>
      </c>
      <c r="D1122" t="s">
        <v>1102</v>
      </c>
      <c r="E1122" t="s">
        <v>1371</v>
      </c>
      <c r="F1122" s="20">
        <v>5.6249999999999994E-2</v>
      </c>
      <c r="G1122" s="20">
        <v>0</v>
      </c>
      <c r="H1122" s="20">
        <v>1.37</v>
      </c>
      <c r="I1122" s="1" t="s">
        <v>1284</v>
      </c>
      <c r="T1122" s="133" t="s">
        <v>380</v>
      </c>
      <c r="U1122" s="159" t="s">
        <v>283</v>
      </c>
      <c r="V1122" s="159" t="s">
        <v>381</v>
      </c>
      <c r="W1122" s="159" t="s">
        <v>1102</v>
      </c>
      <c r="X1122" s="159" t="s">
        <v>1372</v>
      </c>
      <c r="Y1122" s="159"/>
      <c r="Z1122" s="159">
        <v>5.6249999999999994E-2</v>
      </c>
      <c r="AA1122" s="159">
        <v>0</v>
      </c>
      <c r="AB1122" s="162">
        <v>1.37</v>
      </c>
    </row>
    <row r="1123" spans="1:28" x14ac:dyDescent="0.15">
      <c r="A1123" s="20" t="str">
        <f t="shared" si="17"/>
        <v>乗0メ5HA</v>
      </c>
      <c r="B1123" s="20" t="s">
        <v>421</v>
      </c>
      <c r="C1123" s="20" t="s">
        <v>402</v>
      </c>
      <c r="D1123" t="s">
        <v>1105</v>
      </c>
      <c r="E1123" t="s">
        <v>1650</v>
      </c>
      <c r="F1123" s="20">
        <v>3.7499999999999999E-2</v>
      </c>
      <c r="G1123" s="20">
        <v>0</v>
      </c>
      <c r="H1123" s="20">
        <v>1.37</v>
      </c>
      <c r="I1123" s="1" t="s">
        <v>1284</v>
      </c>
      <c r="T1123" s="133" t="s">
        <v>380</v>
      </c>
      <c r="U1123" s="159" t="s">
        <v>283</v>
      </c>
      <c r="V1123" s="159" t="s">
        <v>381</v>
      </c>
      <c r="W1123" s="159" t="s">
        <v>1102</v>
      </c>
      <c r="X1123" s="159" t="s">
        <v>1373</v>
      </c>
      <c r="Y1123" s="159"/>
      <c r="Z1123" s="159">
        <v>3.7499999999999999E-2</v>
      </c>
      <c r="AA1123" s="159">
        <v>0</v>
      </c>
      <c r="AB1123" s="162">
        <v>1.37</v>
      </c>
    </row>
    <row r="1124" spans="1:28" x14ac:dyDescent="0.15">
      <c r="A1124" s="20" t="str">
        <f t="shared" si="17"/>
        <v>乗0メ5GA</v>
      </c>
      <c r="B1124" s="20" t="s">
        <v>421</v>
      </c>
      <c r="C1124" s="20" t="s">
        <v>402</v>
      </c>
      <c r="D1124" t="s">
        <v>1102</v>
      </c>
      <c r="E1124" t="s">
        <v>1374</v>
      </c>
      <c r="F1124" s="20">
        <v>3.7499999999999999E-2</v>
      </c>
      <c r="G1124" s="20">
        <v>0</v>
      </c>
      <c r="H1124" s="20">
        <v>1.37</v>
      </c>
      <c r="I1124" s="1" t="s">
        <v>1284</v>
      </c>
      <c r="T1124" s="133" t="s">
        <v>380</v>
      </c>
      <c r="U1124" s="159" t="s">
        <v>283</v>
      </c>
      <c r="V1124" s="159" t="s">
        <v>381</v>
      </c>
      <c r="W1124" s="159" t="s">
        <v>1102</v>
      </c>
      <c r="X1124" s="159" t="s">
        <v>1375</v>
      </c>
      <c r="Y1124" s="159"/>
      <c r="Z1124" s="159">
        <v>3.7499999999999999E-2</v>
      </c>
      <c r="AA1124" s="159">
        <v>0</v>
      </c>
      <c r="AB1124" s="162">
        <v>1.37</v>
      </c>
    </row>
    <row r="1125" spans="1:28" x14ac:dyDescent="0.15">
      <c r="A1125" s="20" t="str">
        <f t="shared" si="17"/>
        <v>乗0メ6HA</v>
      </c>
      <c r="B1125" s="20" t="s">
        <v>421</v>
      </c>
      <c r="C1125" s="20" t="s">
        <v>402</v>
      </c>
      <c r="D1125" t="s">
        <v>1105</v>
      </c>
      <c r="E1125" t="s">
        <v>1376</v>
      </c>
      <c r="F1125" s="20">
        <v>1.8749999999999999E-2</v>
      </c>
      <c r="G1125" s="20">
        <v>0</v>
      </c>
      <c r="H1125" s="20">
        <v>1.37</v>
      </c>
      <c r="I1125" s="1" t="s">
        <v>1284</v>
      </c>
      <c r="T1125" s="133" t="s">
        <v>380</v>
      </c>
      <c r="U1125" s="159" t="s">
        <v>283</v>
      </c>
      <c r="V1125" s="159" t="s">
        <v>381</v>
      </c>
      <c r="W1125" s="159" t="s">
        <v>1102</v>
      </c>
      <c r="X1125" s="159" t="s">
        <v>1377</v>
      </c>
      <c r="Y1125" s="159"/>
      <c r="Z1125" s="159">
        <v>1.8749999999999999E-2</v>
      </c>
      <c r="AA1125" s="159">
        <v>0</v>
      </c>
      <c r="AB1125" s="162">
        <v>1.37</v>
      </c>
    </row>
    <row r="1126" spans="1:28" x14ac:dyDescent="0.15">
      <c r="A1126" s="20" t="str">
        <f t="shared" si="17"/>
        <v>乗0メ6GA</v>
      </c>
      <c r="B1126" s="20" t="s">
        <v>421</v>
      </c>
      <c r="C1126" s="20" t="s">
        <v>402</v>
      </c>
      <c r="D1126" t="s">
        <v>1102</v>
      </c>
      <c r="E1126" t="s">
        <v>1651</v>
      </c>
      <c r="F1126" s="20">
        <v>1.8749999999999999E-2</v>
      </c>
      <c r="G1126" s="20">
        <v>0</v>
      </c>
      <c r="H1126" s="20">
        <v>1.37</v>
      </c>
      <c r="I1126" s="1" t="s">
        <v>1284</v>
      </c>
      <c r="T1126" s="133" t="s">
        <v>380</v>
      </c>
      <c r="U1126" s="159" t="s">
        <v>283</v>
      </c>
      <c r="V1126" s="159" t="s">
        <v>381</v>
      </c>
      <c r="W1126" s="159" t="s">
        <v>1102</v>
      </c>
      <c r="X1126" s="159" t="s">
        <v>1378</v>
      </c>
      <c r="Y1126" s="159"/>
      <c r="Z1126" s="159">
        <v>1.8749999999999999E-2</v>
      </c>
      <c r="AA1126" s="159">
        <v>0</v>
      </c>
      <c r="AB1126" s="162">
        <v>1.37</v>
      </c>
    </row>
    <row r="1127" spans="1:28" x14ac:dyDescent="0.15">
      <c r="A1127" s="20" t="str">
        <f t="shared" si="17"/>
        <v>乗0電EA</v>
      </c>
      <c r="B1127" s="20" t="s">
        <v>251</v>
      </c>
      <c r="C1127" s="20" t="s">
        <v>240</v>
      </c>
      <c r="E1127" s="20" t="s">
        <v>565</v>
      </c>
      <c r="F1127" s="20">
        <v>0</v>
      </c>
      <c r="G1127" s="20">
        <v>0</v>
      </c>
      <c r="H1127" s="20">
        <v>0</v>
      </c>
      <c r="I1127" s="1" t="s">
        <v>849</v>
      </c>
      <c r="T1127" s="133" t="s">
        <v>175</v>
      </c>
      <c r="U1127" s="159" t="s">
        <v>1006</v>
      </c>
      <c r="V1127" s="159" t="s">
        <v>517</v>
      </c>
      <c r="W1127" s="159"/>
      <c r="X1127" s="159" t="s">
        <v>565</v>
      </c>
      <c r="Y1127" s="159"/>
      <c r="Z1127" s="159">
        <v>0</v>
      </c>
      <c r="AA1127" s="159">
        <v>0</v>
      </c>
      <c r="AB1127" s="162">
        <v>0</v>
      </c>
    </row>
    <row r="1128" spans="1:28" x14ac:dyDescent="0.15">
      <c r="A1128" s="20" t="str">
        <f t="shared" si="17"/>
        <v>貨1電EB</v>
      </c>
      <c r="B1128" s="20" t="s">
        <v>92</v>
      </c>
      <c r="C1128" s="20" t="s">
        <v>241</v>
      </c>
      <c r="E1128" s="20" t="s">
        <v>566</v>
      </c>
      <c r="F1128" s="20">
        <v>0</v>
      </c>
      <c r="G1128" s="20">
        <v>0</v>
      </c>
      <c r="H1128" s="20">
        <v>0</v>
      </c>
      <c r="I1128" s="1" t="s">
        <v>849</v>
      </c>
      <c r="T1128" s="133" t="s">
        <v>365</v>
      </c>
      <c r="U1128" s="159" t="s">
        <v>1006</v>
      </c>
      <c r="V1128" s="159" t="s">
        <v>367</v>
      </c>
      <c r="W1128" s="159"/>
      <c r="X1128" s="159" t="s">
        <v>566</v>
      </c>
      <c r="Y1128" s="159"/>
      <c r="Z1128" s="159">
        <v>0</v>
      </c>
      <c r="AA1128" s="159">
        <v>0</v>
      </c>
      <c r="AB1128" s="162">
        <v>0</v>
      </c>
    </row>
    <row r="1129" spans="1:28" x14ac:dyDescent="0.15">
      <c r="A1129" s="20" t="str">
        <f t="shared" si="17"/>
        <v>貨2電EC</v>
      </c>
      <c r="B1129" s="20" t="s">
        <v>93</v>
      </c>
      <c r="C1129" s="20" t="s">
        <v>242</v>
      </c>
      <c r="E1129" s="20" t="s">
        <v>567</v>
      </c>
      <c r="F1129" s="20">
        <v>0</v>
      </c>
      <c r="G1129" s="20">
        <v>0</v>
      </c>
      <c r="H1129" s="20">
        <v>0</v>
      </c>
      <c r="I1129" s="1" t="s">
        <v>849</v>
      </c>
      <c r="T1129" s="133" t="s">
        <v>365</v>
      </c>
      <c r="U1129" s="159" t="s">
        <v>1006</v>
      </c>
      <c r="V1129" s="159" t="s">
        <v>1381</v>
      </c>
      <c r="W1129" s="159"/>
      <c r="X1129" s="159" t="s">
        <v>567</v>
      </c>
      <c r="Y1129" s="159"/>
      <c r="Z1129" s="159">
        <v>0</v>
      </c>
      <c r="AA1129" s="159">
        <v>0</v>
      </c>
      <c r="AB1129" s="162">
        <v>0</v>
      </c>
    </row>
    <row r="1130" spans="1:28" x14ac:dyDescent="0.15">
      <c r="A1130" s="20" t="str">
        <f t="shared" si="17"/>
        <v>貨3電EC</v>
      </c>
      <c r="B1130" s="20" t="s">
        <v>94</v>
      </c>
      <c r="C1130" s="20" t="s">
        <v>243</v>
      </c>
      <c r="E1130" s="20" t="s">
        <v>567</v>
      </c>
      <c r="F1130" s="20">
        <v>0</v>
      </c>
      <c r="G1130" s="20">
        <v>0</v>
      </c>
      <c r="H1130" s="20">
        <v>0</v>
      </c>
      <c r="I1130" s="1" t="s">
        <v>849</v>
      </c>
      <c r="T1130" s="133" t="s">
        <v>365</v>
      </c>
      <c r="U1130" s="159" t="s">
        <v>385</v>
      </c>
      <c r="V1130" s="159" t="s">
        <v>370</v>
      </c>
      <c r="W1130" s="159"/>
      <c r="X1130" s="159" t="s">
        <v>568</v>
      </c>
      <c r="Y1130" s="159"/>
      <c r="Z1130" s="159">
        <v>0</v>
      </c>
      <c r="AA1130" s="159">
        <v>0</v>
      </c>
      <c r="AB1130" s="162">
        <v>0</v>
      </c>
    </row>
    <row r="1131" spans="1:28" x14ac:dyDescent="0.15">
      <c r="A1131" s="20" t="str">
        <f t="shared" si="17"/>
        <v>貨4電ED</v>
      </c>
      <c r="B1131" s="20" t="s">
        <v>95</v>
      </c>
      <c r="C1131" s="20" t="s">
        <v>244</v>
      </c>
      <c r="E1131" s="20" t="s">
        <v>568</v>
      </c>
      <c r="F1131" s="20">
        <v>0</v>
      </c>
      <c r="G1131" s="20">
        <v>0</v>
      </c>
      <c r="H1131" s="20">
        <v>0</v>
      </c>
      <c r="I1131" s="1" t="s">
        <v>849</v>
      </c>
      <c r="T1131" s="133" t="s">
        <v>380</v>
      </c>
      <c r="U1131" s="159" t="s">
        <v>385</v>
      </c>
      <c r="V1131" s="159" t="s">
        <v>381</v>
      </c>
      <c r="W1131" s="159"/>
      <c r="X1131" s="159" t="s">
        <v>250</v>
      </c>
      <c r="Y1131" s="159"/>
      <c r="Z1131" s="159">
        <v>0</v>
      </c>
      <c r="AA1131" s="159">
        <v>0</v>
      </c>
      <c r="AB1131" s="162">
        <v>0</v>
      </c>
    </row>
    <row r="1132" spans="1:28" x14ac:dyDescent="0.15">
      <c r="A1132" s="20" t="str">
        <f t="shared" si="17"/>
        <v>乗0電ZAA</v>
      </c>
      <c r="B1132" s="20" t="s">
        <v>422</v>
      </c>
      <c r="C1132" s="20" t="s">
        <v>240</v>
      </c>
      <c r="D1132" s="20" t="s">
        <v>185</v>
      </c>
      <c r="E1132" s="20" t="s">
        <v>250</v>
      </c>
      <c r="F1132" s="20">
        <v>0</v>
      </c>
      <c r="G1132" s="20">
        <v>0</v>
      </c>
      <c r="H1132" s="20">
        <v>0</v>
      </c>
      <c r="I1132" s="1" t="s">
        <v>849</v>
      </c>
      <c r="T1132" s="133" t="s">
        <v>386</v>
      </c>
      <c r="U1132" s="159" t="s">
        <v>385</v>
      </c>
      <c r="V1132" s="159" t="s">
        <v>381</v>
      </c>
      <c r="W1132" s="159" t="s">
        <v>185</v>
      </c>
      <c r="X1132" s="159" t="s">
        <v>699</v>
      </c>
      <c r="Y1132" s="159"/>
      <c r="Z1132" s="159">
        <v>0</v>
      </c>
      <c r="AA1132" s="159">
        <v>0</v>
      </c>
      <c r="AB1132" s="162">
        <v>0</v>
      </c>
    </row>
    <row r="1133" spans="1:28" x14ac:dyDescent="0.15">
      <c r="A1133" s="20" t="str">
        <f t="shared" si="17"/>
        <v>貨1電ZAB</v>
      </c>
      <c r="B1133" s="20" t="s">
        <v>422</v>
      </c>
      <c r="C1133" s="20" t="s">
        <v>241</v>
      </c>
      <c r="D1133" s="20" t="s">
        <v>185</v>
      </c>
      <c r="E1133" s="20" t="s">
        <v>699</v>
      </c>
      <c r="F1133" s="20">
        <v>0</v>
      </c>
      <c r="G1133" s="20">
        <v>0</v>
      </c>
      <c r="H1133" s="20">
        <v>0</v>
      </c>
      <c r="I1133" s="1" t="s">
        <v>849</v>
      </c>
      <c r="T1133" s="133" t="s">
        <v>387</v>
      </c>
      <c r="U1133" s="159" t="s">
        <v>385</v>
      </c>
      <c r="V1133" s="159" t="s">
        <v>381</v>
      </c>
      <c r="W1133" s="159" t="s">
        <v>185</v>
      </c>
      <c r="X1133" s="159" t="s">
        <v>700</v>
      </c>
      <c r="Y1133" s="159"/>
      <c r="Z1133" s="159">
        <v>0</v>
      </c>
      <c r="AA1133" s="159">
        <v>0</v>
      </c>
      <c r="AB1133" s="162">
        <v>0</v>
      </c>
    </row>
    <row r="1134" spans="1:28" x14ac:dyDescent="0.15">
      <c r="A1134" s="20" t="str">
        <f t="shared" si="17"/>
        <v>貨2電ZAB</v>
      </c>
      <c r="B1134" s="20" t="s">
        <v>422</v>
      </c>
      <c r="C1134" s="20" t="s">
        <v>242</v>
      </c>
      <c r="D1134" s="20" t="s">
        <v>185</v>
      </c>
      <c r="E1134" s="20" t="s">
        <v>699</v>
      </c>
      <c r="F1134" s="20">
        <v>0</v>
      </c>
      <c r="G1134" s="20">
        <v>0</v>
      </c>
      <c r="H1134" s="20">
        <v>0</v>
      </c>
      <c r="I1134" s="1" t="s">
        <v>849</v>
      </c>
      <c r="T1134" s="133" t="s">
        <v>380</v>
      </c>
      <c r="U1134" s="159" t="s">
        <v>388</v>
      </c>
      <c r="V1134" s="159" t="s">
        <v>381</v>
      </c>
      <c r="W1134" s="159" t="s">
        <v>185</v>
      </c>
      <c r="X1134" s="159" t="s">
        <v>701</v>
      </c>
      <c r="Y1134" s="159"/>
      <c r="Z1134" s="159">
        <v>0</v>
      </c>
      <c r="AA1134" s="159">
        <v>0</v>
      </c>
      <c r="AB1134" s="162">
        <v>0</v>
      </c>
    </row>
    <row r="1135" spans="1:28" x14ac:dyDescent="0.15">
      <c r="A1135" s="20" t="str">
        <f t="shared" si="17"/>
        <v>貨3電ZAB</v>
      </c>
      <c r="B1135" s="20" t="s">
        <v>422</v>
      </c>
      <c r="C1135" s="20" t="s">
        <v>243</v>
      </c>
      <c r="D1135" s="20" t="s">
        <v>185</v>
      </c>
      <c r="E1135" s="20" t="s">
        <v>699</v>
      </c>
      <c r="F1135" s="20">
        <v>0</v>
      </c>
      <c r="G1135" s="20">
        <v>0</v>
      </c>
      <c r="H1135" s="20">
        <v>0</v>
      </c>
      <c r="I1135" s="1" t="s">
        <v>849</v>
      </c>
      <c r="T1135" s="133" t="s">
        <v>386</v>
      </c>
      <c r="U1135" s="159" t="s">
        <v>388</v>
      </c>
      <c r="V1135" s="159" t="s">
        <v>381</v>
      </c>
      <c r="W1135" s="159" t="s">
        <v>185</v>
      </c>
      <c r="X1135" s="159" t="s">
        <v>702</v>
      </c>
      <c r="Y1135" s="159"/>
      <c r="Z1135" s="159">
        <v>0</v>
      </c>
      <c r="AA1135" s="159">
        <v>0</v>
      </c>
      <c r="AB1135" s="162">
        <v>0</v>
      </c>
    </row>
    <row r="1136" spans="1:28" ht="14.25" thickBot="1" x14ac:dyDescent="0.2">
      <c r="A1136" s="20" t="str">
        <f t="shared" si="17"/>
        <v>貨4電ZAB</v>
      </c>
      <c r="B1136" s="20" t="s">
        <v>422</v>
      </c>
      <c r="C1136" s="20" t="s">
        <v>244</v>
      </c>
      <c r="D1136" s="20" t="s">
        <v>185</v>
      </c>
      <c r="E1136" s="20" t="s">
        <v>699</v>
      </c>
      <c r="F1136" s="20">
        <v>0</v>
      </c>
      <c r="G1136" s="20">
        <v>0</v>
      </c>
      <c r="H1136" s="20">
        <v>0</v>
      </c>
      <c r="I1136" s="1" t="s">
        <v>849</v>
      </c>
      <c r="T1136" s="221" t="s">
        <v>387</v>
      </c>
      <c r="U1136" s="222" t="s">
        <v>388</v>
      </c>
      <c r="V1136" s="222" t="s">
        <v>381</v>
      </c>
      <c r="W1136" s="222" t="s">
        <v>185</v>
      </c>
      <c r="X1136" s="222" t="s">
        <v>703</v>
      </c>
      <c r="Y1136" s="222"/>
      <c r="Z1136" s="222">
        <v>0</v>
      </c>
      <c r="AA1136" s="222">
        <v>0</v>
      </c>
      <c r="AB1136" s="223">
        <v>0</v>
      </c>
    </row>
    <row r="1137" spans="1:23" x14ac:dyDescent="0.15">
      <c r="A1137" s="20" t="str">
        <f t="shared" si="17"/>
        <v>貨1電ZAC</v>
      </c>
      <c r="B1137" s="20" t="s">
        <v>422</v>
      </c>
      <c r="C1137" s="20" t="s">
        <v>241</v>
      </c>
      <c r="D1137" s="20" t="s">
        <v>185</v>
      </c>
      <c r="E1137" s="20" t="s">
        <v>700</v>
      </c>
      <c r="F1137" s="20">
        <v>0</v>
      </c>
      <c r="G1137" s="20">
        <v>0</v>
      </c>
      <c r="H1137" s="20">
        <v>0</v>
      </c>
      <c r="I1137" s="1" t="s">
        <v>849</v>
      </c>
      <c r="W1137" s="20"/>
    </row>
    <row r="1138" spans="1:23" x14ac:dyDescent="0.15">
      <c r="A1138" s="20" t="str">
        <f t="shared" si="17"/>
        <v>貨2電ZAC</v>
      </c>
      <c r="B1138" s="20" t="s">
        <v>422</v>
      </c>
      <c r="C1138" s="20" t="s">
        <v>242</v>
      </c>
      <c r="D1138" s="20" t="s">
        <v>185</v>
      </c>
      <c r="E1138" s="20" t="s">
        <v>700</v>
      </c>
      <c r="F1138" s="20">
        <v>0</v>
      </c>
      <c r="G1138" s="20">
        <v>0</v>
      </c>
      <c r="H1138" s="20">
        <v>0</v>
      </c>
      <c r="I1138" s="1" t="s">
        <v>849</v>
      </c>
      <c r="W1138" s="20"/>
    </row>
    <row r="1139" spans="1:23" x14ac:dyDescent="0.15">
      <c r="A1139" s="20" t="str">
        <f t="shared" si="17"/>
        <v>貨3電ZAC</v>
      </c>
      <c r="B1139" s="20" t="s">
        <v>422</v>
      </c>
      <c r="C1139" s="20" t="s">
        <v>243</v>
      </c>
      <c r="D1139" s="20" t="s">
        <v>185</v>
      </c>
      <c r="E1139" s="20" t="s">
        <v>700</v>
      </c>
      <c r="F1139" s="20">
        <v>0</v>
      </c>
      <c r="G1139" s="20">
        <v>0</v>
      </c>
      <c r="H1139" s="20">
        <v>0</v>
      </c>
      <c r="I1139" s="1" t="s">
        <v>849</v>
      </c>
      <c r="W1139" s="20"/>
    </row>
    <row r="1140" spans="1:23" x14ac:dyDescent="0.15">
      <c r="A1140" s="20" t="str">
        <f t="shared" si="17"/>
        <v>貨4電ZAC</v>
      </c>
      <c r="B1140" s="20" t="s">
        <v>422</v>
      </c>
      <c r="C1140" s="20" t="s">
        <v>244</v>
      </c>
      <c r="D1140" s="20" t="s">
        <v>185</v>
      </c>
      <c r="E1140" s="20" t="s">
        <v>700</v>
      </c>
      <c r="F1140" s="20">
        <v>0</v>
      </c>
      <c r="G1140" s="20">
        <v>0</v>
      </c>
      <c r="H1140" s="20">
        <v>0</v>
      </c>
      <c r="I1140" s="1" t="s">
        <v>849</v>
      </c>
      <c r="W1140" s="20"/>
    </row>
    <row r="1141" spans="1:23" x14ac:dyDescent="0.15">
      <c r="A1141" s="20" t="str">
        <f t="shared" si="17"/>
        <v>乗0燃電ZBA</v>
      </c>
      <c r="B1141" s="20" t="s">
        <v>422</v>
      </c>
      <c r="C1141" s="20" t="s">
        <v>245</v>
      </c>
      <c r="D1141" s="20" t="s">
        <v>185</v>
      </c>
      <c r="E1141" s="20" t="s">
        <v>701</v>
      </c>
      <c r="F1141" s="20">
        <v>0</v>
      </c>
      <c r="G1141" s="20">
        <v>0</v>
      </c>
      <c r="H1141" s="20">
        <v>0</v>
      </c>
      <c r="I1141" s="1" t="s">
        <v>176</v>
      </c>
    </row>
    <row r="1142" spans="1:23" x14ac:dyDescent="0.15">
      <c r="A1142" s="20" t="str">
        <f t="shared" si="17"/>
        <v>貨1燃電ZBB</v>
      </c>
      <c r="B1142" s="20" t="s">
        <v>422</v>
      </c>
      <c r="C1142" s="20" t="s">
        <v>246</v>
      </c>
      <c r="D1142" s="20" t="s">
        <v>185</v>
      </c>
      <c r="E1142" s="20" t="s">
        <v>702</v>
      </c>
      <c r="F1142" s="20">
        <v>0</v>
      </c>
      <c r="G1142" s="20">
        <v>0</v>
      </c>
      <c r="H1142" s="20">
        <v>0</v>
      </c>
      <c r="I1142" s="1" t="s">
        <v>176</v>
      </c>
    </row>
    <row r="1143" spans="1:23" x14ac:dyDescent="0.15">
      <c r="A1143" s="20" t="str">
        <f t="shared" si="17"/>
        <v>貨2燃電ZBB</v>
      </c>
      <c r="B1143" s="20" t="s">
        <v>422</v>
      </c>
      <c r="C1143" s="20" t="s">
        <v>247</v>
      </c>
      <c r="D1143" s="20" t="s">
        <v>185</v>
      </c>
      <c r="E1143" s="20" t="s">
        <v>702</v>
      </c>
      <c r="F1143" s="20">
        <v>0</v>
      </c>
      <c r="G1143" s="20">
        <v>0</v>
      </c>
      <c r="H1143" s="20">
        <v>0</v>
      </c>
      <c r="I1143" s="1" t="s">
        <v>176</v>
      </c>
    </row>
    <row r="1144" spans="1:23" x14ac:dyDescent="0.15">
      <c r="A1144" s="20" t="str">
        <f t="shared" si="17"/>
        <v>貨3燃電ZBB</v>
      </c>
      <c r="B1144" s="20" t="s">
        <v>422</v>
      </c>
      <c r="C1144" s="20" t="s">
        <v>248</v>
      </c>
      <c r="D1144" s="20" t="s">
        <v>185</v>
      </c>
      <c r="E1144" s="20" t="s">
        <v>702</v>
      </c>
      <c r="F1144" s="20">
        <v>0</v>
      </c>
      <c r="G1144" s="20">
        <v>0</v>
      </c>
      <c r="H1144" s="20">
        <v>0</v>
      </c>
      <c r="I1144" s="1" t="s">
        <v>176</v>
      </c>
    </row>
    <row r="1145" spans="1:23" x14ac:dyDescent="0.15">
      <c r="A1145" s="20" t="str">
        <f t="shared" si="17"/>
        <v>貨4燃電ZBB</v>
      </c>
      <c r="B1145" s="20" t="s">
        <v>422</v>
      </c>
      <c r="C1145" s="20" t="s">
        <v>249</v>
      </c>
      <c r="D1145" s="20" t="s">
        <v>185</v>
      </c>
      <c r="E1145" s="20" t="s">
        <v>702</v>
      </c>
      <c r="F1145" s="20">
        <v>0</v>
      </c>
      <c r="G1145" s="20">
        <v>0</v>
      </c>
      <c r="H1145" s="20">
        <v>0</v>
      </c>
      <c r="I1145" s="1" t="s">
        <v>176</v>
      </c>
    </row>
    <row r="1146" spans="1:23" x14ac:dyDescent="0.15">
      <c r="A1146" s="20" t="str">
        <f t="shared" si="17"/>
        <v>貨1燃電ZBC</v>
      </c>
      <c r="B1146" s="20" t="s">
        <v>422</v>
      </c>
      <c r="C1146" s="20" t="s">
        <v>246</v>
      </c>
      <c r="D1146" s="20" t="s">
        <v>185</v>
      </c>
      <c r="E1146" s="20" t="s">
        <v>703</v>
      </c>
      <c r="F1146" s="20">
        <v>0</v>
      </c>
      <c r="G1146" s="20">
        <v>0</v>
      </c>
      <c r="H1146" s="20">
        <v>0</v>
      </c>
      <c r="I1146" s="1" t="s">
        <v>176</v>
      </c>
    </row>
    <row r="1147" spans="1:23" x14ac:dyDescent="0.15">
      <c r="A1147" s="20" t="str">
        <f t="shared" si="17"/>
        <v>貨2燃電ZBC</v>
      </c>
      <c r="B1147" s="20" t="s">
        <v>422</v>
      </c>
      <c r="C1147" s="20" t="s">
        <v>247</v>
      </c>
      <c r="D1147" s="20" t="s">
        <v>185</v>
      </c>
      <c r="E1147" s="20" t="s">
        <v>703</v>
      </c>
      <c r="F1147" s="20">
        <v>0</v>
      </c>
      <c r="G1147" s="20">
        <v>0</v>
      </c>
      <c r="H1147" s="20">
        <v>0</v>
      </c>
      <c r="I1147" s="1" t="s">
        <v>176</v>
      </c>
    </row>
    <row r="1148" spans="1:23" x14ac:dyDescent="0.15">
      <c r="A1148" s="20" t="str">
        <f t="shared" si="17"/>
        <v>貨3燃電ZBC</v>
      </c>
      <c r="B1148" s="20" t="s">
        <v>422</v>
      </c>
      <c r="C1148" s="20" t="s">
        <v>248</v>
      </c>
      <c r="D1148" s="20" t="s">
        <v>185</v>
      </c>
      <c r="E1148" s="20" t="s">
        <v>703</v>
      </c>
      <c r="F1148" s="20">
        <v>0</v>
      </c>
      <c r="G1148" s="20">
        <v>0</v>
      </c>
      <c r="H1148" s="20">
        <v>0</v>
      </c>
      <c r="I1148" s="1" t="s">
        <v>176</v>
      </c>
    </row>
    <row r="1149" spans="1:23" x14ac:dyDescent="0.15">
      <c r="A1149" s="20" t="str">
        <f t="shared" si="17"/>
        <v>貨4燃電ZBC</v>
      </c>
      <c r="B1149" s="20" t="s">
        <v>422</v>
      </c>
      <c r="C1149" s="20" t="s">
        <v>249</v>
      </c>
      <c r="D1149" s="20" t="s">
        <v>185</v>
      </c>
      <c r="E1149" s="20" t="s">
        <v>703</v>
      </c>
      <c r="F1149" s="20">
        <v>0</v>
      </c>
      <c r="G1149" s="20">
        <v>0</v>
      </c>
      <c r="H1149" s="20">
        <v>0</v>
      </c>
      <c r="I1149" s="1" t="s">
        <v>176</v>
      </c>
    </row>
    <row r="1150" spans="1:23" x14ac:dyDescent="0.15">
      <c r="A1150" s="174" t="str">
        <f t="shared" ref="A1150:A1158" si="18">CONCATENATE(C1150,E1150)</f>
        <v>貨1ガCBF</v>
      </c>
      <c r="B1150" s="174" t="s">
        <v>1067</v>
      </c>
      <c r="C1150" s="174" t="s">
        <v>1068</v>
      </c>
      <c r="D1150" s="174" t="s">
        <v>185</v>
      </c>
      <c r="E1150" s="174" t="s">
        <v>194</v>
      </c>
      <c r="F1150" s="174">
        <v>3.5000000000000003E-2</v>
      </c>
      <c r="G1150" s="174">
        <v>0</v>
      </c>
      <c r="H1150" s="174">
        <v>2.3199999999999998</v>
      </c>
      <c r="I1150" s="174" t="s">
        <v>1073</v>
      </c>
      <c r="J1150" s="174" t="s">
        <v>1069</v>
      </c>
      <c r="K1150" s="174"/>
      <c r="L1150" s="174"/>
      <c r="M1150" s="181" t="s">
        <v>1383</v>
      </c>
    </row>
    <row r="1151" spans="1:23" x14ac:dyDescent="0.15">
      <c r="A1151" s="174" t="str">
        <f t="shared" si="18"/>
        <v>貨4ガCBF</v>
      </c>
      <c r="B1151" s="174" t="s">
        <v>1080</v>
      </c>
      <c r="C1151" s="174" t="s">
        <v>1047</v>
      </c>
      <c r="D1151" s="174" t="s">
        <v>185</v>
      </c>
      <c r="E1151" s="174" t="s">
        <v>194</v>
      </c>
      <c r="F1151" s="174">
        <v>3.5000000000000003E-2</v>
      </c>
      <c r="G1151" s="174">
        <v>0</v>
      </c>
      <c r="H1151" s="174">
        <v>2.3199999999999998</v>
      </c>
      <c r="I1151" s="174" t="s">
        <v>1073</v>
      </c>
      <c r="J1151" s="174" t="s">
        <v>1069</v>
      </c>
      <c r="K1151" s="174"/>
      <c r="L1151" s="174"/>
      <c r="M1151" s="181" t="s">
        <v>1383</v>
      </c>
    </row>
    <row r="1152" spans="1:23" x14ac:dyDescent="0.15">
      <c r="A1152" s="174" t="str">
        <f t="shared" si="18"/>
        <v>貨2CCFE</v>
      </c>
      <c r="B1152" s="181" t="s">
        <v>1652</v>
      </c>
      <c r="C1152" s="174" t="s">
        <v>1074</v>
      </c>
      <c r="D1152" s="174" t="s">
        <v>185</v>
      </c>
      <c r="E1152" s="174" t="s">
        <v>258</v>
      </c>
      <c r="F1152" s="174">
        <v>1.2500000000000001E-2</v>
      </c>
      <c r="G1152" s="174">
        <v>0</v>
      </c>
      <c r="H1152" s="174">
        <v>2.23</v>
      </c>
      <c r="I1152" s="174" t="s">
        <v>854</v>
      </c>
      <c r="J1152" s="174" t="s">
        <v>1069</v>
      </c>
      <c r="K1152" s="174"/>
      <c r="L1152" s="174"/>
      <c r="M1152" s="181" t="s">
        <v>1383</v>
      </c>
    </row>
    <row r="1153" spans="1:13" x14ac:dyDescent="0.15">
      <c r="A1153" s="174" t="str">
        <f t="shared" si="18"/>
        <v>貨1ガDBF</v>
      </c>
      <c r="B1153" s="181" t="s">
        <v>1653</v>
      </c>
      <c r="C1153" s="174" t="s">
        <v>1068</v>
      </c>
      <c r="D1153" s="174" t="s">
        <v>185</v>
      </c>
      <c r="E1153" s="174" t="s">
        <v>196</v>
      </c>
      <c r="F1153" s="174">
        <v>1.7500000000000002E-2</v>
      </c>
      <c r="G1153" s="174">
        <v>0</v>
      </c>
      <c r="H1153" s="174">
        <v>2.3199999999999998</v>
      </c>
      <c r="I1153" s="174" t="s">
        <v>1078</v>
      </c>
      <c r="J1153" s="174" t="s">
        <v>1069</v>
      </c>
      <c r="K1153" s="174"/>
      <c r="L1153" s="174"/>
      <c r="M1153" s="181" t="s">
        <v>1383</v>
      </c>
    </row>
    <row r="1154" spans="1:13" x14ac:dyDescent="0.15">
      <c r="A1154" s="174" t="str">
        <f t="shared" si="18"/>
        <v>貨3ガGA</v>
      </c>
      <c r="B1154" s="181" t="s">
        <v>1654</v>
      </c>
      <c r="C1154" s="174" t="s">
        <v>1079</v>
      </c>
      <c r="D1154" s="174" t="s">
        <v>197</v>
      </c>
      <c r="E1154" s="174" t="s">
        <v>856</v>
      </c>
      <c r="F1154" s="174">
        <v>0.4</v>
      </c>
      <c r="G1154" s="174">
        <v>0</v>
      </c>
      <c r="H1154" s="174">
        <v>2.3199999999999998</v>
      </c>
      <c r="I1154" s="174" t="s">
        <v>1048</v>
      </c>
      <c r="J1154" s="174" t="s">
        <v>1069</v>
      </c>
      <c r="K1154" s="174"/>
      <c r="L1154" s="174"/>
      <c r="M1154" s="181" t="s">
        <v>1383</v>
      </c>
    </row>
    <row r="1155" spans="1:13" x14ac:dyDescent="0.15">
      <c r="A1155" s="174" t="str">
        <f t="shared" si="18"/>
        <v>貨1ガGA</v>
      </c>
      <c r="B1155" s="181" t="s">
        <v>1653</v>
      </c>
      <c r="C1155" s="174" t="s">
        <v>1068</v>
      </c>
      <c r="D1155" s="174" t="s">
        <v>197</v>
      </c>
      <c r="E1155" s="174" t="s">
        <v>856</v>
      </c>
      <c r="F1155" s="174">
        <v>0.4</v>
      </c>
      <c r="G1155" s="174">
        <v>0</v>
      </c>
      <c r="H1155" s="174">
        <v>2.3199999999999998</v>
      </c>
      <c r="I1155" s="174" t="s">
        <v>1048</v>
      </c>
      <c r="J1155" s="174" t="s">
        <v>1069</v>
      </c>
      <c r="K1155" s="174"/>
      <c r="L1155" s="174"/>
      <c r="M1155" s="181" t="s">
        <v>1383</v>
      </c>
    </row>
    <row r="1156" spans="1:13" x14ac:dyDescent="0.15">
      <c r="A1156" s="182" t="str">
        <f t="shared" si="18"/>
        <v>貨2ガGB</v>
      </c>
      <c r="B1156" s="183" t="s">
        <v>1655</v>
      </c>
      <c r="C1156" s="182" t="s">
        <v>1384</v>
      </c>
      <c r="D1156" s="182" t="s">
        <v>201</v>
      </c>
      <c r="E1156" s="182" t="s">
        <v>857</v>
      </c>
      <c r="F1156" s="182">
        <v>0.4</v>
      </c>
      <c r="G1156" s="182">
        <v>0</v>
      </c>
      <c r="H1156" s="182">
        <v>2.3199999999999998</v>
      </c>
      <c r="I1156" s="182" t="s">
        <v>1048</v>
      </c>
      <c r="J1156" s="182" t="s">
        <v>1069</v>
      </c>
      <c r="K1156" s="182"/>
      <c r="L1156" s="182"/>
      <c r="M1156" s="183" t="s">
        <v>1385</v>
      </c>
    </row>
    <row r="1157" spans="1:13" x14ac:dyDescent="0.15">
      <c r="A1157" s="174" t="str">
        <f t="shared" si="18"/>
        <v>貨1ガGC</v>
      </c>
      <c r="B1157" s="174" t="s">
        <v>1067</v>
      </c>
      <c r="C1157" s="174" t="s">
        <v>1068</v>
      </c>
      <c r="D1157" s="174" t="s">
        <v>197</v>
      </c>
      <c r="E1157" s="174" t="s">
        <v>858</v>
      </c>
      <c r="F1157" s="174">
        <v>0.4</v>
      </c>
      <c r="G1157" s="174">
        <v>0</v>
      </c>
      <c r="H1157" s="174">
        <v>2.3199999999999998</v>
      </c>
      <c r="I1157" s="174" t="s">
        <v>1048</v>
      </c>
      <c r="J1157" s="174" t="s">
        <v>1069</v>
      </c>
      <c r="K1157" s="174"/>
      <c r="L1157" s="174"/>
      <c r="M1157" s="181" t="s">
        <v>1383</v>
      </c>
    </row>
    <row r="1158" spans="1:13" x14ac:dyDescent="0.15">
      <c r="A1158" s="174" t="str">
        <f t="shared" si="18"/>
        <v>貨3ガGC</v>
      </c>
      <c r="B1158" s="181" t="s">
        <v>1654</v>
      </c>
      <c r="C1158" s="174" t="s">
        <v>1079</v>
      </c>
      <c r="D1158" s="174" t="s">
        <v>197</v>
      </c>
      <c r="E1158" s="174" t="s">
        <v>858</v>
      </c>
      <c r="F1158" s="174">
        <v>0.4</v>
      </c>
      <c r="G1158" s="174">
        <v>0</v>
      </c>
      <c r="H1158" s="174">
        <v>2.3199999999999998</v>
      </c>
      <c r="I1158" s="174" t="s">
        <v>1048</v>
      </c>
      <c r="J1158" s="174" t="s">
        <v>1069</v>
      </c>
      <c r="K1158" s="174"/>
      <c r="L1158" s="174"/>
      <c r="M1158" s="181" t="s">
        <v>1383</v>
      </c>
    </row>
    <row r="1159" spans="1:13" x14ac:dyDescent="0.15">
      <c r="A1159" s="182" t="s">
        <v>1656</v>
      </c>
      <c r="B1159" s="183" t="s">
        <v>1657</v>
      </c>
      <c r="C1159" s="182" t="s">
        <v>1384</v>
      </c>
      <c r="D1159" s="182" t="s">
        <v>201</v>
      </c>
      <c r="E1159" s="182" t="s">
        <v>859</v>
      </c>
      <c r="F1159" s="182">
        <v>0.4</v>
      </c>
      <c r="G1159" s="182">
        <v>0</v>
      </c>
      <c r="H1159" s="182">
        <v>2.3199999999999998</v>
      </c>
      <c r="I1159" s="182" t="s">
        <v>1048</v>
      </c>
      <c r="J1159" s="182" t="s">
        <v>1387</v>
      </c>
      <c r="K1159" s="182"/>
      <c r="L1159" s="182"/>
      <c r="M1159" s="182" t="s">
        <v>1385</v>
      </c>
    </row>
    <row r="1160" spans="1:13" x14ac:dyDescent="0.15">
      <c r="A1160" s="174" t="str">
        <f>CONCATENATE(C1160,E1160)</f>
        <v>貨4軽KG</v>
      </c>
      <c r="B1160" s="174" t="s">
        <v>1070</v>
      </c>
      <c r="C1160" s="174" t="s">
        <v>1071</v>
      </c>
      <c r="D1160" s="174" t="s">
        <v>225</v>
      </c>
      <c r="E1160" s="174" t="s">
        <v>925</v>
      </c>
      <c r="F1160" s="174">
        <v>0.7</v>
      </c>
      <c r="G1160" s="174">
        <v>0.09</v>
      </c>
      <c r="H1160" s="174">
        <v>2.58</v>
      </c>
      <c r="I1160" s="174" t="s">
        <v>1072</v>
      </c>
      <c r="J1160" s="174" t="s">
        <v>1069</v>
      </c>
      <c r="K1160" s="174"/>
      <c r="L1160" s="174"/>
      <c r="M1160" s="181" t="s">
        <v>1383</v>
      </c>
    </row>
    <row r="1161" spans="1:13" x14ac:dyDescent="0.15">
      <c r="A1161" s="182" t="str">
        <f>CONCATENATE(C1161,E1161)</f>
        <v>乗0軽LDF</v>
      </c>
      <c r="B1161" s="183" t="s">
        <v>1658</v>
      </c>
      <c r="C1161" s="182" t="s">
        <v>1659</v>
      </c>
      <c r="D1161" s="182" t="s">
        <v>443</v>
      </c>
      <c r="E1161" s="182" t="s">
        <v>583</v>
      </c>
      <c r="F1161" s="182">
        <v>0.15</v>
      </c>
      <c r="G1161" s="182">
        <v>7.0000000000000001E-3</v>
      </c>
      <c r="H1161" s="182">
        <v>2.58</v>
      </c>
      <c r="I1161" s="182" t="s">
        <v>1660</v>
      </c>
      <c r="J1161" s="182" t="s">
        <v>1387</v>
      </c>
      <c r="K1161" s="182"/>
      <c r="L1161" s="182"/>
      <c r="M1161" s="183" t="s">
        <v>1385</v>
      </c>
    </row>
    <row r="1162" spans="1:13" x14ac:dyDescent="0.15">
      <c r="A1162" s="182" t="s">
        <v>1388</v>
      </c>
      <c r="B1162" s="183" t="s">
        <v>1389</v>
      </c>
      <c r="C1162" s="182" t="s">
        <v>1390</v>
      </c>
      <c r="D1162" s="182" t="s">
        <v>443</v>
      </c>
      <c r="E1162" s="182" t="s">
        <v>583</v>
      </c>
      <c r="F1162" s="182">
        <v>0.15</v>
      </c>
      <c r="G1162" s="182">
        <v>7.0000000000000001E-3</v>
      </c>
      <c r="H1162" s="182">
        <v>2.58</v>
      </c>
      <c r="I1162" s="182" t="s">
        <v>1386</v>
      </c>
      <c r="J1162" s="182" t="s">
        <v>1387</v>
      </c>
      <c r="K1162" s="182"/>
      <c r="L1162" s="182"/>
      <c r="M1162" s="183" t="s">
        <v>1385</v>
      </c>
    </row>
    <row r="1163" spans="1:13" x14ac:dyDescent="0.15">
      <c r="A1163" s="174" t="str">
        <f t="shared" ref="A1163:A1170" si="19">CONCATENATE(C1163,E1163)</f>
        <v>貨2ガM</v>
      </c>
      <c r="B1163" s="181" t="s">
        <v>1661</v>
      </c>
      <c r="C1163" s="174" t="s">
        <v>1081</v>
      </c>
      <c r="D1163" s="174" t="s">
        <v>831</v>
      </c>
      <c r="E1163" s="174" t="s">
        <v>832</v>
      </c>
      <c r="F1163" s="174">
        <v>0.9</v>
      </c>
      <c r="G1163" s="174">
        <v>0</v>
      </c>
      <c r="H1163" s="174">
        <v>2.3199999999999998</v>
      </c>
      <c r="I1163" s="174" t="s">
        <v>1048</v>
      </c>
      <c r="J1163" s="174" t="s">
        <v>1069</v>
      </c>
      <c r="K1163" s="174"/>
      <c r="L1163" s="174"/>
      <c r="M1163" s="181" t="s">
        <v>1383</v>
      </c>
    </row>
    <row r="1164" spans="1:13" x14ac:dyDescent="0.15">
      <c r="A1164" s="174" t="str">
        <f t="shared" si="19"/>
        <v>貨2軽QDF</v>
      </c>
      <c r="B1164" s="174" t="s">
        <v>1075</v>
      </c>
      <c r="C1164" s="174" t="s">
        <v>1076</v>
      </c>
      <c r="D1164" s="174" t="s">
        <v>443</v>
      </c>
      <c r="E1164" s="174" t="s">
        <v>312</v>
      </c>
      <c r="F1164" s="174">
        <v>0.13500000000000001</v>
      </c>
      <c r="G1164" s="174">
        <v>6.3E-3</v>
      </c>
      <c r="H1164" s="174">
        <v>2.58</v>
      </c>
      <c r="I1164" s="174" t="s">
        <v>1077</v>
      </c>
      <c r="J1164" s="174" t="s">
        <v>1069</v>
      </c>
      <c r="K1164" s="174"/>
      <c r="L1164" s="174"/>
      <c r="M1164" s="181" t="s">
        <v>1383</v>
      </c>
    </row>
    <row r="1165" spans="1:13" x14ac:dyDescent="0.15">
      <c r="A1165" s="174" t="str">
        <f t="shared" si="19"/>
        <v>貨1ガT</v>
      </c>
      <c r="B1165" s="174" t="s">
        <v>1067</v>
      </c>
      <c r="C1165" s="174" t="s">
        <v>1068</v>
      </c>
      <c r="D1165" s="174" t="s">
        <v>825</v>
      </c>
      <c r="E1165" s="174" t="s">
        <v>826</v>
      </c>
      <c r="F1165" s="174">
        <v>0.7</v>
      </c>
      <c r="G1165" s="174">
        <v>0</v>
      </c>
      <c r="H1165" s="174">
        <v>2.3199999999999998</v>
      </c>
      <c r="I1165" s="174" t="s">
        <v>1048</v>
      </c>
      <c r="J1165" s="174" t="s">
        <v>1069</v>
      </c>
      <c r="K1165" s="174"/>
      <c r="L1165" s="174"/>
      <c r="M1165" s="181" t="s">
        <v>1383</v>
      </c>
    </row>
    <row r="1166" spans="1:13" x14ac:dyDescent="0.15">
      <c r="A1166" s="182" t="str">
        <f t="shared" si="19"/>
        <v>貨2ガTB</v>
      </c>
      <c r="B1166" s="183" t="s">
        <v>1391</v>
      </c>
      <c r="C1166" s="182" t="s">
        <v>1384</v>
      </c>
      <c r="D1166" s="182" t="s">
        <v>822</v>
      </c>
      <c r="E1166" s="182" t="s">
        <v>885</v>
      </c>
      <c r="F1166" s="182">
        <v>0.06</v>
      </c>
      <c r="G1166" s="182">
        <v>0</v>
      </c>
      <c r="H1166" s="182">
        <v>2.3199999999999998</v>
      </c>
      <c r="I1166" s="182" t="s">
        <v>1048</v>
      </c>
      <c r="J1166" s="182" t="s">
        <v>1069</v>
      </c>
      <c r="K1166" s="182"/>
      <c r="L1166" s="182"/>
      <c r="M1166" s="183" t="s">
        <v>1385</v>
      </c>
    </row>
    <row r="1167" spans="1:13" x14ac:dyDescent="0.15">
      <c r="A1167" s="182" t="str">
        <f t="shared" si="19"/>
        <v>貨4ガTC</v>
      </c>
      <c r="B1167" s="183" t="s">
        <v>1662</v>
      </c>
      <c r="C1167" s="182" t="s">
        <v>1663</v>
      </c>
      <c r="D1167" s="182" t="s">
        <v>828</v>
      </c>
      <c r="E1167" s="182" t="s">
        <v>886</v>
      </c>
      <c r="F1167" s="182">
        <v>9.7500000000000003E-2</v>
      </c>
      <c r="G1167" s="182">
        <v>0</v>
      </c>
      <c r="H1167" s="182">
        <v>2.3199999999999998</v>
      </c>
      <c r="I1167" s="182" t="s">
        <v>1048</v>
      </c>
      <c r="J1167" s="182" t="s">
        <v>1069</v>
      </c>
      <c r="K1167" s="182"/>
      <c r="L1167" s="182"/>
      <c r="M1167" s="183" t="s">
        <v>1385</v>
      </c>
    </row>
    <row r="1168" spans="1:13" x14ac:dyDescent="0.15">
      <c r="A1168" s="182" t="str">
        <f t="shared" si="19"/>
        <v>貨3軽TPF</v>
      </c>
      <c r="B1168" s="183" t="s">
        <v>1664</v>
      </c>
      <c r="C1168" s="182" t="s">
        <v>1665</v>
      </c>
      <c r="D1168" s="182" t="s">
        <v>454</v>
      </c>
      <c r="E1168" s="182" t="s">
        <v>357</v>
      </c>
      <c r="F1168" s="182">
        <v>0.13500000000000001</v>
      </c>
      <c r="G1168" s="182">
        <v>6.3E-3</v>
      </c>
      <c r="H1168" s="182">
        <v>2.58</v>
      </c>
      <c r="I1168" s="182" t="s">
        <v>1660</v>
      </c>
      <c r="J1168" s="182" t="s">
        <v>1069</v>
      </c>
      <c r="K1168" s="182"/>
      <c r="L1168" s="182"/>
      <c r="M1168" s="183" t="s">
        <v>1385</v>
      </c>
    </row>
    <row r="1169" spans="1:13" x14ac:dyDescent="0.15">
      <c r="A1169" s="174" t="str">
        <f t="shared" si="19"/>
        <v>貨4ガUC</v>
      </c>
      <c r="B1169" s="174" t="s">
        <v>1082</v>
      </c>
      <c r="C1169" s="174" t="s">
        <v>1047</v>
      </c>
      <c r="D1169" s="174" t="s">
        <v>828</v>
      </c>
      <c r="E1169" s="174" t="s">
        <v>893</v>
      </c>
      <c r="F1169" s="174">
        <v>0</v>
      </c>
      <c r="G1169" s="174">
        <v>0</v>
      </c>
      <c r="H1169" s="174">
        <v>2.3199999999999998</v>
      </c>
      <c r="I1169" s="174" t="s">
        <v>1048</v>
      </c>
      <c r="J1169" s="174" t="s">
        <v>1069</v>
      </c>
      <c r="K1169" s="174"/>
      <c r="L1169" s="174"/>
      <c r="M1169" s="181" t="s">
        <v>1383</v>
      </c>
    </row>
    <row r="1170" spans="1:13" x14ac:dyDescent="0.15">
      <c r="A1170" s="174" t="str">
        <f t="shared" si="19"/>
        <v>貨1CUQ</v>
      </c>
      <c r="B1170" s="181" t="s">
        <v>1666</v>
      </c>
      <c r="C1170" s="174" t="s">
        <v>1065</v>
      </c>
      <c r="D1170" s="174" t="s">
        <v>828</v>
      </c>
      <c r="E1170" s="174" t="s">
        <v>897</v>
      </c>
      <c r="F1170" s="174">
        <v>1.6250000000000001E-2</v>
      </c>
      <c r="G1170" s="174">
        <v>0</v>
      </c>
      <c r="H1170" s="174">
        <v>2.23</v>
      </c>
      <c r="I1170" s="174" t="s">
        <v>854</v>
      </c>
      <c r="J1170" s="174" t="s">
        <v>1069</v>
      </c>
      <c r="K1170" s="174"/>
      <c r="L1170" s="174"/>
      <c r="M1170" s="181" t="s">
        <v>1383</v>
      </c>
    </row>
    <row r="1171" spans="1:13" x14ac:dyDescent="0.15">
      <c r="A1171" s="182" t="s">
        <v>1667</v>
      </c>
      <c r="B1171" s="183" t="s">
        <v>1657</v>
      </c>
      <c r="C1171" s="182" t="s">
        <v>1384</v>
      </c>
      <c r="D1171" s="182" t="s">
        <v>200</v>
      </c>
      <c r="E1171" s="182" t="s">
        <v>833</v>
      </c>
      <c r="F1171" s="182">
        <v>0.49</v>
      </c>
      <c r="G1171" s="182">
        <v>0</v>
      </c>
      <c r="H1171" s="182">
        <v>2.3199999999999998</v>
      </c>
      <c r="I1171" s="182" t="s">
        <v>1048</v>
      </c>
      <c r="J1171" s="182" t="s">
        <v>1387</v>
      </c>
      <c r="K1171" s="182"/>
      <c r="L1171" s="182"/>
      <c r="M1171" s="182" t="s">
        <v>1385</v>
      </c>
    </row>
    <row r="1172" spans="1:13" x14ac:dyDescent="0.15">
      <c r="A1172" s="174" t="str">
        <f t="shared" ref="A1172:A1202" si="20">CONCATENATE(C1172,E1172)</f>
        <v>貨1CCBE</v>
      </c>
      <c r="B1172" s="174" t="s">
        <v>1059</v>
      </c>
      <c r="C1172" s="174" t="s">
        <v>1060</v>
      </c>
      <c r="D1172" s="174" t="s">
        <v>185</v>
      </c>
      <c r="E1172" s="174" t="s">
        <v>188</v>
      </c>
      <c r="F1172" s="174">
        <v>1.2500000000000001E-2</v>
      </c>
      <c r="G1172" s="174">
        <v>0</v>
      </c>
      <c r="H1172" s="174">
        <v>2.23</v>
      </c>
      <c r="I1172" s="174" t="s">
        <v>854</v>
      </c>
      <c r="J1172" s="174" t="s">
        <v>1057</v>
      </c>
      <c r="K1172" s="174"/>
      <c r="L1172" s="174"/>
      <c r="M1172" s="174" t="s">
        <v>1383</v>
      </c>
    </row>
    <row r="1173" spans="1:13" x14ac:dyDescent="0.15">
      <c r="A1173" s="174" t="str">
        <f t="shared" si="20"/>
        <v>貨3CCBF</v>
      </c>
      <c r="B1173" s="174" t="s">
        <v>1055</v>
      </c>
      <c r="C1173" s="174" t="s">
        <v>1066</v>
      </c>
      <c r="D1173" s="174" t="s">
        <v>185</v>
      </c>
      <c r="E1173" s="174" t="s">
        <v>194</v>
      </c>
      <c r="F1173" s="174">
        <v>1.7500000000000002E-2</v>
      </c>
      <c r="G1173" s="174">
        <v>0</v>
      </c>
      <c r="H1173" s="174">
        <v>2.23</v>
      </c>
      <c r="I1173" s="174" t="s">
        <v>854</v>
      </c>
      <c r="J1173" s="174" t="s">
        <v>1057</v>
      </c>
      <c r="K1173" s="174"/>
      <c r="L1173" s="174"/>
      <c r="M1173" s="174" t="s">
        <v>1383</v>
      </c>
    </row>
    <row r="1174" spans="1:13" x14ac:dyDescent="0.15">
      <c r="A1174" s="174" t="str">
        <f t="shared" si="20"/>
        <v>乗0CDBA</v>
      </c>
      <c r="B1174" s="174" t="s">
        <v>1063</v>
      </c>
      <c r="C1174" s="174" t="s">
        <v>1064</v>
      </c>
      <c r="D1174" s="174" t="s">
        <v>185</v>
      </c>
      <c r="E1174" s="174" t="s">
        <v>401</v>
      </c>
      <c r="F1174" s="174">
        <v>6.2500000000000003E-3</v>
      </c>
      <c r="G1174" s="174">
        <v>0</v>
      </c>
      <c r="H1174" s="174">
        <v>2.23</v>
      </c>
      <c r="I1174" s="174" t="s">
        <v>854</v>
      </c>
      <c r="J1174" s="174" t="s">
        <v>1057</v>
      </c>
      <c r="K1174" s="174"/>
      <c r="L1174" s="174"/>
      <c r="M1174" s="174" t="s">
        <v>1383</v>
      </c>
    </row>
    <row r="1175" spans="1:13" x14ac:dyDescent="0.15">
      <c r="A1175" s="174" t="str">
        <f t="shared" si="20"/>
        <v>貨1CDBE</v>
      </c>
      <c r="B1175" s="174" t="s">
        <v>1059</v>
      </c>
      <c r="C1175" s="174" t="s">
        <v>1060</v>
      </c>
      <c r="D1175" s="174" t="s">
        <v>185</v>
      </c>
      <c r="E1175" s="174" t="s">
        <v>190</v>
      </c>
      <c r="F1175" s="174">
        <v>6.2500000000000003E-3</v>
      </c>
      <c r="G1175" s="174">
        <v>0</v>
      </c>
      <c r="H1175" s="174">
        <v>2.23</v>
      </c>
      <c r="I1175" s="174" t="s">
        <v>854</v>
      </c>
      <c r="J1175" s="174" t="s">
        <v>1057</v>
      </c>
      <c r="K1175" s="174"/>
      <c r="L1175" s="174"/>
      <c r="M1175" s="174" t="s">
        <v>1383</v>
      </c>
    </row>
    <row r="1176" spans="1:13" x14ac:dyDescent="0.15">
      <c r="A1176" s="174" t="str">
        <f t="shared" si="20"/>
        <v>貨3CGE</v>
      </c>
      <c r="B1176" s="174" t="s">
        <v>1055</v>
      </c>
      <c r="C1176" s="174" t="s">
        <v>1056</v>
      </c>
      <c r="D1176" s="174" t="s">
        <v>201</v>
      </c>
      <c r="E1176" s="174" t="s">
        <v>859</v>
      </c>
      <c r="F1176" s="174">
        <v>0.2</v>
      </c>
      <c r="G1176" s="174">
        <v>0</v>
      </c>
      <c r="H1176" s="174">
        <v>2.23</v>
      </c>
      <c r="I1176" s="174" t="s">
        <v>854</v>
      </c>
      <c r="J1176" s="174" t="s">
        <v>1057</v>
      </c>
      <c r="K1176" s="174"/>
      <c r="L1176" s="174"/>
      <c r="M1176" s="174" t="s">
        <v>1383</v>
      </c>
    </row>
    <row r="1177" spans="1:13" x14ac:dyDescent="0.15">
      <c r="A1177" s="174" t="str">
        <f t="shared" si="20"/>
        <v>貨4CGE</v>
      </c>
      <c r="B1177" s="174" t="s">
        <v>1038</v>
      </c>
      <c r="C1177" s="174" t="s">
        <v>1062</v>
      </c>
      <c r="D1177" s="174" t="s">
        <v>201</v>
      </c>
      <c r="E1177" s="174" t="s">
        <v>859</v>
      </c>
      <c r="F1177" s="174">
        <v>0.16500000000000001</v>
      </c>
      <c r="G1177" s="174">
        <v>0</v>
      </c>
      <c r="H1177" s="174">
        <v>2.23</v>
      </c>
      <c r="I1177" s="174" t="s">
        <v>854</v>
      </c>
      <c r="J1177" s="174" t="s">
        <v>1057</v>
      </c>
      <c r="K1177" s="174"/>
      <c r="L1177" s="174"/>
      <c r="M1177" s="174" t="s">
        <v>1383</v>
      </c>
    </row>
    <row r="1178" spans="1:13" x14ac:dyDescent="0.15">
      <c r="A1178" s="174" t="str">
        <f t="shared" si="20"/>
        <v>乗0CGF</v>
      </c>
      <c r="B1178" s="174" t="s">
        <v>1063</v>
      </c>
      <c r="C1178" s="174" t="s">
        <v>1064</v>
      </c>
      <c r="D1178" s="174" t="s">
        <v>845</v>
      </c>
      <c r="E1178" s="174" t="s">
        <v>860</v>
      </c>
      <c r="F1178" s="174">
        <v>0.125</v>
      </c>
      <c r="G1178" s="174">
        <v>0</v>
      </c>
      <c r="H1178" s="174">
        <v>2.23</v>
      </c>
      <c r="I1178" s="174" t="s">
        <v>854</v>
      </c>
      <c r="J1178" s="174" t="s">
        <v>1057</v>
      </c>
      <c r="K1178" s="174"/>
      <c r="L1178" s="174"/>
      <c r="M1178" s="174" t="s">
        <v>1383</v>
      </c>
    </row>
    <row r="1179" spans="1:13" x14ac:dyDescent="0.15">
      <c r="A1179" s="174" t="str">
        <f t="shared" si="20"/>
        <v>貨1CGG</v>
      </c>
      <c r="B1179" s="174" t="s">
        <v>1059</v>
      </c>
      <c r="C1179" s="174" t="s">
        <v>1060</v>
      </c>
      <c r="D1179" s="174" t="s">
        <v>820</v>
      </c>
      <c r="E1179" s="174" t="s">
        <v>861</v>
      </c>
      <c r="F1179" s="174">
        <v>0.125</v>
      </c>
      <c r="G1179" s="174">
        <v>0</v>
      </c>
      <c r="H1179" s="174">
        <v>2.23</v>
      </c>
      <c r="I1179" s="174" t="s">
        <v>854</v>
      </c>
      <c r="J1179" s="174" t="s">
        <v>1057</v>
      </c>
      <c r="K1179" s="174"/>
      <c r="L1179" s="174"/>
      <c r="M1179" s="174" t="s">
        <v>1383</v>
      </c>
    </row>
    <row r="1180" spans="1:13" x14ac:dyDescent="0.15">
      <c r="A1180" s="174" t="str">
        <f t="shared" si="20"/>
        <v>貨3CLC</v>
      </c>
      <c r="B1180" s="174" t="s">
        <v>1055</v>
      </c>
      <c r="C1180" s="174" t="s">
        <v>1056</v>
      </c>
      <c r="D1180" s="174" t="s">
        <v>828</v>
      </c>
      <c r="E1180" s="174" t="s">
        <v>877</v>
      </c>
      <c r="F1180" s="174">
        <v>3.2500000000000001E-2</v>
      </c>
      <c r="G1180" s="174">
        <v>0</v>
      </c>
      <c r="H1180" s="174">
        <v>2.23</v>
      </c>
      <c r="I1180" s="174" t="s">
        <v>854</v>
      </c>
      <c r="J1180" s="174" t="s">
        <v>1057</v>
      </c>
      <c r="K1180" s="174"/>
      <c r="L1180" s="174"/>
      <c r="M1180" s="174" t="s">
        <v>1383</v>
      </c>
    </row>
    <row r="1181" spans="1:13" x14ac:dyDescent="0.15">
      <c r="A1181" s="174" t="str">
        <f t="shared" si="20"/>
        <v>貨4CLD</v>
      </c>
      <c r="B1181" s="174" t="s">
        <v>1058</v>
      </c>
      <c r="C1181" s="174" t="s">
        <v>1042</v>
      </c>
      <c r="D1181" s="174" t="s">
        <v>828</v>
      </c>
      <c r="E1181" s="174" t="s">
        <v>878</v>
      </c>
      <c r="F1181" s="174">
        <v>2.5000000000000001E-2</v>
      </c>
      <c r="G1181" s="174">
        <v>0</v>
      </c>
      <c r="H1181" s="174">
        <v>2.23</v>
      </c>
      <c r="I1181" s="174" t="s">
        <v>854</v>
      </c>
      <c r="J1181" s="174" t="s">
        <v>1057</v>
      </c>
      <c r="K1181" s="174"/>
      <c r="L1181" s="174"/>
      <c r="M1181" s="174" t="s">
        <v>1383</v>
      </c>
    </row>
    <row r="1182" spans="1:13" x14ac:dyDescent="0.15">
      <c r="A1182" s="174" t="str">
        <f t="shared" si="20"/>
        <v>貨1CR</v>
      </c>
      <c r="B1182" s="174" t="s">
        <v>1061</v>
      </c>
      <c r="C1182" s="174" t="s">
        <v>1060</v>
      </c>
      <c r="D1182" s="174" t="s">
        <v>820</v>
      </c>
      <c r="E1182" s="174" t="s">
        <v>883</v>
      </c>
      <c r="F1182" s="174">
        <v>0.125</v>
      </c>
      <c r="G1182" s="174">
        <v>0</v>
      </c>
      <c r="H1182" s="174">
        <v>2.23</v>
      </c>
      <c r="I1182" s="174" t="s">
        <v>854</v>
      </c>
      <c r="J1182" s="174" t="s">
        <v>1057</v>
      </c>
      <c r="K1182" s="174"/>
      <c r="L1182" s="174"/>
      <c r="M1182" s="174" t="s">
        <v>1383</v>
      </c>
    </row>
    <row r="1183" spans="1:13" x14ac:dyDescent="0.15">
      <c r="A1183" s="174" t="str">
        <f t="shared" si="20"/>
        <v>貨1CTB</v>
      </c>
      <c r="B1183" s="174" t="s">
        <v>1061</v>
      </c>
      <c r="C1183" s="174" t="s">
        <v>1065</v>
      </c>
      <c r="D1183" s="174" t="s">
        <v>822</v>
      </c>
      <c r="E1183" s="174" t="s">
        <v>885</v>
      </c>
      <c r="F1183" s="174">
        <v>0.03</v>
      </c>
      <c r="G1183" s="174">
        <v>0</v>
      </c>
      <c r="H1183" s="174">
        <v>2.23</v>
      </c>
      <c r="I1183" s="174" t="s">
        <v>854</v>
      </c>
      <c r="J1183" s="174" t="s">
        <v>1057</v>
      </c>
      <c r="K1183" s="174"/>
      <c r="L1183" s="174"/>
      <c r="M1183" s="174" t="s">
        <v>1383</v>
      </c>
    </row>
    <row r="1184" spans="1:13" x14ac:dyDescent="0.15">
      <c r="A1184" s="174" t="str">
        <f t="shared" si="20"/>
        <v>貨4CBDG</v>
      </c>
      <c r="B1184" s="174" t="s">
        <v>1038</v>
      </c>
      <c r="C1184" s="174" t="s">
        <v>1039</v>
      </c>
      <c r="D1184" s="174" t="s">
        <v>185</v>
      </c>
      <c r="E1184" s="174" t="s">
        <v>256</v>
      </c>
      <c r="F1184" s="174">
        <v>6.7500000000000004E-2</v>
      </c>
      <c r="G1184" s="174">
        <v>0</v>
      </c>
      <c r="H1184" s="174">
        <v>2.23</v>
      </c>
      <c r="I1184" s="174" t="s">
        <v>854</v>
      </c>
      <c r="J1184" s="174" t="s">
        <v>1045</v>
      </c>
      <c r="K1184" s="174"/>
      <c r="L1184" s="174"/>
      <c r="M1184" s="174" t="s">
        <v>1383</v>
      </c>
    </row>
    <row r="1185" spans="1:13" x14ac:dyDescent="0.15">
      <c r="A1185" s="174" t="str">
        <f t="shared" si="20"/>
        <v>貨4CKC</v>
      </c>
      <c r="B1185" s="174" t="s">
        <v>1038</v>
      </c>
      <c r="C1185" s="174" t="s">
        <v>1039</v>
      </c>
      <c r="D1185" s="174" t="s">
        <v>840</v>
      </c>
      <c r="E1185" s="174" t="s">
        <v>830</v>
      </c>
      <c r="F1185" s="174">
        <v>0.23</v>
      </c>
      <c r="G1185" s="174">
        <v>0</v>
      </c>
      <c r="H1185" s="174">
        <v>2.23</v>
      </c>
      <c r="I1185" s="174" t="s">
        <v>854</v>
      </c>
      <c r="J1185" s="174" t="s">
        <v>1040</v>
      </c>
      <c r="K1185" s="174"/>
      <c r="L1185" s="174"/>
      <c r="M1185" s="174" t="s">
        <v>1383</v>
      </c>
    </row>
    <row r="1186" spans="1:13" x14ac:dyDescent="0.15">
      <c r="A1186" s="174" t="str">
        <f t="shared" si="20"/>
        <v>貨4CKK</v>
      </c>
      <c r="B1186" s="174" t="s">
        <v>1038</v>
      </c>
      <c r="C1186" s="174" t="s">
        <v>1039</v>
      </c>
      <c r="D1186" s="174" t="s">
        <v>835</v>
      </c>
      <c r="E1186" s="174" t="s">
        <v>928</v>
      </c>
      <c r="F1186" s="174">
        <v>0.17499999999999999</v>
      </c>
      <c r="G1186" s="174">
        <v>0</v>
      </c>
      <c r="H1186" s="174">
        <v>2.23</v>
      </c>
      <c r="I1186" s="174" t="s">
        <v>854</v>
      </c>
      <c r="J1186" s="174" t="s">
        <v>1040</v>
      </c>
      <c r="K1186" s="174"/>
      <c r="L1186" s="174"/>
      <c r="M1186" s="174" t="s">
        <v>1383</v>
      </c>
    </row>
    <row r="1187" spans="1:13" x14ac:dyDescent="0.15">
      <c r="A1187" s="174" t="str">
        <f t="shared" si="20"/>
        <v>貨4CKL</v>
      </c>
      <c r="B1187" s="174" t="s">
        <v>1038</v>
      </c>
      <c r="C1187" s="174" t="s">
        <v>1039</v>
      </c>
      <c r="D1187" s="174" t="s">
        <v>835</v>
      </c>
      <c r="E1187" s="174" t="s">
        <v>929</v>
      </c>
      <c r="F1187" s="174">
        <v>0.17499999999999999</v>
      </c>
      <c r="G1187" s="174">
        <v>0</v>
      </c>
      <c r="H1187" s="174">
        <v>2.23</v>
      </c>
      <c r="I1187" s="174" t="s">
        <v>854</v>
      </c>
      <c r="J1187" s="174" t="s">
        <v>1040</v>
      </c>
      <c r="K1187" s="174"/>
      <c r="L1187" s="174"/>
      <c r="M1187" s="174" t="s">
        <v>1383</v>
      </c>
    </row>
    <row r="1188" spans="1:13" x14ac:dyDescent="0.15">
      <c r="A1188" s="174" t="str">
        <f t="shared" si="20"/>
        <v>貨4CKR</v>
      </c>
      <c r="B1188" s="174" t="s">
        <v>1043</v>
      </c>
      <c r="C1188" s="174" t="s">
        <v>1042</v>
      </c>
      <c r="D1188" s="174" t="s">
        <v>836</v>
      </c>
      <c r="E1188" s="174" t="s">
        <v>934</v>
      </c>
      <c r="F1188" s="174">
        <v>0.13</v>
      </c>
      <c r="G1188" s="174">
        <v>0</v>
      </c>
      <c r="H1188" s="174">
        <v>2.23</v>
      </c>
      <c r="I1188" s="174" t="s">
        <v>854</v>
      </c>
      <c r="J1188" s="174" t="s">
        <v>1040</v>
      </c>
      <c r="K1188" s="174"/>
      <c r="L1188" s="174"/>
      <c r="M1188" s="174" t="s">
        <v>1383</v>
      </c>
    </row>
    <row r="1189" spans="1:13" x14ac:dyDescent="0.15">
      <c r="A1189" s="174" t="str">
        <f t="shared" si="20"/>
        <v>貨4CPA</v>
      </c>
      <c r="B1189" s="174" t="s">
        <v>1038</v>
      </c>
      <c r="C1189" s="174" t="s">
        <v>1039</v>
      </c>
      <c r="D1189" s="174" t="s">
        <v>836</v>
      </c>
      <c r="E1189" s="174" t="s">
        <v>943</v>
      </c>
      <c r="F1189" s="174">
        <v>0.13</v>
      </c>
      <c r="G1189" s="174">
        <v>0</v>
      </c>
      <c r="H1189" s="174">
        <v>2.23</v>
      </c>
      <c r="I1189" s="174" t="s">
        <v>854</v>
      </c>
      <c r="J1189" s="174" t="s">
        <v>1040</v>
      </c>
      <c r="K1189" s="174"/>
      <c r="L1189" s="174"/>
      <c r="M1189" s="174" t="s">
        <v>1383</v>
      </c>
    </row>
    <row r="1190" spans="1:13" x14ac:dyDescent="0.15">
      <c r="A1190" s="174" t="str">
        <f t="shared" si="20"/>
        <v>貨4CPB</v>
      </c>
      <c r="B1190" s="174" t="s">
        <v>1041</v>
      </c>
      <c r="C1190" s="174" t="s">
        <v>1042</v>
      </c>
      <c r="D1190" s="174" t="s">
        <v>836</v>
      </c>
      <c r="E1190" s="174" t="s">
        <v>944</v>
      </c>
      <c r="F1190" s="174">
        <v>0.13</v>
      </c>
      <c r="G1190" s="174">
        <v>0</v>
      </c>
      <c r="H1190" s="174">
        <v>2.23</v>
      </c>
      <c r="I1190" s="174" t="s">
        <v>854</v>
      </c>
      <c r="J1190" s="174" t="s">
        <v>1040</v>
      </c>
      <c r="K1190" s="174"/>
      <c r="L1190" s="174"/>
      <c r="M1190" s="174" t="s">
        <v>1383</v>
      </c>
    </row>
    <row r="1191" spans="1:13" x14ac:dyDescent="0.15">
      <c r="A1191" s="174" t="str">
        <f t="shared" si="20"/>
        <v>貨4CPDG</v>
      </c>
      <c r="B1191" s="174" t="s">
        <v>1044</v>
      </c>
      <c r="C1191" s="174" t="s">
        <v>1039</v>
      </c>
      <c r="D1191" s="174" t="s">
        <v>185</v>
      </c>
      <c r="E1191" s="174" t="s">
        <v>85</v>
      </c>
      <c r="F1191" s="174">
        <v>7.4999999999999997E-2</v>
      </c>
      <c r="G1191" s="174">
        <v>0</v>
      </c>
      <c r="H1191" s="174">
        <v>2.23</v>
      </c>
      <c r="I1191" s="174" t="s">
        <v>854</v>
      </c>
      <c r="J1191" s="174" t="s">
        <v>1040</v>
      </c>
      <c r="K1191" s="174"/>
      <c r="L1191" s="174"/>
      <c r="M1191" s="174" t="s">
        <v>1383</v>
      </c>
    </row>
    <row r="1192" spans="1:13" x14ac:dyDescent="0.15">
      <c r="A1192" s="182" t="str">
        <f t="shared" si="20"/>
        <v>貨4CQPG</v>
      </c>
      <c r="B1192" s="183" t="s">
        <v>1668</v>
      </c>
      <c r="C1192" s="182" t="s">
        <v>1669</v>
      </c>
      <c r="D1192" s="182" t="s">
        <v>443</v>
      </c>
      <c r="E1192" s="182" t="s">
        <v>335</v>
      </c>
      <c r="F1192" s="182">
        <v>2.2499999999999999E-2</v>
      </c>
      <c r="G1192" s="182">
        <v>0</v>
      </c>
      <c r="H1192" s="182">
        <v>2.23</v>
      </c>
      <c r="I1192" s="182" t="s">
        <v>1392</v>
      </c>
      <c r="J1192" s="182" t="s">
        <v>1040</v>
      </c>
      <c r="K1192" s="182"/>
      <c r="L1192" s="182"/>
      <c r="M1192" s="182" t="s">
        <v>1385</v>
      </c>
    </row>
    <row r="1193" spans="1:13" x14ac:dyDescent="0.15">
      <c r="A1193" s="174" t="str">
        <f t="shared" si="20"/>
        <v>貨4CSKG</v>
      </c>
      <c r="B1193" s="181" t="s">
        <v>1038</v>
      </c>
      <c r="C1193" s="174" t="s">
        <v>1039</v>
      </c>
      <c r="D1193" s="174" t="s">
        <v>454</v>
      </c>
      <c r="E1193" s="174" t="s">
        <v>698</v>
      </c>
      <c r="F1193" s="174">
        <v>2.5000000000000001E-2</v>
      </c>
      <c r="G1193" s="174">
        <v>0</v>
      </c>
      <c r="H1193" s="174">
        <v>2.23</v>
      </c>
      <c r="I1193" s="174" t="s">
        <v>854</v>
      </c>
      <c r="J1193" s="174" t="s">
        <v>1045</v>
      </c>
      <c r="K1193" s="174"/>
      <c r="L1193" s="174"/>
      <c r="M1193" s="174" t="s">
        <v>1383</v>
      </c>
    </row>
    <row r="1194" spans="1:13" x14ac:dyDescent="0.15">
      <c r="A1194" s="174" t="str">
        <f t="shared" si="20"/>
        <v>貨4LKG</v>
      </c>
      <c r="B1194" s="174" t="s">
        <v>1050</v>
      </c>
      <c r="C1194" s="174" t="s">
        <v>1053</v>
      </c>
      <c r="D1194" s="174" t="s">
        <v>225</v>
      </c>
      <c r="E1194" s="174" t="s">
        <v>925</v>
      </c>
      <c r="F1194" s="174">
        <v>0.4</v>
      </c>
      <c r="G1194" s="174">
        <v>0</v>
      </c>
      <c r="H1194" s="174">
        <v>3</v>
      </c>
      <c r="I1194" s="174" t="s">
        <v>1048</v>
      </c>
      <c r="J1194" s="174" t="s">
        <v>1052</v>
      </c>
      <c r="K1194" s="174"/>
      <c r="L1194" s="174"/>
      <c r="M1194" s="174" t="s">
        <v>1383</v>
      </c>
    </row>
    <row r="1195" spans="1:13" x14ac:dyDescent="0.15">
      <c r="A1195" s="174" t="str">
        <f t="shared" si="20"/>
        <v>貨4LKK</v>
      </c>
      <c r="B1195" s="174" t="s">
        <v>1054</v>
      </c>
      <c r="C1195" s="174" t="s">
        <v>1051</v>
      </c>
      <c r="D1195" s="174" t="s">
        <v>835</v>
      </c>
      <c r="E1195" s="174" t="s">
        <v>928</v>
      </c>
      <c r="F1195" s="174">
        <v>0.33</v>
      </c>
      <c r="G1195" s="174">
        <v>0</v>
      </c>
      <c r="H1195" s="174">
        <v>3</v>
      </c>
      <c r="I1195" s="174" t="s">
        <v>1048</v>
      </c>
      <c r="J1195" s="174" t="s">
        <v>1052</v>
      </c>
      <c r="K1195" s="174"/>
      <c r="L1195" s="174"/>
      <c r="M1195" s="174" t="s">
        <v>1383</v>
      </c>
    </row>
    <row r="1196" spans="1:13" x14ac:dyDescent="0.15">
      <c r="A1196" s="174" t="str">
        <f t="shared" si="20"/>
        <v>貨4LKR</v>
      </c>
      <c r="B1196" s="174" t="s">
        <v>1054</v>
      </c>
      <c r="C1196" s="174" t="s">
        <v>1051</v>
      </c>
      <c r="D1196" s="174" t="s">
        <v>836</v>
      </c>
      <c r="E1196" s="174" t="s">
        <v>934</v>
      </c>
      <c r="F1196" s="174">
        <v>0.1</v>
      </c>
      <c r="G1196" s="174">
        <v>0</v>
      </c>
      <c r="H1196" s="174">
        <v>3</v>
      </c>
      <c r="I1196" s="174" t="s">
        <v>1048</v>
      </c>
      <c r="J1196" s="174" t="s">
        <v>1052</v>
      </c>
      <c r="K1196" s="174"/>
      <c r="L1196" s="174"/>
      <c r="M1196" s="174" t="s">
        <v>1383</v>
      </c>
    </row>
    <row r="1197" spans="1:13" x14ac:dyDescent="0.15">
      <c r="A1197" s="174" t="str">
        <f t="shared" si="20"/>
        <v>貨4LPA</v>
      </c>
      <c r="B1197" s="174" t="s">
        <v>1050</v>
      </c>
      <c r="C1197" s="174" t="s">
        <v>1051</v>
      </c>
      <c r="D1197" s="174" t="s">
        <v>836</v>
      </c>
      <c r="E1197" s="174" t="s">
        <v>943</v>
      </c>
      <c r="F1197" s="174">
        <v>0.1</v>
      </c>
      <c r="G1197" s="174">
        <v>0</v>
      </c>
      <c r="H1197" s="174">
        <v>3</v>
      </c>
      <c r="I1197" s="174" t="s">
        <v>1048</v>
      </c>
      <c r="J1197" s="174" t="s">
        <v>1052</v>
      </c>
      <c r="K1197" s="174"/>
      <c r="L1197" s="174"/>
      <c r="M1197" s="174" t="s">
        <v>1383</v>
      </c>
    </row>
    <row r="1198" spans="1:13" x14ac:dyDescent="0.15">
      <c r="A1198" s="174" t="str">
        <f t="shared" si="20"/>
        <v>貨4LPB</v>
      </c>
      <c r="B1198" s="174" t="s">
        <v>1050</v>
      </c>
      <c r="C1198" s="174" t="s">
        <v>1051</v>
      </c>
      <c r="D1198" s="174" t="s">
        <v>836</v>
      </c>
      <c r="E1198" s="174" t="s">
        <v>944</v>
      </c>
      <c r="F1198" s="174">
        <v>0.1</v>
      </c>
      <c r="G1198" s="174">
        <v>0</v>
      </c>
      <c r="H1198" s="174">
        <v>3</v>
      </c>
      <c r="I1198" s="174" t="s">
        <v>1048</v>
      </c>
      <c r="J1198" s="174" t="s">
        <v>1052</v>
      </c>
      <c r="K1198" s="174"/>
      <c r="L1198" s="174"/>
      <c r="M1198" s="174" t="s">
        <v>1383</v>
      </c>
    </row>
    <row r="1199" spans="1:13" x14ac:dyDescent="0.15">
      <c r="A1199" s="174" t="str">
        <f t="shared" si="20"/>
        <v>貨4ガKR</v>
      </c>
      <c r="B1199" s="174" t="s">
        <v>1046</v>
      </c>
      <c r="C1199" s="174" t="s">
        <v>1047</v>
      </c>
      <c r="D1199" s="174" t="s">
        <v>836</v>
      </c>
      <c r="E1199" s="174" t="s">
        <v>934</v>
      </c>
      <c r="F1199" s="174">
        <v>0.1</v>
      </c>
      <c r="G1199" s="174">
        <v>0</v>
      </c>
      <c r="H1199" s="174">
        <v>3</v>
      </c>
      <c r="I1199" s="174" t="s">
        <v>1048</v>
      </c>
      <c r="J1199" s="174" t="s">
        <v>1049</v>
      </c>
      <c r="K1199" s="174"/>
      <c r="L1199" s="174"/>
      <c r="M1199" s="174" t="s">
        <v>1383</v>
      </c>
    </row>
    <row r="1200" spans="1:13" x14ac:dyDescent="0.15">
      <c r="A1200" s="182" t="str">
        <f t="shared" si="20"/>
        <v>乗0ガCBF</v>
      </c>
      <c r="B1200" s="183" t="s">
        <v>1393</v>
      </c>
      <c r="C1200" s="183" t="s">
        <v>1394</v>
      </c>
      <c r="D1200" s="182" t="s">
        <v>185</v>
      </c>
      <c r="E1200" s="182" t="s">
        <v>194</v>
      </c>
      <c r="F1200" s="182">
        <f>F$87*0.5</f>
        <v>3.15E-2</v>
      </c>
      <c r="G1200" s="182">
        <v>0</v>
      </c>
      <c r="H1200" s="182">
        <v>2.3199999999999998</v>
      </c>
      <c r="I1200" s="184" t="s">
        <v>1670</v>
      </c>
      <c r="J1200" s="183" t="s">
        <v>1396</v>
      </c>
      <c r="K1200" s="182"/>
      <c r="L1200" s="182"/>
      <c r="M1200" s="182" t="s">
        <v>1385</v>
      </c>
    </row>
    <row r="1201" spans="1:23" x14ac:dyDescent="0.15">
      <c r="A1201" s="183" t="str">
        <f t="shared" si="20"/>
        <v>貨4ガABF</v>
      </c>
      <c r="B1201" s="182" t="s">
        <v>1046</v>
      </c>
      <c r="C1201" s="182" t="s">
        <v>1047</v>
      </c>
      <c r="D1201" s="183" t="s">
        <v>2396</v>
      </c>
      <c r="E1201" s="183" t="s">
        <v>2397</v>
      </c>
      <c r="F1201" s="183">
        <v>7.0000000000000007E-2</v>
      </c>
      <c r="G1201" s="183">
        <v>0</v>
      </c>
      <c r="H1201" s="183">
        <v>2.3199999999999998</v>
      </c>
      <c r="I1201" s="182" t="s">
        <v>1048</v>
      </c>
      <c r="J1201" s="183" t="s">
        <v>1069</v>
      </c>
      <c r="K1201" s="182"/>
      <c r="L1201" s="182"/>
      <c r="M1201" s="183" t="s">
        <v>2398</v>
      </c>
      <c r="W1201" s="20"/>
    </row>
    <row r="1202" spans="1:23" x14ac:dyDescent="0.15">
      <c r="A1202" s="183" t="str">
        <f t="shared" si="20"/>
        <v>貨4ガDBF</v>
      </c>
      <c r="B1202" s="182" t="s">
        <v>1046</v>
      </c>
      <c r="C1202" s="182" t="s">
        <v>1047</v>
      </c>
      <c r="D1202" s="183" t="s">
        <v>2396</v>
      </c>
      <c r="E1202" s="183" t="s">
        <v>2399</v>
      </c>
      <c r="F1202" s="183">
        <v>1.7500000000000002E-2</v>
      </c>
      <c r="G1202" s="183">
        <v>0</v>
      </c>
      <c r="H1202" s="183">
        <v>2.3199999999999998</v>
      </c>
      <c r="I1202" s="183" t="s">
        <v>2400</v>
      </c>
      <c r="J1202" s="183" t="s">
        <v>1069</v>
      </c>
      <c r="K1202" s="182"/>
      <c r="L1202" s="182"/>
      <c r="M1202" s="183" t="s">
        <v>2398</v>
      </c>
      <c r="W1202" s="20"/>
    </row>
    <row r="1203" spans="1:23" x14ac:dyDescent="0.15">
      <c r="A1203" s="263" t="s">
        <v>2258</v>
      </c>
      <c r="B1203" s="263" t="s">
        <v>2259</v>
      </c>
      <c r="C1203" s="263" t="s">
        <v>2260</v>
      </c>
      <c r="D1203" s="263" t="s">
        <v>185</v>
      </c>
      <c r="E1203" s="263" t="s">
        <v>400</v>
      </c>
      <c r="F1203" s="263">
        <v>1.2500000000000001E-2</v>
      </c>
      <c r="G1203" s="263">
        <v>0</v>
      </c>
      <c r="H1203" s="263">
        <v>3</v>
      </c>
      <c r="I1203" s="263" t="s">
        <v>1084</v>
      </c>
      <c r="J1203" s="263" t="s">
        <v>2261</v>
      </c>
      <c r="K1203" s="263"/>
      <c r="L1203" s="263"/>
      <c r="M1203" s="264" t="s">
        <v>2262</v>
      </c>
    </row>
    <row r="1204" spans="1:23" ht="15" customHeight="1" x14ac:dyDescent="0.15">
      <c r="A1204" s="263" t="str">
        <f t="shared" ref="A1204" si="21">CONCATENATE(C1204,E1204)</f>
        <v>乗0ガGE</v>
      </c>
      <c r="B1204" s="264" t="s">
        <v>2263</v>
      </c>
      <c r="C1204" s="264" t="s">
        <v>1394</v>
      </c>
      <c r="D1204" s="263" t="s">
        <v>201</v>
      </c>
      <c r="E1204" s="263" t="s">
        <v>859</v>
      </c>
      <c r="F1204" s="263">
        <v>0.4</v>
      </c>
      <c r="G1204" s="263">
        <v>0</v>
      </c>
      <c r="H1204" s="263">
        <v>2.3199999999999998</v>
      </c>
      <c r="I1204" s="265" t="s">
        <v>1048</v>
      </c>
      <c r="J1204" s="264" t="s">
        <v>1396</v>
      </c>
      <c r="K1204" s="263"/>
      <c r="L1204" s="263"/>
      <c r="M1204" s="264" t="s">
        <v>2262</v>
      </c>
    </row>
    <row r="1205" spans="1:23" ht="15" customHeight="1" x14ac:dyDescent="0.15">
      <c r="A1205" s="263" t="s">
        <v>2264</v>
      </c>
      <c r="B1205" s="264" t="s">
        <v>2265</v>
      </c>
      <c r="C1205" s="264" t="s">
        <v>2266</v>
      </c>
      <c r="D1205" s="264" t="s">
        <v>454</v>
      </c>
      <c r="E1205" s="264" t="s">
        <v>358</v>
      </c>
      <c r="F1205" s="263">
        <v>0</v>
      </c>
      <c r="G1205" s="263">
        <v>0</v>
      </c>
      <c r="H1205" s="263">
        <v>0</v>
      </c>
      <c r="I1205" s="265" t="s">
        <v>849</v>
      </c>
      <c r="J1205" s="264" t="s">
        <v>2267</v>
      </c>
      <c r="K1205" s="263"/>
      <c r="L1205" s="263"/>
      <c r="M1205" s="264" t="s">
        <v>2262</v>
      </c>
    </row>
    <row r="1206" spans="1:23" ht="15" customHeight="1" x14ac:dyDescent="0.15">
      <c r="A1206" s="335" t="str">
        <f t="shared" ref="A1206:A1207" si="22">CONCATENATE(C1206,E1206)</f>
        <v>貨2ガDBE</v>
      </c>
      <c r="B1206" s="336" t="s">
        <v>2401</v>
      </c>
      <c r="C1206" s="336" t="s">
        <v>191</v>
      </c>
      <c r="D1206" s="335" t="s">
        <v>185</v>
      </c>
      <c r="E1206" s="335" t="s">
        <v>190</v>
      </c>
      <c r="F1206" s="335">
        <v>1.2500000000000001E-2</v>
      </c>
      <c r="G1206" s="335">
        <v>0</v>
      </c>
      <c r="H1206" s="335">
        <v>2.3199999999999998</v>
      </c>
      <c r="I1206" s="337" t="s">
        <v>1078</v>
      </c>
      <c r="J1206" s="335" t="s">
        <v>1091</v>
      </c>
      <c r="K1206" s="335"/>
      <c r="L1206" s="335"/>
      <c r="M1206" s="336" t="s">
        <v>2402</v>
      </c>
      <c r="W1206" s="20"/>
    </row>
    <row r="1207" spans="1:23" ht="15" customHeight="1" x14ac:dyDescent="0.15">
      <c r="A1207" s="335" t="str">
        <f t="shared" si="22"/>
        <v>貨1ガ5BF</v>
      </c>
      <c r="B1207" s="336" t="s">
        <v>206</v>
      </c>
      <c r="C1207" s="336" t="s">
        <v>186</v>
      </c>
      <c r="D1207" s="336" t="s">
        <v>1105</v>
      </c>
      <c r="E1207" s="336" t="s">
        <v>1134</v>
      </c>
      <c r="F1207" s="336">
        <v>3.5000000000000003E-2</v>
      </c>
      <c r="G1207" s="335">
        <v>0</v>
      </c>
      <c r="H1207" s="335">
        <v>2.3199999999999998</v>
      </c>
      <c r="I1207" s="337" t="s">
        <v>1078</v>
      </c>
      <c r="J1207" s="336"/>
      <c r="K1207" s="335"/>
      <c r="L1207" s="335"/>
      <c r="M1207" s="336" t="s">
        <v>2402</v>
      </c>
      <c r="W1207" s="20"/>
    </row>
    <row r="1208" spans="1:23" x14ac:dyDescent="0.15">
      <c r="A1208" s="336" t="s">
        <v>2403</v>
      </c>
      <c r="B1208" s="335" t="s">
        <v>422</v>
      </c>
      <c r="C1208" s="336" t="s">
        <v>2404</v>
      </c>
      <c r="D1208" s="336" t="s">
        <v>2405</v>
      </c>
      <c r="E1208" s="335" t="s">
        <v>711</v>
      </c>
      <c r="F1208" s="335">
        <v>0</v>
      </c>
      <c r="G1208" s="335">
        <v>0</v>
      </c>
      <c r="H1208" s="335">
        <v>0</v>
      </c>
      <c r="I1208" s="337" t="s">
        <v>849</v>
      </c>
      <c r="J1208" s="335"/>
      <c r="K1208" s="335"/>
      <c r="L1208" s="335"/>
      <c r="M1208" s="336" t="s">
        <v>2262</v>
      </c>
      <c r="W1208" s="20"/>
    </row>
    <row r="1209" spans="1:23" x14ac:dyDescent="0.15">
      <c r="A1209" s="335" t="s">
        <v>2258</v>
      </c>
      <c r="B1209" s="335" t="s">
        <v>2259</v>
      </c>
      <c r="C1209" s="335" t="s">
        <v>2260</v>
      </c>
      <c r="D1209" s="335" t="s">
        <v>185</v>
      </c>
      <c r="E1209" s="335" t="s">
        <v>400</v>
      </c>
      <c r="F1209" s="335">
        <v>1.2500000000000001E-2</v>
      </c>
      <c r="G1209" s="335">
        <v>0</v>
      </c>
      <c r="H1209" s="335">
        <v>3</v>
      </c>
      <c r="I1209" s="335" t="s">
        <v>1084</v>
      </c>
      <c r="J1209" s="335" t="s">
        <v>2261</v>
      </c>
      <c r="K1209" s="335"/>
      <c r="L1209" s="335"/>
      <c r="M1209" s="335" t="s">
        <v>2262</v>
      </c>
      <c r="W1209" s="20"/>
    </row>
    <row r="1210" spans="1:23" x14ac:dyDescent="0.15">
      <c r="A1210" s="335" t="s">
        <v>2410</v>
      </c>
      <c r="B1210" s="335" t="s">
        <v>2263</v>
      </c>
      <c r="C1210" s="335" t="s">
        <v>1394</v>
      </c>
      <c r="D1210" s="335" t="s">
        <v>201</v>
      </c>
      <c r="E1210" s="335" t="s">
        <v>859</v>
      </c>
      <c r="F1210" s="335">
        <v>0.4</v>
      </c>
      <c r="G1210" s="335">
        <v>0</v>
      </c>
      <c r="H1210" s="335">
        <v>2.3199999999999998</v>
      </c>
      <c r="I1210" s="335" t="s">
        <v>1048</v>
      </c>
      <c r="J1210" s="335" t="s">
        <v>1396</v>
      </c>
      <c r="K1210" s="335"/>
      <c r="L1210" s="335"/>
      <c r="M1210" s="335" t="s">
        <v>2262</v>
      </c>
      <c r="W1210" s="20"/>
    </row>
    <row r="1211" spans="1:23" x14ac:dyDescent="0.15">
      <c r="A1211" s="335" t="s">
        <v>2406</v>
      </c>
      <c r="B1211" s="336" t="s">
        <v>2407</v>
      </c>
      <c r="C1211" s="335" t="s">
        <v>2408</v>
      </c>
      <c r="D1211" s="335" t="s">
        <v>1242</v>
      </c>
      <c r="E1211" s="335" t="s">
        <v>1248</v>
      </c>
      <c r="F1211" s="335">
        <v>0</v>
      </c>
      <c r="G1211" s="335">
        <v>0</v>
      </c>
      <c r="H1211" s="335">
        <v>0</v>
      </c>
      <c r="I1211" s="335" t="s">
        <v>849</v>
      </c>
      <c r="J1211" s="335" t="s">
        <v>2267</v>
      </c>
      <c r="K1211" s="335"/>
      <c r="L1211" s="335"/>
      <c r="M1211" s="336" t="s">
        <v>2409</v>
      </c>
      <c r="W1211" s="20"/>
    </row>
    <row r="1212" spans="1:23" x14ac:dyDescent="0.15">
      <c r="A1212" s="388" t="s">
        <v>2424</v>
      </c>
      <c r="B1212" s="388" t="s">
        <v>2425</v>
      </c>
      <c r="C1212" s="388" t="s">
        <v>2426</v>
      </c>
      <c r="D1212" s="388" t="s">
        <v>185</v>
      </c>
      <c r="E1212" s="388" t="s">
        <v>399</v>
      </c>
      <c r="F1212" s="388">
        <v>2.5000000000000001E-2</v>
      </c>
      <c r="G1212" s="388">
        <v>0</v>
      </c>
      <c r="H1212" s="388">
        <v>2.3199999999999998</v>
      </c>
      <c r="I1212" s="388" t="s">
        <v>1073</v>
      </c>
      <c r="J1212" s="388" t="s">
        <v>1091</v>
      </c>
      <c r="K1212" s="388"/>
      <c r="L1212" s="388"/>
      <c r="M1212" s="388" t="s">
        <v>2427</v>
      </c>
      <c r="W1212" s="20"/>
    </row>
    <row r="1213" spans="1:23" x14ac:dyDescent="0.15">
      <c r="A1213" s="388" t="s">
        <v>2428</v>
      </c>
      <c r="B1213" s="388" t="s">
        <v>404</v>
      </c>
      <c r="C1213" s="388" t="s">
        <v>403</v>
      </c>
      <c r="D1213" s="389" t="s">
        <v>1289</v>
      </c>
      <c r="E1213" s="389" t="s">
        <v>2429</v>
      </c>
      <c r="F1213" s="388">
        <v>0.05</v>
      </c>
      <c r="G1213" s="388">
        <v>0</v>
      </c>
      <c r="H1213" s="388">
        <v>2.3199999999999998</v>
      </c>
      <c r="I1213" s="390" t="s">
        <v>1048</v>
      </c>
      <c r="J1213" s="388"/>
      <c r="K1213" s="388"/>
      <c r="L1213" s="388"/>
      <c r="M1213" s="388" t="s">
        <v>2427</v>
      </c>
      <c r="W1213" s="20"/>
    </row>
    <row r="1214" spans="1:23" x14ac:dyDescent="0.15">
      <c r="A1214" s="388" t="s">
        <v>2430</v>
      </c>
      <c r="B1214" s="388" t="s">
        <v>404</v>
      </c>
      <c r="C1214" s="388" t="s">
        <v>156</v>
      </c>
      <c r="D1214" s="389" t="s">
        <v>1289</v>
      </c>
      <c r="E1214" s="388" t="s">
        <v>2429</v>
      </c>
      <c r="F1214" s="388">
        <v>0.05</v>
      </c>
      <c r="G1214" s="388">
        <v>0</v>
      </c>
      <c r="H1214" s="388">
        <v>3</v>
      </c>
      <c r="I1214" s="390" t="s">
        <v>1048</v>
      </c>
      <c r="J1214" s="388"/>
      <c r="K1214" s="388"/>
      <c r="L1214" s="388"/>
      <c r="M1214" s="388" t="s">
        <v>2427</v>
      </c>
      <c r="W1214" s="20"/>
    </row>
    <row r="1215" spans="1:23" x14ac:dyDescent="0.15">
      <c r="A1215" s="388" t="s">
        <v>2432</v>
      </c>
      <c r="B1215" s="388" t="s">
        <v>2433</v>
      </c>
      <c r="C1215" s="388" t="s">
        <v>2434</v>
      </c>
      <c r="D1215" s="388" t="s">
        <v>1242</v>
      </c>
      <c r="E1215" s="388" t="s">
        <v>1247</v>
      </c>
      <c r="F1215" s="388">
        <v>0</v>
      </c>
      <c r="G1215" s="388">
        <v>0</v>
      </c>
      <c r="H1215" s="388">
        <v>0</v>
      </c>
      <c r="I1215" s="388" t="s">
        <v>2435</v>
      </c>
      <c r="J1215" s="388" t="s">
        <v>2436</v>
      </c>
      <c r="K1215" s="388"/>
      <c r="L1215" s="388"/>
      <c r="M1215" s="388" t="s">
        <v>2437</v>
      </c>
      <c r="W1215" s="20"/>
    </row>
    <row r="1216" spans="1:23" x14ac:dyDescent="0.15">
      <c r="A1216" s="389" t="s">
        <v>2438</v>
      </c>
      <c r="B1216" s="389" t="s">
        <v>2439</v>
      </c>
      <c r="C1216" s="389" t="s">
        <v>191</v>
      </c>
      <c r="D1216" s="389" t="s">
        <v>1289</v>
      </c>
      <c r="E1216" s="389" t="s">
        <v>1103</v>
      </c>
      <c r="F1216" s="388">
        <v>7.0000000000000007E-2</v>
      </c>
      <c r="G1216" s="388">
        <v>0</v>
      </c>
      <c r="H1216" s="388">
        <v>2.3199999999999998</v>
      </c>
      <c r="I1216" s="390" t="s">
        <v>1048</v>
      </c>
      <c r="J1216" s="388"/>
      <c r="K1216" s="388"/>
      <c r="L1216" s="388"/>
      <c r="M1216" s="388" t="s">
        <v>2427</v>
      </c>
      <c r="W1216" s="20"/>
    </row>
    <row r="1217" spans="1:23" x14ac:dyDescent="0.15">
      <c r="A1217" s="391" t="s">
        <v>2432</v>
      </c>
      <c r="B1217" s="391" t="s">
        <v>2433</v>
      </c>
      <c r="C1217" s="391" t="s">
        <v>2434</v>
      </c>
      <c r="D1217" s="391" t="s">
        <v>1242</v>
      </c>
      <c r="E1217" s="391" t="s">
        <v>1247</v>
      </c>
      <c r="F1217" s="391">
        <v>0</v>
      </c>
      <c r="G1217" s="391">
        <v>0</v>
      </c>
      <c r="H1217" s="391">
        <v>0</v>
      </c>
      <c r="I1217" s="391" t="s">
        <v>2435</v>
      </c>
      <c r="J1217" s="391" t="s">
        <v>2436</v>
      </c>
      <c r="K1217" s="391"/>
      <c r="L1217" s="391"/>
      <c r="M1217" s="391" t="s">
        <v>2437</v>
      </c>
      <c r="W1217" s="20"/>
    </row>
  </sheetData>
  <sheetProtection algorithmName="SHA-512" hashValue="J9LyIWsiHK2rl3eBAeM7jeI6lejD3xP0lVUbD35cf7X8T/TsCgKGZp92qI5i8NCzt5TWmuCJexzGuRNkrqJy/Q==" saltValue="/5iAXeAI8FxySxrj7RLP/w==" spinCount="100000" sheet="1" autoFilter="0"/>
  <autoFilter ref="T3:AB1136" xr:uid="{00000000-0009-0000-0000-000007000000}"/>
  <mergeCells count="33">
    <mergeCell ref="AD28:AE28"/>
    <mergeCell ref="AD39:AE39"/>
    <mergeCell ref="AD38:AE38"/>
    <mergeCell ref="AD32:AG32"/>
    <mergeCell ref="AD30:AE30"/>
    <mergeCell ref="AD29:AE29"/>
    <mergeCell ref="AD33:AE33"/>
    <mergeCell ref="AD34:AE34"/>
    <mergeCell ref="AD35:AE35"/>
    <mergeCell ref="AD36:AE36"/>
    <mergeCell ref="AD37:AE37"/>
    <mergeCell ref="AD27:AE27"/>
    <mergeCell ref="AD16:AE17"/>
    <mergeCell ref="AD25:AE25"/>
    <mergeCell ref="AD26:AE26"/>
    <mergeCell ref="T2:AB2"/>
    <mergeCell ref="AD7:AE8"/>
    <mergeCell ref="AD9:AF9"/>
    <mergeCell ref="AD10:AE11"/>
    <mergeCell ref="AD12:AE13"/>
    <mergeCell ref="AD14:AE15"/>
    <mergeCell ref="Y560:Y561"/>
    <mergeCell ref="Y562:Y563"/>
    <mergeCell ref="Y564:Y565"/>
    <mergeCell ref="Y554:Y555"/>
    <mergeCell ref="Y532:Y533"/>
    <mergeCell ref="Y556:Y557"/>
    <mergeCell ref="Y558:Y559"/>
    <mergeCell ref="Y534:Y535"/>
    <mergeCell ref="Y536:Y537"/>
    <mergeCell ref="Y538:Y539"/>
    <mergeCell ref="Y540:Y541"/>
    <mergeCell ref="Y542:Y543"/>
  </mergeCells>
  <phoneticPr fontId="3"/>
  <printOptions horizontalCentered="1"/>
  <pageMargins left="0.23622047244094491" right="0.31496062992125984" top="0.3" bottom="0.23622047244094491" header="0.15748031496062992" footer="0.15748031496062992"/>
  <pageSetup paperSize="9" orientation="portrait" r:id="rId1"/>
  <headerFooter alignWithMargins="0"/>
  <rowBreaks count="1" manualBreakCount="1">
    <brk id="57" max="34" man="1"/>
  </rowBreaks>
  <colBreaks count="1" manualBreakCount="1">
    <brk id="2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102"/>
  <sheetViews>
    <sheetView workbookViewId="0">
      <selection activeCell="E11" sqref="E11"/>
    </sheetView>
  </sheetViews>
  <sheetFormatPr defaultRowHeight="13.5" x14ac:dyDescent="0.15"/>
  <cols>
    <col min="1" max="1" width="3.75" customWidth="1"/>
    <col min="2" max="2" width="38" customWidth="1"/>
    <col min="3" max="3" width="4.5" customWidth="1"/>
    <col min="4" max="4" width="4.375" customWidth="1"/>
    <col min="5" max="5" width="38" customWidth="1"/>
  </cols>
  <sheetData>
    <row r="1" spans="1:5" ht="12" customHeight="1" x14ac:dyDescent="0.15">
      <c r="E1" s="189"/>
    </row>
    <row r="2" spans="1:5" s="97" customFormat="1" ht="18" customHeight="1" x14ac:dyDescent="0.2">
      <c r="A2" s="819" t="s">
        <v>1674</v>
      </c>
      <c r="B2" s="819"/>
      <c r="C2" s="819"/>
      <c r="D2" s="819"/>
      <c r="E2" s="819"/>
    </row>
    <row r="3" spans="1:5" ht="12" customHeight="1" thickBot="1" x14ac:dyDescent="0.2"/>
    <row r="4" spans="1:5" s="1" customFormat="1" ht="15" customHeight="1" x14ac:dyDescent="0.15">
      <c r="A4" s="61">
        <v>1</v>
      </c>
      <c r="B4" s="190" t="s">
        <v>1675</v>
      </c>
      <c r="D4" s="61">
        <v>51</v>
      </c>
      <c r="E4" s="190" t="s">
        <v>1676</v>
      </c>
    </row>
    <row r="5" spans="1:5" s="1" customFormat="1" ht="15" customHeight="1" x14ac:dyDescent="0.15">
      <c r="A5" s="62">
        <v>2</v>
      </c>
      <c r="B5" s="191" t="s">
        <v>1677</v>
      </c>
      <c r="D5" s="62">
        <v>52</v>
      </c>
      <c r="E5" s="191" t="s">
        <v>1678</v>
      </c>
    </row>
    <row r="6" spans="1:5" s="1" customFormat="1" ht="15" customHeight="1" x14ac:dyDescent="0.15">
      <c r="A6" s="62">
        <v>3</v>
      </c>
      <c r="B6" s="191" t="s">
        <v>1679</v>
      </c>
      <c r="D6" s="62">
        <v>53</v>
      </c>
      <c r="E6" s="191" t="s">
        <v>1680</v>
      </c>
    </row>
    <row r="7" spans="1:5" s="1" customFormat="1" ht="15" customHeight="1" x14ac:dyDescent="0.15">
      <c r="A7" s="62">
        <v>4</v>
      </c>
      <c r="B7" s="191" t="s">
        <v>1681</v>
      </c>
      <c r="D7" s="62">
        <v>54</v>
      </c>
      <c r="E7" s="191" t="s">
        <v>1682</v>
      </c>
    </row>
    <row r="8" spans="1:5" s="1" customFormat="1" ht="15" customHeight="1" x14ac:dyDescent="0.15">
      <c r="A8" s="62">
        <v>5</v>
      </c>
      <c r="B8" s="191" t="s">
        <v>1683</v>
      </c>
      <c r="D8" s="62">
        <v>55</v>
      </c>
      <c r="E8" s="191" t="s">
        <v>1684</v>
      </c>
    </row>
    <row r="9" spans="1:5" s="1" customFormat="1" ht="15" customHeight="1" x14ac:dyDescent="0.15">
      <c r="A9" s="62">
        <v>6</v>
      </c>
      <c r="B9" s="191" t="s">
        <v>1685</v>
      </c>
      <c r="D9" s="62">
        <v>56</v>
      </c>
      <c r="E9" s="191" t="s">
        <v>1686</v>
      </c>
    </row>
    <row r="10" spans="1:5" s="1" customFormat="1" ht="15" customHeight="1" x14ac:dyDescent="0.15">
      <c r="A10" s="62">
        <v>7</v>
      </c>
      <c r="B10" s="191" t="s">
        <v>1687</v>
      </c>
      <c r="D10" s="62">
        <v>57</v>
      </c>
      <c r="E10" s="191" t="s">
        <v>1688</v>
      </c>
    </row>
    <row r="11" spans="1:5" s="1" customFormat="1" ht="15" customHeight="1" x14ac:dyDescent="0.15">
      <c r="A11" s="62">
        <v>8</v>
      </c>
      <c r="B11" s="191" t="s">
        <v>1689</v>
      </c>
      <c r="D11" s="62">
        <v>58</v>
      </c>
      <c r="E11" s="191" t="s">
        <v>1690</v>
      </c>
    </row>
    <row r="12" spans="1:5" s="1" customFormat="1" ht="15" customHeight="1" x14ac:dyDescent="0.15">
      <c r="A12" s="62">
        <v>9</v>
      </c>
      <c r="B12" s="191" t="s">
        <v>1691</v>
      </c>
      <c r="D12" s="62">
        <v>59</v>
      </c>
      <c r="E12" s="191" t="s">
        <v>1692</v>
      </c>
    </row>
    <row r="13" spans="1:5" s="1" customFormat="1" ht="15" customHeight="1" x14ac:dyDescent="0.15">
      <c r="A13" s="62">
        <v>10</v>
      </c>
      <c r="B13" s="191" t="s">
        <v>1693</v>
      </c>
      <c r="D13" s="62">
        <v>60</v>
      </c>
      <c r="E13" s="191" t="s">
        <v>1694</v>
      </c>
    </row>
    <row r="14" spans="1:5" s="1" customFormat="1" ht="15" customHeight="1" x14ac:dyDescent="0.15">
      <c r="A14" s="62">
        <v>11</v>
      </c>
      <c r="B14" s="191" t="s">
        <v>1695</v>
      </c>
      <c r="D14" s="62">
        <v>61</v>
      </c>
      <c r="E14" s="191" t="s">
        <v>1696</v>
      </c>
    </row>
    <row r="15" spans="1:5" s="1" customFormat="1" ht="15" customHeight="1" x14ac:dyDescent="0.15">
      <c r="A15" s="62">
        <v>12</v>
      </c>
      <c r="B15" s="191" t="s">
        <v>1697</v>
      </c>
      <c r="D15" s="62">
        <v>62</v>
      </c>
      <c r="E15" s="191" t="s">
        <v>1698</v>
      </c>
    </row>
    <row r="16" spans="1:5" s="1" customFormat="1" ht="15" customHeight="1" x14ac:dyDescent="0.15">
      <c r="A16" s="62">
        <v>13</v>
      </c>
      <c r="B16" s="191" t="s">
        <v>1699</v>
      </c>
      <c r="D16" s="62">
        <v>63</v>
      </c>
      <c r="E16" s="191" t="s">
        <v>1700</v>
      </c>
    </row>
    <row r="17" spans="1:5" s="1" customFormat="1" ht="15" customHeight="1" x14ac:dyDescent="0.15">
      <c r="A17" s="62">
        <v>14</v>
      </c>
      <c r="B17" s="191" t="s">
        <v>1701</v>
      </c>
      <c r="D17" s="62">
        <v>64</v>
      </c>
      <c r="E17" s="191" t="s">
        <v>1702</v>
      </c>
    </row>
    <row r="18" spans="1:5" s="1" customFormat="1" ht="15" customHeight="1" x14ac:dyDescent="0.15">
      <c r="A18" s="62">
        <v>15</v>
      </c>
      <c r="B18" s="191" t="s">
        <v>1703</v>
      </c>
      <c r="D18" s="62">
        <v>65</v>
      </c>
      <c r="E18" s="191" t="s">
        <v>1704</v>
      </c>
    </row>
    <row r="19" spans="1:5" s="1" customFormat="1" ht="15" customHeight="1" x14ac:dyDescent="0.15">
      <c r="A19" s="62">
        <v>16</v>
      </c>
      <c r="B19" s="191" t="s">
        <v>1705</v>
      </c>
      <c r="D19" s="62">
        <v>66</v>
      </c>
      <c r="E19" s="191" t="s">
        <v>1706</v>
      </c>
    </row>
    <row r="20" spans="1:5" s="1" customFormat="1" ht="15" customHeight="1" x14ac:dyDescent="0.15">
      <c r="A20" s="62">
        <v>17</v>
      </c>
      <c r="B20" s="191" t="s">
        <v>1707</v>
      </c>
      <c r="D20" s="62">
        <v>67</v>
      </c>
      <c r="E20" s="192" t="s">
        <v>1708</v>
      </c>
    </row>
    <row r="21" spans="1:5" s="1" customFormat="1" ht="15" customHeight="1" x14ac:dyDescent="0.15">
      <c r="A21" s="62">
        <v>18</v>
      </c>
      <c r="B21" s="191" t="s">
        <v>1709</v>
      </c>
      <c r="D21" s="62">
        <v>68</v>
      </c>
      <c r="E21" s="193" t="s">
        <v>1710</v>
      </c>
    </row>
    <row r="22" spans="1:5" s="1" customFormat="1" ht="15" customHeight="1" x14ac:dyDescent="0.15">
      <c r="A22" s="62">
        <v>19</v>
      </c>
      <c r="B22" s="191" t="s">
        <v>1711</v>
      </c>
      <c r="D22" s="62">
        <v>69</v>
      </c>
      <c r="E22" s="191" t="s">
        <v>1712</v>
      </c>
    </row>
    <row r="23" spans="1:5" s="1" customFormat="1" ht="15" customHeight="1" x14ac:dyDescent="0.15">
      <c r="A23" s="62">
        <v>20</v>
      </c>
      <c r="B23" s="191" t="s">
        <v>1713</v>
      </c>
      <c r="D23" s="62">
        <v>70</v>
      </c>
      <c r="E23" s="194" t="s">
        <v>1714</v>
      </c>
    </row>
    <row r="24" spans="1:5" s="1" customFormat="1" ht="15" customHeight="1" x14ac:dyDescent="0.15">
      <c r="A24" s="62">
        <v>21</v>
      </c>
      <c r="B24" s="191" t="s">
        <v>1715</v>
      </c>
      <c r="D24" s="62">
        <v>71</v>
      </c>
      <c r="E24" s="191" t="s">
        <v>1716</v>
      </c>
    </row>
    <row r="25" spans="1:5" s="1" customFormat="1" ht="15" customHeight="1" x14ac:dyDescent="0.15">
      <c r="A25" s="62">
        <v>22</v>
      </c>
      <c r="B25" s="191" t="s">
        <v>1717</v>
      </c>
      <c r="D25" s="62">
        <v>72</v>
      </c>
      <c r="E25" s="191" t="s">
        <v>1718</v>
      </c>
    </row>
    <row r="26" spans="1:5" s="1" customFormat="1" ht="15" customHeight="1" x14ac:dyDescent="0.15">
      <c r="A26" s="62">
        <v>23</v>
      </c>
      <c r="B26" s="191" t="s">
        <v>1719</v>
      </c>
      <c r="D26" s="62">
        <v>73</v>
      </c>
      <c r="E26" s="191" t="s">
        <v>1720</v>
      </c>
    </row>
    <row r="27" spans="1:5" s="1" customFormat="1" ht="15" customHeight="1" x14ac:dyDescent="0.15">
      <c r="A27" s="62">
        <v>24</v>
      </c>
      <c r="B27" s="191" t="s">
        <v>1721</v>
      </c>
      <c r="D27" s="62">
        <v>74</v>
      </c>
      <c r="E27" s="191" t="s">
        <v>1722</v>
      </c>
    </row>
    <row r="28" spans="1:5" s="1" customFormat="1" ht="15" customHeight="1" x14ac:dyDescent="0.15">
      <c r="A28" s="62">
        <v>25</v>
      </c>
      <c r="B28" s="191" t="s">
        <v>1723</v>
      </c>
      <c r="D28" s="62">
        <v>75</v>
      </c>
      <c r="E28" s="191" t="s">
        <v>1724</v>
      </c>
    </row>
    <row r="29" spans="1:5" s="1" customFormat="1" ht="15" customHeight="1" x14ac:dyDescent="0.15">
      <c r="A29" s="62">
        <v>26</v>
      </c>
      <c r="B29" s="191" t="s">
        <v>1725</v>
      </c>
      <c r="D29" s="62">
        <v>76</v>
      </c>
      <c r="E29" s="191" t="s">
        <v>1726</v>
      </c>
    </row>
    <row r="30" spans="1:5" s="1" customFormat="1" ht="15" customHeight="1" x14ac:dyDescent="0.15">
      <c r="A30" s="62">
        <v>27</v>
      </c>
      <c r="B30" s="191" t="s">
        <v>1727</v>
      </c>
      <c r="D30" s="62">
        <v>77</v>
      </c>
      <c r="E30" s="191" t="s">
        <v>1728</v>
      </c>
    </row>
    <row r="31" spans="1:5" s="1" customFormat="1" ht="15" customHeight="1" x14ac:dyDescent="0.15">
      <c r="A31" s="62">
        <v>28</v>
      </c>
      <c r="B31" s="191" t="s">
        <v>1729</v>
      </c>
      <c r="D31" s="62">
        <v>78</v>
      </c>
      <c r="E31" s="191" t="s">
        <v>1730</v>
      </c>
    </row>
    <row r="32" spans="1:5" s="1" customFormat="1" ht="15" customHeight="1" x14ac:dyDescent="0.15">
      <c r="A32" s="62">
        <v>29</v>
      </c>
      <c r="B32" s="191" t="s">
        <v>1731</v>
      </c>
      <c r="D32" s="62">
        <v>79</v>
      </c>
      <c r="E32" s="191" t="s">
        <v>1732</v>
      </c>
    </row>
    <row r="33" spans="1:5" s="1" customFormat="1" ht="15" customHeight="1" x14ac:dyDescent="0.15">
      <c r="A33" s="62">
        <v>30</v>
      </c>
      <c r="B33" s="191" t="s">
        <v>1733</v>
      </c>
      <c r="D33" s="62">
        <v>80</v>
      </c>
      <c r="E33" s="191" t="s">
        <v>1734</v>
      </c>
    </row>
    <row r="34" spans="1:5" s="1" customFormat="1" ht="15" customHeight="1" x14ac:dyDescent="0.15">
      <c r="A34" s="62">
        <v>31</v>
      </c>
      <c r="B34" s="191" t="s">
        <v>1735</v>
      </c>
      <c r="D34" s="62">
        <v>81</v>
      </c>
      <c r="E34" s="191" t="s">
        <v>1736</v>
      </c>
    </row>
    <row r="35" spans="1:5" s="1" customFormat="1" ht="15" customHeight="1" x14ac:dyDescent="0.15">
      <c r="A35" s="62">
        <v>32</v>
      </c>
      <c r="B35" s="191" t="s">
        <v>1737</v>
      </c>
      <c r="D35" s="62">
        <v>82</v>
      </c>
      <c r="E35" s="191" t="s">
        <v>1738</v>
      </c>
    </row>
    <row r="36" spans="1:5" s="1" customFormat="1" ht="15" customHeight="1" x14ac:dyDescent="0.15">
      <c r="A36" s="62">
        <v>33</v>
      </c>
      <c r="B36" s="191" t="s">
        <v>1739</v>
      </c>
      <c r="D36" s="62">
        <v>83</v>
      </c>
      <c r="E36" s="191" t="s">
        <v>1740</v>
      </c>
    </row>
    <row r="37" spans="1:5" s="1" customFormat="1" ht="15" customHeight="1" x14ac:dyDescent="0.15">
      <c r="A37" s="62">
        <v>34</v>
      </c>
      <c r="B37" s="191" t="s">
        <v>1741</v>
      </c>
      <c r="D37" s="62">
        <v>84</v>
      </c>
      <c r="E37" s="191" t="s">
        <v>1742</v>
      </c>
    </row>
    <row r="38" spans="1:5" s="1" customFormat="1" ht="15" customHeight="1" x14ac:dyDescent="0.15">
      <c r="A38" s="62">
        <v>35</v>
      </c>
      <c r="B38" s="191" t="s">
        <v>1743</v>
      </c>
      <c r="D38" s="62">
        <v>85</v>
      </c>
      <c r="E38" s="191" t="s">
        <v>1744</v>
      </c>
    </row>
    <row r="39" spans="1:5" s="1" customFormat="1" ht="15" customHeight="1" x14ac:dyDescent="0.15">
      <c r="A39" s="62">
        <v>36</v>
      </c>
      <c r="B39" s="191" t="s">
        <v>1745</v>
      </c>
      <c r="D39" s="62">
        <v>86</v>
      </c>
      <c r="E39" s="191" t="s">
        <v>1746</v>
      </c>
    </row>
    <row r="40" spans="1:5" s="1" customFormat="1" ht="15" customHeight="1" x14ac:dyDescent="0.15">
      <c r="A40" s="62">
        <v>37</v>
      </c>
      <c r="B40" s="191" t="s">
        <v>1747</v>
      </c>
      <c r="D40" s="62">
        <v>87</v>
      </c>
      <c r="E40" s="191" t="s">
        <v>1748</v>
      </c>
    </row>
    <row r="41" spans="1:5" s="1" customFormat="1" ht="15" customHeight="1" x14ac:dyDescent="0.15">
      <c r="A41" s="62">
        <v>38</v>
      </c>
      <c r="B41" s="191" t="s">
        <v>1749</v>
      </c>
      <c r="D41" s="62">
        <v>88</v>
      </c>
      <c r="E41" s="191" t="s">
        <v>1750</v>
      </c>
    </row>
    <row r="42" spans="1:5" s="1" customFormat="1" ht="15" customHeight="1" x14ac:dyDescent="0.15">
      <c r="A42" s="62">
        <v>39</v>
      </c>
      <c r="B42" s="191" t="s">
        <v>1751</v>
      </c>
      <c r="D42" s="62">
        <v>89</v>
      </c>
      <c r="E42" s="191" t="s">
        <v>1752</v>
      </c>
    </row>
    <row r="43" spans="1:5" s="1" customFormat="1" ht="15" customHeight="1" x14ac:dyDescent="0.15">
      <c r="A43" s="62">
        <v>40</v>
      </c>
      <c r="B43" s="191" t="s">
        <v>1753</v>
      </c>
      <c r="D43" s="62">
        <v>90</v>
      </c>
      <c r="E43" s="191" t="s">
        <v>1754</v>
      </c>
    </row>
    <row r="44" spans="1:5" s="1" customFormat="1" ht="15" customHeight="1" x14ac:dyDescent="0.15">
      <c r="A44" s="62">
        <v>41</v>
      </c>
      <c r="B44" s="191" t="s">
        <v>1755</v>
      </c>
      <c r="D44" s="62">
        <v>91</v>
      </c>
      <c r="E44" s="191" t="s">
        <v>1756</v>
      </c>
    </row>
    <row r="45" spans="1:5" s="1" customFormat="1" ht="15" customHeight="1" x14ac:dyDescent="0.15">
      <c r="A45" s="62">
        <v>42</v>
      </c>
      <c r="B45" s="191" t="s">
        <v>1757</v>
      </c>
      <c r="D45" s="62">
        <v>92</v>
      </c>
      <c r="E45" s="191" t="s">
        <v>1758</v>
      </c>
    </row>
    <row r="46" spans="1:5" s="1" customFormat="1" ht="15" customHeight="1" x14ac:dyDescent="0.15">
      <c r="A46" s="62">
        <v>43</v>
      </c>
      <c r="B46" s="191" t="s">
        <v>1759</v>
      </c>
      <c r="D46" s="62">
        <v>93</v>
      </c>
      <c r="E46" s="191" t="s">
        <v>1760</v>
      </c>
    </row>
    <row r="47" spans="1:5" s="1" customFormat="1" ht="15" customHeight="1" x14ac:dyDescent="0.15">
      <c r="A47" s="62">
        <v>44</v>
      </c>
      <c r="B47" s="191" t="s">
        <v>1761</v>
      </c>
      <c r="D47" s="62">
        <v>94</v>
      </c>
      <c r="E47" s="191" t="s">
        <v>1762</v>
      </c>
    </row>
    <row r="48" spans="1:5" s="1" customFormat="1" ht="15" customHeight="1" x14ac:dyDescent="0.15">
      <c r="A48" s="62">
        <v>45</v>
      </c>
      <c r="B48" s="191" t="s">
        <v>1763</v>
      </c>
      <c r="D48" s="62">
        <v>95</v>
      </c>
      <c r="E48" s="191" t="s">
        <v>1764</v>
      </c>
    </row>
    <row r="49" spans="1:5" s="1" customFormat="1" ht="15" customHeight="1" x14ac:dyDescent="0.15">
      <c r="A49" s="62">
        <v>46</v>
      </c>
      <c r="B49" s="191" t="s">
        <v>1765</v>
      </c>
      <c r="D49" s="62">
        <v>96</v>
      </c>
      <c r="E49" s="191" t="s">
        <v>1766</v>
      </c>
    </row>
    <row r="50" spans="1:5" s="1" customFormat="1" ht="15" customHeight="1" x14ac:dyDescent="0.15">
      <c r="A50" s="62">
        <v>47</v>
      </c>
      <c r="B50" s="191" t="s">
        <v>1767</v>
      </c>
      <c r="D50" s="62">
        <v>97</v>
      </c>
      <c r="E50" s="191" t="s">
        <v>1768</v>
      </c>
    </row>
    <row r="51" spans="1:5" s="1" customFormat="1" ht="15" customHeight="1" x14ac:dyDescent="0.15">
      <c r="A51" s="62">
        <v>48</v>
      </c>
      <c r="B51" s="191" t="s">
        <v>1769</v>
      </c>
      <c r="D51" s="195">
        <v>98</v>
      </c>
      <c r="E51" s="191" t="s">
        <v>1770</v>
      </c>
    </row>
    <row r="52" spans="1:5" s="1" customFormat="1" ht="15" customHeight="1" thickBot="1" x14ac:dyDescent="0.2">
      <c r="A52" s="62">
        <v>49</v>
      </c>
      <c r="B52" s="191" t="s">
        <v>1771</v>
      </c>
      <c r="D52" s="196">
        <v>99</v>
      </c>
      <c r="E52" s="197" t="s">
        <v>1772</v>
      </c>
    </row>
    <row r="53" spans="1:5" ht="14.25" thickBot="1" x14ac:dyDescent="0.2">
      <c r="A53" s="198">
        <v>50</v>
      </c>
      <c r="B53" s="197" t="s">
        <v>1773</v>
      </c>
    </row>
    <row r="54" spans="1:5" x14ac:dyDescent="0.15">
      <c r="A54" s="83">
        <v>51</v>
      </c>
      <c r="B54" s="83" t="s">
        <v>1676</v>
      </c>
    </row>
    <row r="55" spans="1:5" x14ac:dyDescent="0.15">
      <c r="A55" s="83">
        <v>52</v>
      </c>
      <c r="B55" s="83" t="s">
        <v>1678</v>
      </c>
    </row>
    <row r="56" spans="1:5" x14ac:dyDescent="0.15">
      <c r="A56" s="83">
        <v>53</v>
      </c>
      <c r="B56" s="83" t="s">
        <v>1680</v>
      </c>
    </row>
    <row r="57" spans="1:5" x14ac:dyDescent="0.15">
      <c r="A57" s="83">
        <v>54</v>
      </c>
      <c r="B57" s="83" t="s">
        <v>1682</v>
      </c>
    </row>
    <row r="58" spans="1:5" x14ac:dyDescent="0.15">
      <c r="A58" s="83">
        <v>55</v>
      </c>
      <c r="B58" s="83" t="s">
        <v>1684</v>
      </c>
    </row>
    <row r="59" spans="1:5" x14ac:dyDescent="0.15">
      <c r="A59" s="83">
        <v>56</v>
      </c>
      <c r="B59" s="83" t="s">
        <v>1686</v>
      </c>
    </row>
    <row r="60" spans="1:5" x14ac:dyDescent="0.15">
      <c r="A60" s="83">
        <v>57</v>
      </c>
      <c r="B60" s="83" t="s">
        <v>1688</v>
      </c>
    </row>
    <row r="61" spans="1:5" x14ac:dyDescent="0.15">
      <c r="A61" s="83">
        <v>58</v>
      </c>
      <c r="B61" s="83" t="s">
        <v>1690</v>
      </c>
    </row>
    <row r="62" spans="1:5" x14ac:dyDescent="0.15">
      <c r="A62" s="83">
        <v>59</v>
      </c>
      <c r="B62" s="83" t="s">
        <v>1692</v>
      </c>
    </row>
    <row r="63" spans="1:5" x14ac:dyDescent="0.15">
      <c r="A63" s="83">
        <v>60</v>
      </c>
      <c r="B63" s="83" t="s">
        <v>1694</v>
      </c>
    </row>
    <row r="64" spans="1:5" x14ac:dyDescent="0.15">
      <c r="A64" s="83">
        <v>61</v>
      </c>
      <c r="B64" s="83" t="s">
        <v>1696</v>
      </c>
    </row>
    <row r="65" spans="1:2" x14ac:dyDescent="0.15">
      <c r="A65" s="83">
        <v>62</v>
      </c>
      <c r="B65" s="83" t="s">
        <v>1698</v>
      </c>
    </row>
    <row r="66" spans="1:2" x14ac:dyDescent="0.15">
      <c r="A66" s="83">
        <v>63</v>
      </c>
      <c r="B66" s="83" t="s">
        <v>1700</v>
      </c>
    </row>
    <row r="67" spans="1:2" x14ac:dyDescent="0.15">
      <c r="A67" s="83">
        <v>64</v>
      </c>
      <c r="B67" s="83" t="s">
        <v>1702</v>
      </c>
    </row>
    <row r="68" spans="1:2" x14ac:dyDescent="0.15">
      <c r="A68" s="83">
        <v>65</v>
      </c>
      <c r="B68" s="83" t="s">
        <v>1704</v>
      </c>
    </row>
    <row r="69" spans="1:2" x14ac:dyDescent="0.15">
      <c r="A69" s="83">
        <v>66</v>
      </c>
      <c r="B69" s="83" t="s">
        <v>1706</v>
      </c>
    </row>
    <row r="70" spans="1:2" x14ac:dyDescent="0.15">
      <c r="A70" s="83">
        <v>67</v>
      </c>
      <c r="B70" s="83" t="s">
        <v>1774</v>
      </c>
    </row>
    <row r="71" spans="1:2" x14ac:dyDescent="0.15">
      <c r="A71" s="83">
        <v>68</v>
      </c>
      <c r="B71" s="83" t="s">
        <v>1710</v>
      </c>
    </row>
    <row r="72" spans="1:2" x14ac:dyDescent="0.15">
      <c r="A72" s="83">
        <v>69</v>
      </c>
      <c r="B72" s="83" t="s">
        <v>1712</v>
      </c>
    </row>
    <row r="73" spans="1:2" x14ac:dyDescent="0.15">
      <c r="A73" s="83">
        <v>70</v>
      </c>
      <c r="B73" s="83" t="s">
        <v>1714</v>
      </c>
    </row>
    <row r="74" spans="1:2" x14ac:dyDescent="0.15">
      <c r="A74" s="83">
        <v>71</v>
      </c>
      <c r="B74" s="83" t="s">
        <v>1716</v>
      </c>
    </row>
    <row r="75" spans="1:2" x14ac:dyDescent="0.15">
      <c r="A75" s="83">
        <v>72</v>
      </c>
      <c r="B75" s="83" t="s">
        <v>1718</v>
      </c>
    </row>
    <row r="76" spans="1:2" x14ac:dyDescent="0.15">
      <c r="A76" s="83">
        <v>73</v>
      </c>
      <c r="B76" s="83" t="s">
        <v>1720</v>
      </c>
    </row>
    <row r="77" spans="1:2" x14ac:dyDescent="0.15">
      <c r="A77" s="83">
        <v>74</v>
      </c>
      <c r="B77" s="83" t="s">
        <v>1722</v>
      </c>
    </row>
    <row r="78" spans="1:2" x14ac:dyDescent="0.15">
      <c r="A78" s="83">
        <v>75</v>
      </c>
      <c r="B78" s="83" t="s">
        <v>1724</v>
      </c>
    </row>
    <row r="79" spans="1:2" x14ac:dyDescent="0.15">
      <c r="A79" s="83">
        <v>76</v>
      </c>
      <c r="B79" s="83" t="s">
        <v>1726</v>
      </c>
    </row>
    <row r="80" spans="1:2" x14ac:dyDescent="0.15">
      <c r="A80" s="83">
        <v>77</v>
      </c>
      <c r="B80" s="83" t="s">
        <v>1728</v>
      </c>
    </row>
    <row r="81" spans="1:2" x14ac:dyDescent="0.15">
      <c r="A81" s="83">
        <v>78</v>
      </c>
      <c r="B81" s="83" t="s">
        <v>1730</v>
      </c>
    </row>
    <row r="82" spans="1:2" x14ac:dyDescent="0.15">
      <c r="A82" s="83">
        <v>79</v>
      </c>
      <c r="B82" s="83" t="s">
        <v>1732</v>
      </c>
    </row>
    <row r="83" spans="1:2" x14ac:dyDescent="0.15">
      <c r="A83" s="83">
        <v>80</v>
      </c>
      <c r="B83" s="83" t="s">
        <v>1734</v>
      </c>
    </row>
    <row r="84" spans="1:2" x14ac:dyDescent="0.15">
      <c r="A84" s="83">
        <v>81</v>
      </c>
      <c r="B84" s="83" t="s">
        <v>1736</v>
      </c>
    </row>
    <row r="85" spans="1:2" x14ac:dyDescent="0.15">
      <c r="A85" s="83">
        <v>82</v>
      </c>
      <c r="B85" s="83" t="s">
        <v>1738</v>
      </c>
    </row>
    <row r="86" spans="1:2" x14ac:dyDescent="0.15">
      <c r="A86" s="83">
        <v>83</v>
      </c>
      <c r="B86" s="83" t="s">
        <v>1740</v>
      </c>
    </row>
    <row r="87" spans="1:2" x14ac:dyDescent="0.15">
      <c r="A87" s="83">
        <v>84</v>
      </c>
      <c r="B87" s="83" t="s">
        <v>1742</v>
      </c>
    </row>
    <row r="88" spans="1:2" x14ac:dyDescent="0.15">
      <c r="A88" s="83">
        <v>85</v>
      </c>
      <c r="B88" s="83" t="s">
        <v>1744</v>
      </c>
    </row>
    <row r="89" spans="1:2" x14ac:dyDescent="0.15">
      <c r="A89" s="83">
        <v>86</v>
      </c>
      <c r="B89" s="83" t="s">
        <v>1746</v>
      </c>
    </row>
    <row r="90" spans="1:2" x14ac:dyDescent="0.15">
      <c r="A90" s="83">
        <v>87</v>
      </c>
      <c r="B90" s="83" t="s">
        <v>1748</v>
      </c>
    </row>
    <row r="91" spans="1:2" x14ac:dyDescent="0.15">
      <c r="A91" s="83">
        <v>88</v>
      </c>
      <c r="B91" s="83" t="s">
        <v>1750</v>
      </c>
    </row>
    <row r="92" spans="1:2" x14ac:dyDescent="0.15">
      <c r="A92" s="83">
        <v>89</v>
      </c>
      <c r="B92" s="83" t="s">
        <v>1752</v>
      </c>
    </row>
    <row r="93" spans="1:2" x14ac:dyDescent="0.15">
      <c r="A93" s="83">
        <v>90</v>
      </c>
      <c r="B93" s="83" t="s">
        <v>1754</v>
      </c>
    </row>
    <row r="94" spans="1:2" x14ac:dyDescent="0.15">
      <c r="A94" s="83">
        <v>91</v>
      </c>
      <c r="B94" s="83" t="s">
        <v>1756</v>
      </c>
    </row>
    <row r="95" spans="1:2" x14ac:dyDescent="0.15">
      <c r="A95" s="83">
        <v>92</v>
      </c>
      <c r="B95" s="83" t="s">
        <v>1758</v>
      </c>
    </row>
    <row r="96" spans="1:2" x14ac:dyDescent="0.15">
      <c r="A96" s="83">
        <v>93</v>
      </c>
      <c r="B96" s="83" t="s">
        <v>1760</v>
      </c>
    </row>
    <row r="97" spans="1:2" x14ac:dyDescent="0.15">
      <c r="A97" s="83">
        <v>94</v>
      </c>
      <c r="B97" s="83" t="s">
        <v>1762</v>
      </c>
    </row>
    <row r="98" spans="1:2" x14ac:dyDescent="0.15">
      <c r="A98" s="83">
        <v>95</v>
      </c>
      <c r="B98" s="83" t="s">
        <v>1764</v>
      </c>
    </row>
    <row r="99" spans="1:2" x14ac:dyDescent="0.15">
      <c r="A99" s="83">
        <v>96</v>
      </c>
      <c r="B99" s="83" t="s">
        <v>1766</v>
      </c>
    </row>
    <row r="100" spans="1:2" x14ac:dyDescent="0.15">
      <c r="A100" s="83">
        <v>97</v>
      </c>
      <c r="B100" s="83" t="s">
        <v>1768</v>
      </c>
    </row>
    <row r="101" spans="1:2" x14ac:dyDescent="0.15">
      <c r="A101" s="199">
        <v>98</v>
      </c>
      <c r="B101" s="199" t="s">
        <v>1770</v>
      </c>
    </row>
    <row r="102" spans="1:2" x14ac:dyDescent="0.15">
      <c r="A102" s="199">
        <v>99</v>
      </c>
      <c r="B102" s="199" t="s">
        <v>1772</v>
      </c>
    </row>
  </sheetData>
  <sheetProtection password="86D7" sheet="1" objects="1" scenarios="1"/>
  <mergeCells count="1">
    <mergeCell ref="A2:E2"/>
  </mergeCells>
  <phoneticPr fontId="3"/>
  <pageMargins left="0.47" right="0.16" top="0.75" bottom="0.75" header="0.4"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24</vt:i4>
      </vt:variant>
    </vt:vector>
  </HeadingPairs>
  <TitlesOfParts>
    <vt:vector size="35" baseType="lpstr">
      <vt:lpstr>はじめに</vt:lpstr>
      <vt:lpstr>実績表紙</vt:lpstr>
      <vt:lpstr>実績事業所</vt:lpstr>
      <vt:lpstr>実績排出量</vt:lpstr>
      <vt:lpstr>実績代替</vt:lpstr>
      <vt:lpstr>実績措置</vt:lpstr>
      <vt:lpstr>使用状況表紙</vt:lpstr>
      <vt:lpstr>排出係数</vt:lpstr>
      <vt:lpstr>産業分類表</vt:lpstr>
      <vt:lpstr>連絡事項</vt:lpstr>
      <vt:lpstr>実績値</vt:lpstr>
      <vt:lpstr>Jナンバー分類</vt:lpstr>
      <vt:lpstr>Jバス</vt:lpstr>
      <vt:lpstr>J車種重量</vt:lpstr>
      <vt:lpstr>J小型貨物</vt:lpstr>
      <vt:lpstr>J乗用</vt:lpstr>
      <vt:lpstr>J特殊</vt:lpstr>
      <vt:lpstr>J特種</vt:lpstr>
      <vt:lpstr>J普通貨物</vt:lpstr>
      <vt:lpstr>使用状況表紙!Print_Area</vt:lpstr>
      <vt:lpstr>実績事業所!Print_Area</vt:lpstr>
      <vt:lpstr>実績代替!Print_Area</vt:lpstr>
      <vt:lpstr>実績排出量!Print_Area</vt:lpstr>
      <vt:lpstr>実績表紙!Print_Area</vt:lpstr>
      <vt:lpstr>排出係数!Print_Area</vt:lpstr>
      <vt:lpstr>実績事業所!Print_Titles</vt:lpstr>
      <vt:lpstr>実績排出量!Print_Titles</vt:lpstr>
      <vt:lpstr>バス</vt:lpstr>
      <vt:lpstr>車種重量</vt:lpstr>
      <vt:lpstr>小型貨物</vt:lpstr>
      <vt:lpstr>乗用</vt:lpstr>
      <vt:lpstr>特殊</vt:lpstr>
      <vt:lpstr>特種</vt:lpstr>
      <vt:lpstr>排出係数表</vt:lpstr>
      <vt:lpstr>普通貨物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2013-04-12T06:13:17Z</cp:lastPrinted>
  <dcterms:created xsi:type="dcterms:W3CDTF">2005-04-06T04:47:46Z</dcterms:created>
  <dcterms:modified xsi:type="dcterms:W3CDTF">2024-01-26T07:42:50Z</dcterms:modified>
</cp:coreProperties>
</file>