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08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八千代市" sheetId="17" r:id="rId17"/>
    <sheet name="我孫子市" sheetId="18" r:id="rId18"/>
    <sheet name="鎌ヶ谷市" sheetId="19" r:id="rId19"/>
    <sheet name="浦安市" sheetId="20" r:id="rId20"/>
    <sheet name="四街道市" sheetId="21" r:id="rId21"/>
    <sheet name="袖ヶ浦市" sheetId="22" r:id="rId22"/>
    <sheet name="八街市" sheetId="23" r:id="rId23"/>
    <sheet name="印西市" sheetId="24" r:id="rId24"/>
    <sheet name="白井市" sheetId="25" r:id="rId25"/>
    <sheet name="富里市" sheetId="26" r:id="rId26"/>
    <sheet name="香取市" sheetId="27" r:id="rId27"/>
    <sheet name="酒々井町" sheetId="28" r:id="rId28"/>
    <sheet name="印旛村" sheetId="29" r:id="rId29"/>
    <sheet name="本埜村" sheetId="30" r:id="rId30"/>
    <sheet name="栄町" sheetId="31" r:id="rId31"/>
    <sheet name="大網白里町" sheetId="32" r:id="rId32"/>
    <sheet name="君津富津広域下水道組合" sheetId="33" r:id="rId33"/>
  </sheets>
  <definedNames>
    <definedName name="_xlnm.Print_Area" localSheetId="11">'旭市'!$A$1:$Q$55</definedName>
    <definedName name="_xlnm.Print_Area" localSheetId="23">'印西市'!$A$1:$Q$55</definedName>
    <definedName name="_xlnm.Print_Area" localSheetId="28">'印旛村'!$A$1:$Q$55</definedName>
    <definedName name="_xlnm.Print_Area" localSheetId="19">'浦安市'!$A$1:$Q$55</definedName>
    <definedName name="_xlnm.Print_Area" localSheetId="30">'栄町'!$A$1:$Q$55</definedName>
    <definedName name="_xlnm.Print_Area" localSheetId="17">'我孫子市'!$A$1:$Q$55</definedName>
    <definedName name="_xlnm.Print_Area" localSheetId="18">'鎌ヶ谷市'!$A$1:$Q$55</definedName>
    <definedName name="_xlnm.Print_Area" localSheetId="3">'館山市'!$A$1:$Q$55</definedName>
    <definedName name="_xlnm.Print_Area" localSheetId="32">'君津富津広域下水道組合'!$A$1:$Q$55</definedName>
    <definedName name="_xlnm.Print_Area" localSheetId="26">'香取市'!$A$1:$Q$55</definedName>
    <definedName name="_xlnm.Print_Area" localSheetId="9">'佐倉市'!$A$1:$Q$55</definedName>
    <definedName name="_xlnm.Print_Area" localSheetId="20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7">'酒々井町'!$A$1:$Q$55</definedName>
    <definedName name="_xlnm.Print_Area" localSheetId="12">'習志野市'!$A$1:$Q$55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1">'袖ヶ浦市'!$A$1:$Q$55</definedName>
    <definedName name="_xlnm.Print_Area" localSheetId="31">'大網白里町'!$A$1:$Q$55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4">'白井市'!$A$1:$Q$55</definedName>
    <definedName name="_xlnm.Print_Area" localSheetId="22">'八街市'!$A$1:$Q$55</definedName>
    <definedName name="_xlnm.Print_Area" localSheetId="16">'八千代市'!$A$1:$Q$55</definedName>
    <definedName name="_xlnm.Print_Area" localSheetId="25">'富里市'!$A$1:$Q$55</definedName>
    <definedName name="_xlnm.Print_Area" localSheetId="29">'本埜村'!$A$1:$Q$55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<sst xmlns="http://schemas.openxmlformats.org/spreadsheetml/2006/main" count="4984" uniqueCount="284">
  <si>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</si>
  <si>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</si>
  <si>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</si>
  <si>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</si>
  <si>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</si>
  <si>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</si>
  <si>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</si>
  <si>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</si>
  <si>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</si>
  <si>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</si>
  <si>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</si>
  <si>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</si>
  <si>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</si>
  <si>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</si>
  <si>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</si>
  <si>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</si>
  <si>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</si>
  <si>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</si>
  <si>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</si>
  <si>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</si>
  <si>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</si>
  <si>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</si>
  <si>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</si>
  <si>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</si>
  <si>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</si>
  <si>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</si>
  <si>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</si>
  <si>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</si>
  <si>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</si>
  <si>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</si>
  <si>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</si>
  <si>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</si>
  <si>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</si>
  <si>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</si>
  <si>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</si>
  <si>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</si>
  <si>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</si>
  <si>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</si>
  <si>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</si>
  <si>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</si>
  <si>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</si>
  <si>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</si>
  <si>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うち</t>
  </si>
  <si>
    <t>うち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</si>
  <si>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</si>
  <si>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</si>
  <si>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</si>
  <si>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</si>
  <si>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</si>
  <si>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</si>
  <si>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</si>
  <si>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うち</t>
  </si>
  <si>
    <t>　使用料</t>
  </si>
  <si>
    <t>項　目　　　　　　　　年　度</t>
  </si>
  <si>
    <t>（団体名）　　　　　　　　　　　　　</t>
  </si>
  <si>
    <t>Ａ</t>
  </si>
  <si>
    <t>Ｂ</t>
  </si>
  <si>
    <t>B/A</t>
  </si>
  <si>
    <t>Ｂ</t>
  </si>
  <si>
    <t>Ｉ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</si>
  <si>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</si>
  <si>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</si>
  <si>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</si>
  <si>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</si>
  <si>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</si>
  <si>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</si>
  <si>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</si>
  <si>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</si>
  <si>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</si>
  <si>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</si>
  <si>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</si>
  <si>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</si>
  <si>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</si>
  <si>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</si>
  <si>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Ｃ</t>
  </si>
  <si>
    <t>水洗化率（％）</t>
  </si>
  <si>
    <t>C/B</t>
  </si>
  <si>
    <t>総収益</t>
  </si>
  <si>
    <t>Ａ</t>
  </si>
  <si>
    <t>繰入金</t>
  </si>
  <si>
    <t>総費用</t>
  </si>
  <si>
    <t>　うち</t>
  </si>
  <si>
    <t>収支差引（Ａ-Ｂ）</t>
  </si>
  <si>
    <t>Ｃ</t>
  </si>
  <si>
    <t>資本的収支</t>
  </si>
  <si>
    <t>資本的収入</t>
  </si>
  <si>
    <t>Ｄ</t>
  </si>
  <si>
    <t>資本的支出</t>
  </si>
  <si>
    <t>Ｅ</t>
  </si>
  <si>
    <t>建設改良費</t>
  </si>
  <si>
    <t>地方債償還金</t>
  </si>
  <si>
    <t>Ｆ</t>
  </si>
  <si>
    <t>収支差引（Ｄ-Ｅ）</t>
  </si>
  <si>
    <t>Ｇ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</si>
  <si>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</si>
  <si>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</si>
  <si>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</si>
  <si>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</si>
  <si>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</si>
  <si>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</si>
  <si>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</si>
  <si>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Ｂ</t>
  </si>
  <si>
    <t>うち</t>
  </si>
  <si>
    <t>うち</t>
  </si>
  <si>
    <t>地方債</t>
  </si>
  <si>
    <t>うち</t>
  </si>
  <si>
    <t>Ｈ</t>
  </si>
  <si>
    <t>Ｊ</t>
  </si>
  <si>
    <t>Ｋ</t>
  </si>
  <si>
    <t>Ｌ</t>
  </si>
  <si>
    <t>Ｍ</t>
  </si>
  <si>
    <t>Ｎ</t>
  </si>
  <si>
    <t>当年度繰入金合計</t>
  </si>
  <si>
    <t>うち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</si>
  <si>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</si>
  <si>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</si>
  <si>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</si>
  <si>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</si>
  <si>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</si>
  <si>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</si>
  <si>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</si>
  <si>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</si>
  <si>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</si>
  <si>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</si>
  <si>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p</t>
  </si>
  <si>
    <t>q</t>
  </si>
  <si>
    <t>赤字比率（％） N&lt;0⇒N/(p-q)</t>
  </si>
  <si>
    <t>平成16年度</t>
  </si>
  <si>
    <t>平成17年度</t>
  </si>
  <si>
    <t>平成18年度</t>
  </si>
  <si>
    <t>合流管比率</t>
  </si>
  <si>
    <t>銚　　子　　市</t>
  </si>
  <si>
    <t>下水道事業の経営状況（法非適）　（公共）</t>
  </si>
  <si>
    <t>分流式</t>
  </si>
  <si>
    <t>単独高級</t>
  </si>
  <si>
    <t>累進性</t>
  </si>
  <si>
    <t>（団体名）　　千葉県市川市　　　　　　　　　　　</t>
  </si>
  <si>
    <t>分流合流併用</t>
  </si>
  <si>
    <t>　うち</t>
  </si>
  <si>
    <t>p</t>
  </si>
  <si>
    <t>Ａ</t>
  </si>
  <si>
    <t>うち</t>
  </si>
  <si>
    <t>Ｂ</t>
  </si>
  <si>
    <t>q</t>
  </si>
  <si>
    <t>Ｃ</t>
  </si>
  <si>
    <t>Ｂ</t>
  </si>
  <si>
    <t>C/B</t>
  </si>
  <si>
    <t>　うち</t>
  </si>
  <si>
    <t>うち</t>
  </si>
  <si>
    <t>Ａ</t>
  </si>
  <si>
    <t>Ｂ</t>
  </si>
  <si>
    <t>うち</t>
  </si>
  <si>
    <t>うち</t>
  </si>
  <si>
    <t>累進制</t>
  </si>
  <si>
    <t>うち</t>
  </si>
  <si>
    <t>（団体名）　　船橋市　　　　　　　　　　　</t>
  </si>
  <si>
    <t>流域併用</t>
  </si>
  <si>
    <t>累進制</t>
  </si>
  <si>
    <t>12年4月1日</t>
  </si>
  <si>
    <t xml:space="preserve"> 昭  和  ３  ５  年  ３  月  31  日</t>
  </si>
  <si>
    <t xml:space="preserve"> 昭  和  ３  ６  年  ６  月 　１ 日</t>
  </si>
  <si>
    <t>Ｂ</t>
  </si>
  <si>
    <t>　　館　山　市　　</t>
  </si>
  <si>
    <t>単独処理</t>
  </si>
  <si>
    <t>従量累進性</t>
  </si>
  <si>
    <t>（団体名）　木更津市　　　　　　　　　　　　　</t>
  </si>
  <si>
    <t>（基準内繰入金）</t>
  </si>
  <si>
    <t>※2007.07.18の訂正なし</t>
  </si>
  <si>
    <t>（雨水処理負担金以外の基準内外繰入金）</t>
  </si>
  <si>
    <t>（基準内外繰入金）</t>
  </si>
  <si>
    <t>単独高度</t>
  </si>
  <si>
    <t>08/30訂正後</t>
  </si>
  <si>
    <t>累進制</t>
  </si>
  <si>
    <t>Ｂ</t>
  </si>
  <si>
    <t>（団体名）松戸市　　　　　　　　　　　　　</t>
  </si>
  <si>
    <t>（団体名）　野田市　　　　　　　　　　　　</t>
  </si>
  <si>
    <t>流域接続</t>
  </si>
  <si>
    <t>従量累進制</t>
  </si>
  <si>
    <t>（団体名）　茂原市　　　　　　　　　</t>
  </si>
  <si>
    <t>累進制・水質使用料制</t>
  </si>
  <si>
    <t>累進制・水質使用料制</t>
  </si>
  <si>
    <t>（団体名）　　成　田　市　　　　　　　　　　　</t>
  </si>
  <si>
    <t>分流式</t>
  </si>
  <si>
    <t>流域接続</t>
  </si>
  <si>
    <t>累進従量制</t>
  </si>
  <si>
    <t>下水道事業の経営状況（法非適）　（公共・特定・特環・農集・地域排水）</t>
  </si>
  <si>
    <t>（団体名）　　　佐　倉　市　　　　　</t>
  </si>
  <si>
    <t>（団体名）　　東金市　　　</t>
  </si>
  <si>
    <t>従量制
累進制</t>
  </si>
  <si>
    <t>従量制
累進制</t>
  </si>
  <si>
    <t>Ｂ</t>
  </si>
  <si>
    <t>（団体名）　  旭　　市　　　　　　　　　　　　</t>
  </si>
  <si>
    <t>（団体名）　　習志野市　　　　　　　　　　　</t>
  </si>
  <si>
    <t>（団体名）　　　　柏　　　市　　　　</t>
  </si>
  <si>
    <t>H15. 4. 1</t>
  </si>
  <si>
    <t>同左</t>
  </si>
  <si>
    <t>S44. 9. 5</t>
  </si>
  <si>
    <t>昭和48年10月 1日</t>
  </si>
  <si>
    <t>H18. 5. 1</t>
  </si>
  <si>
    <t>同左</t>
  </si>
  <si>
    <t>（団体名）　　市原市　　　　　　　　</t>
  </si>
  <si>
    <t>累進(従量)制</t>
  </si>
  <si>
    <t>Ｂ</t>
  </si>
  <si>
    <t>（団体名）　流山市　　　　　　　　　　　　</t>
  </si>
  <si>
    <t>累進性</t>
  </si>
  <si>
    <t>Ｂ</t>
  </si>
  <si>
    <t>（団体名）　八千代市　　　　　　　　　　　　　</t>
  </si>
  <si>
    <t>従量制・累進制</t>
  </si>
  <si>
    <t>（団体名）　我孫子市　　　　　　　　　　　　　</t>
  </si>
  <si>
    <t>（団体名）鎌　ケ　谷　市</t>
  </si>
  <si>
    <t>基本料金＋累進従量制</t>
  </si>
  <si>
    <t>（団体名）　浦安市　　　　　　　　　　　　</t>
  </si>
  <si>
    <t>Ｂ</t>
  </si>
  <si>
    <t>（団体名）　四街道市　　　　　　　　　</t>
  </si>
  <si>
    <t>平10.4.1</t>
  </si>
  <si>
    <t>昭55.4.1</t>
  </si>
  <si>
    <t>Ｂ</t>
  </si>
  <si>
    <t>（団体名）　袖ケ浦市　　　　　　　　　　　　</t>
  </si>
  <si>
    <t>Ｂ</t>
  </si>
  <si>
    <t>（団体名）     　八　街　市　　　　　　　　　　　　　</t>
  </si>
  <si>
    <t>昭和５３年 ２月１７日</t>
  </si>
  <si>
    <t>平成 元 年 ３月３１日</t>
  </si>
  <si>
    <t>累進制</t>
  </si>
  <si>
    <t>累進系</t>
  </si>
  <si>
    <t>H元. 4. 1</t>
  </si>
  <si>
    <t>　うち</t>
  </si>
  <si>
    <t>Ｂ</t>
  </si>
  <si>
    <t>H9. 4. 1</t>
  </si>
  <si>
    <t>（団体名）　　　　　　印西市　　　　　　　</t>
  </si>
  <si>
    <t>Ａ</t>
  </si>
  <si>
    <t>　うち</t>
  </si>
  <si>
    <t>p</t>
  </si>
  <si>
    <t>Ａ</t>
  </si>
  <si>
    <t>うち</t>
  </si>
  <si>
    <t>Ｂ</t>
  </si>
  <si>
    <t>B/A</t>
  </si>
  <si>
    <t>Ｃ</t>
  </si>
  <si>
    <t>Ｂ</t>
  </si>
  <si>
    <t>C/B</t>
  </si>
  <si>
    <t>　うち</t>
  </si>
  <si>
    <t>Ｃ</t>
  </si>
  <si>
    <t>Ｄ</t>
  </si>
  <si>
    <t>うち</t>
  </si>
  <si>
    <t>うち</t>
  </si>
  <si>
    <t>うち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</si>
  <si>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</si>
  <si>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</si>
  <si>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</si>
  <si>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</si>
  <si>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</si>
  <si>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</si>
  <si>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</si>
  <si>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</si>
  <si>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</si>
  <si>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</si>
  <si>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</si>
  <si>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</si>
  <si>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（団体名）　白井市　　　　　　　　　　　　</t>
  </si>
  <si>
    <t>Ｂ</t>
  </si>
  <si>
    <t>（団体名）　　富 里 市　　　　　　　　</t>
  </si>
  <si>
    <t>（団体名）　香　取　市　　　　　　　　　　　　　</t>
  </si>
  <si>
    <t>従量制・累進制</t>
  </si>
  <si>
    <t>Ｂ</t>
  </si>
  <si>
    <t>従量制・累進制</t>
  </si>
  <si>
    <t>下水道事業の経営状況（法非適）　公共</t>
  </si>
  <si>
    <r>
      <t>（団体名）　</t>
    </r>
    <r>
      <rPr>
        <u val="single"/>
        <sz val="12"/>
        <rFont val="ＭＳ ゴシック"/>
        <family val="3"/>
      </rPr>
      <t>酒　々　井　町</t>
    </r>
    <r>
      <rPr>
        <u val="single"/>
        <sz val="11"/>
        <rFont val="ＭＳ ゴシック"/>
        <family val="3"/>
      </rPr>
      <t>　　　　　　　　　　　　　</t>
    </r>
  </si>
  <si>
    <t>Ｂ</t>
  </si>
  <si>
    <t>（団体名）　　　印　旛　村　　　　　　　　　　</t>
  </si>
  <si>
    <t>Ｂ</t>
  </si>
  <si>
    <t>下水道事業の経営状況（法非適）　（公　共）</t>
  </si>
  <si>
    <t xml:space="preserve">本　埜　村   </t>
  </si>
  <si>
    <t>昭和44年 3月25日</t>
  </si>
  <si>
    <t>平成 8年 4月 1日</t>
  </si>
  <si>
    <t>重量・累進性</t>
  </si>
  <si>
    <t>Ｂ</t>
  </si>
  <si>
    <t>H. 8. 4. 1</t>
  </si>
  <si>
    <t>（団体名）　　栄　　　　町　　　　</t>
  </si>
  <si>
    <t>Ｂ</t>
  </si>
  <si>
    <t>（団体名）　 大網白里町　　　　　　　　　　　　</t>
  </si>
  <si>
    <t>Ｂ</t>
  </si>
  <si>
    <t>（団体名） 君津富津広域下水道組合</t>
  </si>
  <si>
    <t>平成元年12月1日</t>
  </si>
  <si>
    <t>　うち</t>
  </si>
  <si>
    <t>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</si>
</sst>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0_);[Red]\(#,##0\)"/>
    <numFmt numFmtId="184" formatCode="yy&quot;年&quot;m&quot;月&quot;d&quot;日&quot;"/>
    <numFmt numFmtId="185" formatCode="mmm\-yyyy"/>
    <numFmt numFmtId="186" formatCode="#,##0.000;&quot;▲ &quot;#,##0.000"/>
    <numFmt numFmtId="187" formatCode="0.000%"/>
    <numFmt numFmtId="188" formatCode="0.0000%"/>
    <numFmt numFmtId="189" formatCode="#,##0.0000;&quot;▲ &quot;#,##0.0000"/>
    <numFmt numFmtId="190" formatCode="#,##0.00000;&quot;▲ &quot;#,##0.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_ "/>
    <numFmt numFmtId="198" formatCode="0.000_ "/>
    <numFmt numFmtId="199" formatCode="0.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ゴシック"/>
      <family val="3"/>
    </font>
    <font>
      <sz val="11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0" fontId="2" fillId="24" borderId="13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left" vertical="center"/>
    </xf>
    <xf numFmtId="181" fontId="2" fillId="24" borderId="15" xfId="0" applyNumberFormat="1" applyFont="1" applyFill="1" applyBorder="1" applyAlignment="1">
      <alignment vertical="center"/>
    </xf>
    <xf numFmtId="181" fontId="2" fillId="24" borderId="16" xfId="0" applyNumberFormat="1" applyFont="1" applyFill="1" applyBorder="1" applyAlignment="1">
      <alignment vertical="center"/>
    </xf>
    <xf numFmtId="181" fontId="2" fillId="24" borderId="17" xfId="0" applyNumberFormat="1" applyFont="1" applyFill="1" applyBorder="1" applyAlignment="1">
      <alignment vertical="center"/>
    </xf>
    <xf numFmtId="0" fontId="2" fillId="24" borderId="18" xfId="0" applyFont="1" applyFill="1" applyBorder="1" applyAlignment="1">
      <alignment horizontal="left" vertical="center" indent="1"/>
    </xf>
    <xf numFmtId="0" fontId="2" fillId="24" borderId="19" xfId="0" applyFont="1" applyFill="1" applyBorder="1" applyAlignment="1">
      <alignment horizontal="left" vertical="center"/>
    </xf>
    <xf numFmtId="181" fontId="2" fillId="24" borderId="20" xfId="0" applyNumberFormat="1" applyFont="1" applyFill="1" applyBorder="1" applyAlignment="1">
      <alignment vertical="center"/>
    </xf>
    <xf numFmtId="181" fontId="2" fillId="24" borderId="21" xfId="0" applyNumberFormat="1" applyFont="1" applyFill="1" applyBorder="1" applyAlignment="1">
      <alignment vertical="center"/>
    </xf>
    <xf numFmtId="181" fontId="2" fillId="24" borderId="22" xfId="0" applyNumberFormat="1" applyFont="1" applyFill="1" applyBorder="1" applyAlignment="1">
      <alignment vertical="center"/>
    </xf>
    <xf numFmtId="176" fontId="2" fillId="24" borderId="23" xfId="0" applyNumberFormat="1" applyFont="1" applyFill="1" applyBorder="1" applyAlignment="1">
      <alignment vertical="center"/>
    </xf>
    <xf numFmtId="176" fontId="2" fillId="24" borderId="16" xfId="0" applyNumberFormat="1" applyFont="1" applyFill="1" applyBorder="1" applyAlignment="1">
      <alignment vertical="center"/>
    </xf>
    <xf numFmtId="176" fontId="2" fillId="24" borderId="17" xfId="0" applyNumberFormat="1" applyFont="1" applyFill="1" applyBorder="1" applyAlignment="1">
      <alignment vertical="center"/>
    </xf>
    <xf numFmtId="176" fontId="2" fillId="24" borderId="20" xfId="0" applyNumberFormat="1" applyFont="1" applyFill="1" applyBorder="1" applyAlignment="1">
      <alignment vertical="center"/>
    </xf>
    <xf numFmtId="176" fontId="2" fillId="24" borderId="21" xfId="0" applyNumberFormat="1" applyFont="1" applyFill="1" applyBorder="1" applyAlignment="1">
      <alignment vertical="center"/>
    </xf>
    <xf numFmtId="176" fontId="2" fillId="24" borderId="22" xfId="0" applyNumberFormat="1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178" fontId="2" fillId="24" borderId="20" xfId="0" applyNumberFormat="1" applyFont="1" applyFill="1" applyBorder="1" applyAlignment="1">
      <alignment vertical="center"/>
    </xf>
    <xf numFmtId="178" fontId="2" fillId="24" borderId="21" xfId="0" applyNumberFormat="1" applyFont="1" applyFill="1" applyBorder="1" applyAlignment="1">
      <alignment vertical="center"/>
    </xf>
    <xf numFmtId="178" fontId="2" fillId="24" borderId="22" xfId="0" applyNumberFormat="1" applyFont="1" applyFill="1" applyBorder="1" applyAlignment="1">
      <alignment vertical="center"/>
    </xf>
    <xf numFmtId="0" fontId="2" fillId="24" borderId="25" xfId="0" applyFont="1" applyFill="1" applyBorder="1" applyAlignment="1">
      <alignment horizontal="left" vertical="center"/>
    </xf>
    <xf numFmtId="181" fontId="2" fillId="24" borderId="26" xfId="0" applyNumberFormat="1" applyFont="1" applyFill="1" applyBorder="1" applyAlignment="1">
      <alignment vertical="center"/>
    </xf>
    <xf numFmtId="177" fontId="2" fillId="24" borderId="20" xfId="0" applyNumberFormat="1" applyFont="1" applyFill="1" applyBorder="1" applyAlignment="1">
      <alignment vertical="center"/>
    </xf>
    <xf numFmtId="177" fontId="2" fillId="24" borderId="21" xfId="0" applyNumberFormat="1" applyFont="1" applyFill="1" applyBorder="1" applyAlignment="1">
      <alignment vertical="center"/>
    </xf>
    <xf numFmtId="177" fontId="2" fillId="24" borderId="22" xfId="0" applyNumberFormat="1" applyFont="1" applyFill="1" applyBorder="1" applyAlignment="1">
      <alignment vertical="center"/>
    </xf>
    <xf numFmtId="0" fontId="2" fillId="24" borderId="27" xfId="0" applyFont="1" applyFill="1" applyBorder="1" applyAlignment="1">
      <alignment horizontal="left" vertical="center" indent="1"/>
    </xf>
    <xf numFmtId="0" fontId="2" fillId="24" borderId="28" xfId="0" applyFont="1" applyFill="1" applyBorder="1" applyAlignment="1">
      <alignment horizontal="left" vertical="center"/>
    </xf>
    <xf numFmtId="177" fontId="2" fillId="24" borderId="29" xfId="0" applyNumberFormat="1" applyFont="1" applyFill="1" applyBorder="1" applyAlignment="1">
      <alignment vertical="center"/>
    </xf>
    <xf numFmtId="177" fontId="2" fillId="24" borderId="30" xfId="0" applyNumberFormat="1" applyFont="1" applyFill="1" applyBorder="1" applyAlignment="1">
      <alignment vertical="center"/>
    </xf>
    <xf numFmtId="177" fontId="2" fillId="24" borderId="31" xfId="0" applyNumberFormat="1" applyFont="1" applyFill="1" applyBorder="1" applyAlignment="1">
      <alignment vertical="center"/>
    </xf>
    <xf numFmtId="176" fontId="2" fillId="24" borderId="15" xfId="0" applyNumberFormat="1" applyFont="1" applyFill="1" applyBorder="1" applyAlignment="1">
      <alignment vertical="center"/>
    </xf>
    <xf numFmtId="176" fontId="2" fillId="24" borderId="32" xfId="0" applyNumberFormat="1" applyFont="1" applyFill="1" applyBorder="1" applyAlignment="1">
      <alignment vertical="center"/>
    </xf>
    <xf numFmtId="176" fontId="2" fillId="24" borderId="30" xfId="0" applyNumberFormat="1" applyFont="1" applyFill="1" applyBorder="1" applyAlignment="1">
      <alignment vertical="center"/>
    </xf>
    <xf numFmtId="176" fontId="2" fillId="24" borderId="31" xfId="0" applyNumberFormat="1" applyFont="1" applyFill="1" applyBorder="1" applyAlignment="1">
      <alignment vertical="center"/>
    </xf>
    <xf numFmtId="0" fontId="2" fillId="24" borderId="33" xfId="0" applyFont="1" applyFill="1" applyBorder="1" applyAlignment="1">
      <alignment horizontal="left" vertical="center"/>
    </xf>
    <xf numFmtId="176" fontId="2" fillId="24" borderId="29" xfId="0" applyNumberFormat="1" applyFont="1" applyFill="1" applyBorder="1" applyAlignment="1">
      <alignment vertical="center"/>
    </xf>
    <xf numFmtId="180" fontId="2" fillId="24" borderId="15" xfId="0" applyNumberFormat="1" applyFont="1" applyFill="1" applyBorder="1" applyAlignment="1">
      <alignment vertical="center"/>
    </xf>
    <xf numFmtId="180" fontId="2" fillId="24" borderId="16" xfId="0" applyNumberFormat="1" applyFont="1" applyFill="1" applyBorder="1" applyAlignment="1">
      <alignment vertical="center"/>
    </xf>
    <xf numFmtId="180" fontId="2" fillId="24" borderId="17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176" fontId="2" fillId="24" borderId="11" xfId="0" applyNumberFormat="1" applyFont="1" applyFill="1" applyBorder="1" applyAlignment="1">
      <alignment vertical="center"/>
    </xf>
    <xf numFmtId="176" fontId="2" fillId="24" borderId="12" xfId="0" applyNumberFormat="1" applyFont="1" applyFill="1" applyBorder="1" applyAlignment="1">
      <alignment vertical="center"/>
    </xf>
    <xf numFmtId="176" fontId="2" fillId="24" borderId="13" xfId="0" applyNumberFormat="1" applyFont="1" applyFill="1" applyBorder="1" applyAlignment="1">
      <alignment vertical="center"/>
    </xf>
    <xf numFmtId="181" fontId="2" fillId="24" borderId="11" xfId="0" applyNumberFormat="1" applyFont="1" applyFill="1" applyBorder="1" applyAlignment="1">
      <alignment vertical="center"/>
    </xf>
    <xf numFmtId="181" fontId="2" fillId="24" borderId="12" xfId="0" applyNumberFormat="1" applyFont="1" applyFill="1" applyBorder="1" applyAlignment="1">
      <alignment vertical="center"/>
    </xf>
    <xf numFmtId="181" fontId="2" fillId="24" borderId="13" xfId="0" applyNumberFormat="1" applyFont="1" applyFill="1" applyBorder="1" applyAlignment="1">
      <alignment vertical="center"/>
    </xf>
    <xf numFmtId="178" fontId="2" fillId="24" borderId="11" xfId="0" applyNumberFormat="1" applyFont="1" applyFill="1" applyBorder="1" applyAlignment="1">
      <alignment vertical="center"/>
    </xf>
    <xf numFmtId="178" fontId="2" fillId="24" borderId="12" xfId="0" applyNumberFormat="1" applyFont="1" applyFill="1" applyBorder="1" applyAlignment="1">
      <alignment vertical="center"/>
    </xf>
    <xf numFmtId="178" fontId="2" fillId="24" borderId="13" xfId="0" applyNumberFormat="1" applyFont="1" applyFill="1" applyBorder="1" applyAlignment="1">
      <alignment vertical="center"/>
    </xf>
    <xf numFmtId="178" fontId="2" fillId="24" borderId="29" xfId="0" applyNumberFormat="1" applyFont="1" applyFill="1" applyBorder="1" applyAlignment="1">
      <alignment vertical="center"/>
    </xf>
    <xf numFmtId="178" fontId="2" fillId="24" borderId="30" xfId="0" applyNumberFormat="1" applyFont="1" applyFill="1" applyBorder="1" applyAlignment="1">
      <alignment vertical="center"/>
    </xf>
    <xf numFmtId="178" fontId="2" fillId="24" borderId="31" xfId="0" applyNumberFormat="1" applyFont="1" applyFill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176" fontId="2" fillId="24" borderId="15" xfId="0" applyNumberFormat="1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horizontal="center" vertical="center"/>
    </xf>
    <xf numFmtId="176" fontId="2" fillId="24" borderId="17" xfId="0" applyNumberFormat="1" applyFont="1" applyFill="1" applyBorder="1" applyAlignment="1">
      <alignment horizontal="center" vertical="center"/>
    </xf>
    <xf numFmtId="182" fontId="2" fillId="24" borderId="20" xfId="0" applyNumberFormat="1" applyFont="1" applyFill="1" applyBorder="1" applyAlignment="1">
      <alignment vertical="center"/>
    </xf>
    <xf numFmtId="182" fontId="2" fillId="24" borderId="21" xfId="0" applyNumberFormat="1" applyFont="1" applyFill="1" applyBorder="1" applyAlignment="1">
      <alignment vertical="center"/>
    </xf>
    <xf numFmtId="182" fontId="2" fillId="24" borderId="22" xfId="0" applyNumberFormat="1" applyFont="1" applyFill="1" applyBorder="1" applyAlignment="1">
      <alignment vertical="center"/>
    </xf>
    <xf numFmtId="182" fontId="2" fillId="24" borderId="29" xfId="0" applyNumberFormat="1" applyFont="1" applyFill="1" applyBorder="1" applyAlignment="1">
      <alignment vertical="center"/>
    </xf>
    <xf numFmtId="182" fontId="2" fillId="24" borderId="30" xfId="0" applyNumberFormat="1" applyFont="1" applyFill="1" applyBorder="1" applyAlignment="1">
      <alignment vertical="center"/>
    </xf>
    <xf numFmtId="182" fontId="2" fillId="24" borderId="31" xfId="0" applyNumberFormat="1" applyFont="1" applyFill="1" applyBorder="1" applyAlignment="1">
      <alignment vertical="center"/>
    </xf>
    <xf numFmtId="176" fontId="2" fillId="24" borderId="29" xfId="0" applyNumberFormat="1" applyFont="1" applyFill="1" applyBorder="1" applyAlignment="1">
      <alignment vertical="center" shrinkToFit="1"/>
    </xf>
    <xf numFmtId="176" fontId="2" fillId="24" borderId="30" xfId="0" applyNumberFormat="1" applyFont="1" applyFill="1" applyBorder="1" applyAlignment="1">
      <alignment vertical="center" shrinkToFit="1"/>
    </xf>
    <xf numFmtId="176" fontId="2" fillId="24" borderId="31" xfId="0" applyNumberFormat="1" applyFont="1" applyFill="1" applyBorder="1" applyAlignment="1">
      <alignment vertical="center" shrinkToFit="1"/>
    </xf>
    <xf numFmtId="177" fontId="2" fillId="24" borderId="20" xfId="0" applyNumberFormat="1" applyFont="1" applyFill="1" applyBorder="1" applyAlignment="1">
      <alignment vertical="center" shrinkToFit="1"/>
    </xf>
    <xf numFmtId="177" fontId="2" fillId="24" borderId="21" xfId="0" applyNumberFormat="1" applyFont="1" applyFill="1" applyBorder="1" applyAlignment="1">
      <alignment vertical="center" shrinkToFit="1"/>
    </xf>
    <xf numFmtId="177" fontId="2" fillId="24" borderId="22" xfId="0" applyNumberFormat="1" applyFont="1" applyFill="1" applyBorder="1" applyAlignment="1">
      <alignment vertical="center" shrinkToFit="1"/>
    </xf>
    <xf numFmtId="181" fontId="30" fillId="24" borderId="13" xfId="0" applyNumberFormat="1" applyFont="1" applyFill="1" applyBorder="1" applyAlignment="1">
      <alignment vertical="center"/>
    </xf>
    <xf numFmtId="176" fontId="30" fillId="24" borderId="22" xfId="0" applyNumberFormat="1" applyFont="1" applyFill="1" applyBorder="1" applyAlignment="1">
      <alignment vertical="center"/>
    </xf>
    <xf numFmtId="177" fontId="30" fillId="24" borderId="22" xfId="0" applyNumberFormat="1" applyFont="1" applyFill="1" applyBorder="1" applyAlignment="1">
      <alignment vertical="center"/>
    </xf>
    <xf numFmtId="176" fontId="30" fillId="24" borderId="17" xfId="0" applyNumberFormat="1" applyFont="1" applyFill="1" applyBorder="1" applyAlignment="1">
      <alignment vertical="center"/>
    </xf>
    <xf numFmtId="176" fontId="30" fillId="24" borderId="31" xfId="0" applyNumberFormat="1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181" fontId="2" fillId="24" borderId="20" xfId="0" applyNumberFormat="1" applyFont="1" applyFill="1" applyBorder="1" applyAlignment="1">
      <alignment horizontal="right" vertical="center"/>
    </xf>
    <xf numFmtId="182" fontId="2" fillId="24" borderId="20" xfId="0" applyNumberFormat="1" applyFont="1" applyFill="1" applyBorder="1" applyAlignment="1">
      <alignment horizontal="center" vertical="center"/>
    </xf>
    <xf numFmtId="182" fontId="2" fillId="24" borderId="21" xfId="0" applyNumberFormat="1" applyFont="1" applyFill="1" applyBorder="1" applyAlignment="1">
      <alignment horizontal="center" vertical="center"/>
    </xf>
    <xf numFmtId="182" fontId="2" fillId="24" borderId="22" xfId="0" applyNumberFormat="1" applyFont="1" applyFill="1" applyBorder="1" applyAlignment="1">
      <alignment horizontal="center" vertical="center"/>
    </xf>
    <xf numFmtId="182" fontId="2" fillId="24" borderId="29" xfId="0" applyNumberFormat="1" applyFont="1" applyFill="1" applyBorder="1" applyAlignment="1">
      <alignment horizontal="center" vertical="center"/>
    </xf>
    <xf numFmtId="182" fontId="2" fillId="24" borderId="30" xfId="0" applyNumberFormat="1" applyFont="1" applyFill="1" applyBorder="1" applyAlignment="1">
      <alignment horizontal="center" vertical="center"/>
    </xf>
    <xf numFmtId="182" fontId="2" fillId="24" borderId="31" xfId="0" applyNumberFormat="1" applyFont="1" applyFill="1" applyBorder="1" applyAlignment="1">
      <alignment horizontal="center" vertical="center"/>
    </xf>
    <xf numFmtId="181" fontId="11" fillId="24" borderId="21" xfId="0" applyNumberFormat="1" applyFont="1" applyFill="1" applyBorder="1" applyAlignment="1">
      <alignment vertical="center"/>
    </xf>
    <xf numFmtId="198" fontId="2" fillId="24" borderId="26" xfId="0" applyNumberFormat="1" applyFont="1" applyFill="1" applyBorder="1" applyAlignment="1">
      <alignment vertical="center"/>
    </xf>
    <xf numFmtId="176" fontId="3" fillId="24" borderId="15" xfId="0" applyNumberFormat="1" applyFont="1" applyFill="1" applyBorder="1" applyAlignment="1">
      <alignment vertical="center"/>
    </xf>
    <xf numFmtId="176" fontId="3" fillId="24" borderId="17" xfId="0" applyNumberFormat="1" applyFont="1" applyFill="1" applyBorder="1" applyAlignment="1">
      <alignment vertical="center"/>
    </xf>
    <xf numFmtId="176" fontId="2" fillId="24" borderId="26" xfId="0" applyNumberFormat="1" applyFont="1" applyFill="1" applyBorder="1" applyAlignment="1">
      <alignment vertical="center"/>
    </xf>
    <xf numFmtId="38" fontId="2" fillId="24" borderId="36" xfId="49" applyFont="1" applyFill="1" applyBorder="1" applyAlignment="1">
      <alignment vertical="center"/>
    </xf>
    <xf numFmtId="181" fontId="2" fillId="24" borderId="36" xfId="0" applyNumberFormat="1" applyFont="1" applyFill="1" applyBorder="1" applyAlignment="1">
      <alignment vertical="center"/>
    </xf>
    <xf numFmtId="38" fontId="2" fillId="24" borderId="37" xfId="49" applyFont="1" applyFill="1" applyBorder="1" applyAlignment="1">
      <alignment vertical="center"/>
    </xf>
    <xf numFmtId="181" fontId="2" fillId="24" borderId="37" xfId="0" applyNumberFormat="1" applyFont="1" applyFill="1" applyBorder="1" applyAlignment="1">
      <alignment vertical="center"/>
    </xf>
    <xf numFmtId="176" fontId="2" fillId="24" borderId="36" xfId="0" applyNumberFormat="1" applyFont="1" applyFill="1" applyBorder="1" applyAlignment="1">
      <alignment vertical="center"/>
    </xf>
    <xf numFmtId="176" fontId="2" fillId="24" borderId="37" xfId="0" applyNumberFormat="1" applyFont="1" applyFill="1" applyBorder="1" applyAlignment="1">
      <alignment vertical="center"/>
    </xf>
    <xf numFmtId="178" fontId="2" fillId="24" borderId="37" xfId="0" applyNumberFormat="1" applyFont="1" applyFill="1" applyBorder="1" applyAlignment="1">
      <alignment vertical="center"/>
    </xf>
    <xf numFmtId="177" fontId="2" fillId="24" borderId="37" xfId="0" applyNumberFormat="1" applyFont="1" applyFill="1" applyBorder="1" applyAlignment="1">
      <alignment vertical="center"/>
    </xf>
    <xf numFmtId="177" fontId="2" fillId="24" borderId="38" xfId="0" applyNumberFormat="1" applyFont="1" applyFill="1" applyBorder="1" applyAlignment="1">
      <alignment vertical="center"/>
    </xf>
    <xf numFmtId="176" fontId="2" fillId="24" borderId="38" xfId="0" applyNumberFormat="1" applyFont="1" applyFill="1" applyBorder="1" applyAlignment="1">
      <alignment vertical="center"/>
    </xf>
    <xf numFmtId="177" fontId="2" fillId="24" borderId="36" xfId="0" applyNumberFormat="1" applyFont="1" applyFill="1" applyBorder="1" applyAlignment="1">
      <alignment vertical="center"/>
    </xf>
    <xf numFmtId="180" fontId="2" fillId="24" borderId="36" xfId="0" applyNumberFormat="1" applyFont="1" applyFill="1" applyBorder="1" applyAlignment="1">
      <alignment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vertical="center"/>
    </xf>
    <xf numFmtId="176" fontId="2" fillId="24" borderId="39" xfId="0" applyNumberFormat="1" applyFont="1" applyFill="1" applyBorder="1" applyAlignment="1">
      <alignment vertical="center"/>
    </xf>
    <xf numFmtId="38" fontId="2" fillId="24" borderId="39" xfId="49" applyFont="1" applyFill="1" applyBorder="1" applyAlignment="1">
      <alignment vertical="center"/>
    </xf>
    <xf numFmtId="181" fontId="2" fillId="24" borderId="39" xfId="0" applyNumberFormat="1" applyFont="1" applyFill="1" applyBorder="1" applyAlignment="1">
      <alignment vertical="center"/>
    </xf>
    <xf numFmtId="178" fontId="2" fillId="24" borderId="39" xfId="0" applyNumberFormat="1" applyFont="1" applyFill="1" applyBorder="1" applyAlignment="1">
      <alignment vertical="center"/>
    </xf>
    <xf numFmtId="178" fontId="2" fillId="24" borderId="38" xfId="0" applyNumberFormat="1" applyFont="1" applyFill="1" applyBorder="1" applyAlignment="1">
      <alignment vertical="center"/>
    </xf>
    <xf numFmtId="38" fontId="2" fillId="24" borderId="13" xfId="49" applyFont="1" applyFill="1" applyBorder="1" applyAlignment="1">
      <alignment vertical="center"/>
    </xf>
    <xf numFmtId="176" fontId="2" fillId="24" borderId="36" xfId="0" applyNumberFormat="1" applyFont="1" applyFill="1" applyBorder="1" applyAlignment="1">
      <alignment horizontal="center" vertical="center"/>
    </xf>
    <xf numFmtId="176" fontId="2" fillId="24" borderId="36" xfId="0" applyNumberFormat="1" applyFont="1" applyFill="1" applyBorder="1" applyAlignment="1">
      <alignment vertical="center" shrinkToFit="1"/>
    </xf>
    <xf numFmtId="182" fontId="2" fillId="24" borderId="37" xfId="0" applyNumberFormat="1" applyFont="1" applyFill="1" applyBorder="1" applyAlignment="1">
      <alignment horizontal="right" vertical="center"/>
    </xf>
    <xf numFmtId="182" fontId="2" fillId="24" borderId="37" xfId="0" applyNumberFormat="1" applyFont="1" applyFill="1" applyBorder="1" applyAlignment="1">
      <alignment vertical="center"/>
    </xf>
    <xf numFmtId="182" fontId="2" fillId="24" borderId="38" xfId="0" applyNumberFormat="1" applyFont="1" applyFill="1" applyBorder="1" applyAlignment="1">
      <alignment horizontal="right" vertical="center"/>
    </xf>
    <xf numFmtId="182" fontId="2" fillId="24" borderId="38" xfId="0" applyNumberFormat="1" applyFont="1" applyFill="1" applyBorder="1" applyAlignment="1">
      <alignment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181" fontId="2" fillId="24" borderId="23" xfId="0" applyNumberFormat="1" applyFont="1" applyFill="1" applyBorder="1" applyAlignment="1">
      <alignment vertical="center"/>
    </xf>
    <xf numFmtId="178" fontId="2" fillId="24" borderId="26" xfId="0" applyNumberFormat="1" applyFont="1" applyFill="1" applyBorder="1" applyAlignment="1">
      <alignment vertical="center"/>
    </xf>
    <xf numFmtId="177" fontId="2" fillId="24" borderId="26" xfId="0" applyNumberFormat="1" applyFont="1" applyFill="1" applyBorder="1" applyAlignment="1">
      <alignment vertical="center"/>
    </xf>
    <xf numFmtId="177" fontId="2" fillId="24" borderId="42" xfId="0" applyNumberFormat="1" applyFont="1" applyFill="1" applyBorder="1" applyAlignment="1">
      <alignment vertical="center"/>
    </xf>
    <xf numFmtId="177" fontId="2" fillId="24" borderId="43" xfId="0" applyNumberFormat="1" applyFont="1" applyFill="1" applyBorder="1" applyAlignment="1">
      <alignment vertical="center"/>
    </xf>
    <xf numFmtId="177" fontId="2" fillId="24" borderId="44" xfId="0" applyNumberFormat="1" applyFont="1" applyFill="1" applyBorder="1" applyAlignment="1">
      <alignment vertical="center"/>
    </xf>
    <xf numFmtId="176" fontId="2" fillId="24" borderId="42" xfId="0" applyNumberFormat="1" applyFont="1" applyFill="1" applyBorder="1" applyAlignment="1">
      <alignment vertical="center"/>
    </xf>
    <xf numFmtId="176" fontId="2" fillId="24" borderId="43" xfId="0" applyNumberFormat="1" applyFont="1" applyFill="1" applyBorder="1" applyAlignment="1">
      <alignment vertical="center"/>
    </xf>
    <xf numFmtId="176" fontId="2" fillId="24" borderId="44" xfId="0" applyNumberFormat="1" applyFont="1" applyFill="1" applyBorder="1" applyAlignment="1">
      <alignment vertical="center"/>
    </xf>
    <xf numFmtId="180" fontId="2" fillId="24" borderId="23" xfId="0" applyNumberFormat="1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176" fontId="2" fillId="24" borderId="45" xfId="0" applyNumberFormat="1" applyFont="1" applyFill="1" applyBorder="1" applyAlignment="1">
      <alignment vertical="center"/>
    </xf>
    <xf numFmtId="181" fontId="2" fillId="24" borderId="45" xfId="0" applyNumberFormat="1" applyFont="1" applyFill="1" applyBorder="1" applyAlignment="1">
      <alignment vertical="center"/>
    </xf>
    <xf numFmtId="178" fontId="2" fillId="24" borderId="45" xfId="0" applyNumberFormat="1" applyFont="1" applyFill="1" applyBorder="1" applyAlignment="1">
      <alignment vertical="center"/>
    </xf>
    <xf numFmtId="178" fontId="2" fillId="24" borderId="42" xfId="0" applyNumberFormat="1" applyFont="1" applyFill="1" applyBorder="1" applyAlignment="1">
      <alignment vertical="center"/>
    </xf>
    <xf numFmtId="178" fontId="2" fillId="24" borderId="43" xfId="0" applyNumberFormat="1" applyFont="1" applyFill="1" applyBorder="1" applyAlignment="1">
      <alignment vertical="center"/>
    </xf>
    <xf numFmtId="178" fontId="2" fillId="24" borderId="44" xfId="0" applyNumberFormat="1" applyFont="1" applyFill="1" applyBorder="1" applyAlignment="1">
      <alignment vertical="center"/>
    </xf>
    <xf numFmtId="182" fontId="2" fillId="24" borderId="26" xfId="0" applyNumberFormat="1" applyFont="1" applyFill="1" applyBorder="1" applyAlignment="1">
      <alignment vertical="center"/>
    </xf>
    <xf numFmtId="182" fontId="2" fillId="24" borderId="32" xfId="0" applyNumberFormat="1" applyFont="1" applyFill="1" applyBorder="1" applyAlignment="1">
      <alignment vertical="center"/>
    </xf>
    <xf numFmtId="198" fontId="2" fillId="24" borderId="22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right" vertical="center"/>
    </xf>
    <xf numFmtId="176" fontId="2" fillId="24" borderId="15" xfId="0" applyNumberFormat="1" applyFont="1" applyFill="1" applyBorder="1" applyAlignment="1">
      <alignment horizontal="center" vertical="center" wrapText="1"/>
    </xf>
    <xf numFmtId="176" fontId="2" fillId="24" borderId="16" xfId="0" applyNumberFormat="1" applyFont="1" applyFill="1" applyBorder="1" applyAlignment="1">
      <alignment horizontal="center" vertical="center" wrapText="1"/>
    </xf>
    <xf numFmtId="176" fontId="2" fillId="24" borderId="17" xfId="0" applyNumberFormat="1" applyFont="1" applyFill="1" applyBorder="1" applyAlignment="1">
      <alignment horizontal="center" vertical="center" wrapText="1"/>
    </xf>
    <xf numFmtId="177" fontId="11" fillId="24" borderId="22" xfId="0" applyNumberFormat="1" applyFont="1" applyFill="1" applyBorder="1" applyAlignment="1">
      <alignment vertical="center"/>
    </xf>
    <xf numFmtId="176" fontId="2" fillId="24" borderId="14" xfId="0" applyNumberFormat="1" applyFont="1" applyFill="1" applyBorder="1" applyAlignment="1">
      <alignment vertical="center"/>
    </xf>
    <xf numFmtId="182" fontId="2" fillId="24" borderId="46" xfId="0" applyNumberFormat="1" applyFont="1" applyFill="1" applyBorder="1" applyAlignment="1">
      <alignment vertical="center"/>
    </xf>
    <xf numFmtId="182" fontId="2" fillId="24" borderId="47" xfId="0" applyNumberFormat="1" applyFont="1" applyFill="1" applyBorder="1" applyAlignment="1">
      <alignment vertical="center"/>
    </xf>
    <xf numFmtId="182" fontId="2" fillId="24" borderId="48" xfId="0" applyNumberFormat="1" applyFont="1" applyFill="1" applyBorder="1" applyAlignment="1">
      <alignment vertical="center"/>
    </xf>
    <xf numFmtId="176" fontId="2" fillId="24" borderId="15" xfId="0" applyNumberFormat="1" applyFont="1" applyFill="1" applyBorder="1" applyAlignment="1">
      <alignment vertical="center" wrapText="1" shrinkToFit="1"/>
    </xf>
    <xf numFmtId="176" fontId="2" fillId="24" borderId="16" xfId="0" applyNumberFormat="1" applyFont="1" applyFill="1" applyBorder="1" applyAlignment="1">
      <alignment vertical="center" wrapText="1" shrinkToFit="1"/>
    </xf>
    <xf numFmtId="176" fontId="2" fillId="24" borderId="17" xfId="0" applyNumberFormat="1" applyFont="1" applyFill="1" applyBorder="1" applyAlignment="1">
      <alignment vertical="center" wrapText="1" shrinkToFit="1"/>
    </xf>
    <xf numFmtId="0" fontId="2" fillId="24" borderId="1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96" fontId="2" fillId="24" borderId="0" xfId="0" applyNumberFormat="1" applyFont="1" applyFill="1" applyAlignment="1">
      <alignment vertical="center"/>
    </xf>
    <xf numFmtId="10" fontId="2" fillId="24" borderId="12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186" fontId="2" fillId="24" borderId="49" xfId="0" applyNumberFormat="1" applyFont="1" applyFill="1" applyBorder="1" applyAlignment="1">
      <alignment vertical="center"/>
    </xf>
    <xf numFmtId="0" fontId="2" fillId="24" borderId="50" xfId="0" applyFont="1" applyFill="1" applyBorder="1" applyAlignment="1">
      <alignment vertical="center"/>
    </xf>
    <xf numFmtId="0" fontId="8" fillId="24" borderId="0" xfId="0" applyFont="1" applyFill="1" applyAlignment="1">
      <alignment horizontal="left" vertical="center"/>
    </xf>
    <xf numFmtId="176" fontId="2" fillId="24" borderId="23" xfId="0" applyNumberFormat="1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176" fontId="2" fillId="24" borderId="15" xfId="0" applyNumberFormat="1" applyFont="1" applyFill="1" applyBorder="1" applyAlignment="1" applyProtection="1">
      <alignment horizontal="right" vertical="center" shrinkToFit="1"/>
      <protection/>
    </xf>
    <xf numFmtId="176" fontId="2" fillId="24" borderId="16" xfId="0" applyNumberFormat="1" applyFont="1" applyFill="1" applyBorder="1" applyAlignment="1" applyProtection="1">
      <alignment horizontal="right" vertical="center" shrinkToFit="1"/>
      <protection/>
    </xf>
    <xf numFmtId="176" fontId="2" fillId="24" borderId="17" xfId="0" applyNumberFormat="1" applyFont="1" applyFill="1" applyBorder="1" applyAlignment="1">
      <alignment vertical="center" shrinkToFit="1"/>
    </xf>
    <xf numFmtId="176" fontId="2" fillId="24" borderId="20" xfId="0" applyNumberFormat="1" applyFont="1" applyFill="1" applyBorder="1" applyAlignment="1" applyProtection="1">
      <alignment horizontal="right" vertical="center" shrinkToFit="1"/>
      <protection/>
    </xf>
    <xf numFmtId="176" fontId="2" fillId="24" borderId="21" xfId="0" applyNumberFormat="1" applyFont="1" applyFill="1" applyBorder="1" applyAlignment="1" applyProtection="1">
      <alignment horizontal="right" vertical="center" shrinkToFit="1"/>
      <protection/>
    </xf>
    <xf numFmtId="176" fontId="2" fillId="24" borderId="22" xfId="0" applyNumberFormat="1" applyFont="1" applyFill="1" applyBorder="1" applyAlignment="1">
      <alignment vertical="center" shrinkToFit="1"/>
    </xf>
    <xf numFmtId="176" fontId="2" fillId="24" borderId="23" xfId="0" applyNumberFormat="1" applyFont="1" applyFill="1" applyBorder="1" applyAlignment="1">
      <alignment horizontal="right" vertical="center" shrinkToFit="1"/>
    </xf>
    <xf numFmtId="176" fontId="2" fillId="24" borderId="16" xfId="0" applyNumberFormat="1" applyFont="1" applyFill="1" applyBorder="1" applyAlignment="1">
      <alignment vertical="center" shrinkToFit="1"/>
    </xf>
    <xf numFmtId="176" fontId="2" fillId="24" borderId="20" xfId="0" applyNumberFormat="1" applyFont="1" applyFill="1" applyBorder="1" applyAlignment="1">
      <alignment vertical="center" shrinkToFit="1"/>
    </xf>
    <xf numFmtId="176" fontId="2" fillId="24" borderId="21" xfId="0" applyNumberFormat="1" applyFont="1" applyFill="1" applyBorder="1" applyAlignment="1">
      <alignment vertical="center" shrinkToFit="1"/>
    </xf>
    <xf numFmtId="178" fontId="2" fillId="24" borderId="20" xfId="0" applyNumberFormat="1" applyFont="1" applyFill="1" applyBorder="1" applyAlignment="1">
      <alignment vertical="center" shrinkToFit="1"/>
    </xf>
    <xf numFmtId="178" fontId="2" fillId="24" borderId="21" xfId="0" applyNumberFormat="1" applyFont="1" applyFill="1" applyBorder="1" applyAlignment="1">
      <alignment vertical="center" shrinkToFit="1"/>
    </xf>
    <xf numFmtId="178" fontId="2" fillId="24" borderId="22" xfId="0" applyNumberFormat="1" applyFont="1" applyFill="1" applyBorder="1" applyAlignment="1">
      <alignment vertical="center" shrinkToFit="1"/>
    </xf>
    <xf numFmtId="176" fontId="2" fillId="24" borderId="26" xfId="0" applyNumberFormat="1" applyFont="1" applyFill="1" applyBorder="1" applyAlignment="1" applyProtection="1">
      <alignment horizontal="right" vertical="center" shrinkToFit="1"/>
      <protection/>
    </xf>
    <xf numFmtId="177" fontId="2" fillId="24" borderId="29" xfId="0" applyNumberFormat="1" applyFont="1" applyFill="1" applyBorder="1" applyAlignment="1">
      <alignment vertical="center" shrinkToFit="1"/>
    </xf>
    <xf numFmtId="177" fontId="2" fillId="24" borderId="30" xfId="0" applyNumberFormat="1" applyFont="1" applyFill="1" applyBorder="1" applyAlignment="1">
      <alignment vertical="center" shrinkToFit="1"/>
    </xf>
    <xf numFmtId="177" fontId="2" fillId="24" borderId="31" xfId="0" applyNumberFormat="1" applyFont="1" applyFill="1" applyBorder="1" applyAlignment="1">
      <alignment vertical="center" shrinkToFit="1"/>
    </xf>
    <xf numFmtId="176" fontId="2" fillId="24" borderId="15" xfId="0" applyNumberFormat="1" applyFont="1" applyFill="1" applyBorder="1" applyAlignment="1">
      <alignment vertical="center" shrinkToFit="1"/>
    </xf>
    <xf numFmtId="176" fontId="2" fillId="24" borderId="32" xfId="0" applyNumberFormat="1" applyFont="1" applyFill="1" applyBorder="1" applyAlignment="1">
      <alignment vertical="center" shrinkToFit="1"/>
    </xf>
    <xf numFmtId="176" fontId="2" fillId="24" borderId="26" xfId="0" applyNumberFormat="1" applyFont="1" applyFill="1" applyBorder="1" applyAlignment="1">
      <alignment vertical="center" shrinkToFit="1"/>
    </xf>
    <xf numFmtId="180" fontId="2" fillId="24" borderId="15" xfId="0" applyNumberFormat="1" applyFont="1" applyFill="1" applyBorder="1" applyAlignment="1">
      <alignment vertical="center" shrinkToFit="1"/>
    </xf>
    <xf numFmtId="180" fontId="2" fillId="24" borderId="16" xfId="0" applyNumberFormat="1" applyFont="1" applyFill="1" applyBorder="1" applyAlignment="1">
      <alignment vertical="center" shrinkToFit="1"/>
    </xf>
    <xf numFmtId="180" fontId="2" fillId="24" borderId="17" xfId="0" applyNumberFormat="1" applyFont="1" applyFill="1" applyBorder="1" applyAlignment="1">
      <alignment vertical="center" shrinkToFit="1"/>
    </xf>
    <xf numFmtId="0" fontId="2" fillId="24" borderId="20" xfId="0" applyFont="1" applyFill="1" applyBorder="1" applyAlignment="1">
      <alignment vertical="center" shrinkToFit="1"/>
    </xf>
    <xf numFmtId="0" fontId="2" fillId="24" borderId="21" xfId="0" applyFont="1" applyFill="1" applyBorder="1" applyAlignment="1">
      <alignment vertical="center" shrinkToFit="1"/>
    </xf>
    <xf numFmtId="0" fontId="2" fillId="24" borderId="22" xfId="0" applyFont="1" applyFill="1" applyBorder="1" applyAlignment="1">
      <alignment vertical="center" shrinkToFit="1"/>
    </xf>
    <xf numFmtId="176" fontId="2" fillId="24" borderId="11" xfId="0" applyNumberFormat="1" applyFont="1" applyFill="1" applyBorder="1" applyAlignment="1">
      <alignment vertical="center" shrinkToFit="1"/>
    </xf>
    <xf numFmtId="176" fontId="2" fillId="24" borderId="12" xfId="0" applyNumberFormat="1" applyFont="1" applyFill="1" applyBorder="1" applyAlignment="1">
      <alignment vertical="center" shrinkToFit="1"/>
    </xf>
    <xf numFmtId="176" fontId="2" fillId="24" borderId="13" xfId="0" applyNumberFormat="1" applyFont="1" applyFill="1" applyBorder="1" applyAlignment="1">
      <alignment vertical="center" shrinkToFit="1"/>
    </xf>
    <xf numFmtId="181" fontId="2" fillId="24" borderId="13" xfId="0" applyNumberFormat="1" applyFont="1" applyFill="1" applyBorder="1" applyAlignment="1">
      <alignment vertical="center" shrinkToFit="1"/>
    </xf>
    <xf numFmtId="178" fontId="2" fillId="24" borderId="11" xfId="0" applyNumberFormat="1" applyFont="1" applyFill="1" applyBorder="1" applyAlignment="1">
      <alignment vertical="center" shrinkToFit="1"/>
    </xf>
    <xf numFmtId="178" fontId="2" fillId="24" borderId="12" xfId="0" applyNumberFormat="1" applyFont="1" applyFill="1" applyBorder="1" applyAlignment="1">
      <alignment vertical="center" shrinkToFit="1"/>
    </xf>
    <xf numFmtId="178" fontId="2" fillId="24" borderId="13" xfId="0" applyNumberFormat="1" applyFont="1" applyFill="1" applyBorder="1" applyAlignment="1">
      <alignment vertical="center" shrinkToFit="1"/>
    </xf>
    <xf numFmtId="178" fontId="2" fillId="24" borderId="29" xfId="0" applyNumberFormat="1" applyFont="1" applyFill="1" applyBorder="1" applyAlignment="1">
      <alignment vertical="center" shrinkToFit="1"/>
    </xf>
    <xf numFmtId="178" fontId="2" fillId="24" borderId="30" xfId="0" applyNumberFormat="1" applyFont="1" applyFill="1" applyBorder="1" applyAlignment="1">
      <alignment vertical="center" shrinkToFit="1"/>
    </xf>
    <xf numFmtId="178" fontId="2" fillId="24" borderId="31" xfId="0" applyNumberFormat="1" applyFont="1" applyFill="1" applyBorder="1" applyAlignment="1">
      <alignment vertical="center" shrinkToFit="1"/>
    </xf>
    <xf numFmtId="176" fontId="2" fillId="24" borderId="15" xfId="0" applyNumberFormat="1" applyFont="1" applyFill="1" applyBorder="1" applyAlignment="1">
      <alignment horizontal="center" vertical="center" shrinkToFit="1"/>
    </xf>
    <xf numFmtId="176" fontId="2" fillId="24" borderId="16" xfId="0" applyNumberFormat="1" applyFont="1" applyFill="1" applyBorder="1" applyAlignment="1">
      <alignment horizontal="center" vertical="center" shrinkToFit="1"/>
    </xf>
    <xf numFmtId="176" fontId="2" fillId="24" borderId="17" xfId="0" applyNumberFormat="1" applyFont="1" applyFill="1" applyBorder="1" applyAlignment="1">
      <alignment horizontal="center" vertical="center" shrinkToFit="1"/>
    </xf>
    <xf numFmtId="182" fontId="2" fillId="24" borderId="20" xfId="0" applyNumberFormat="1" applyFont="1" applyFill="1" applyBorder="1" applyAlignment="1">
      <alignment horizontal="center" vertical="center" shrinkToFit="1"/>
    </xf>
    <xf numFmtId="182" fontId="2" fillId="24" borderId="21" xfId="0" applyNumberFormat="1" applyFont="1" applyFill="1" applyBorder="1" applyAlignment="1">
      <alignment horizontal="center" vertical="center" shrinkToFit="1"/>
    </xf>
    <xf numFmtId="184" fontId="2" fillId="24" borderId="22" xfId="0" applyNumberFormat="1" applyFont="1" applyFill="1" applyBorder="1" applyAlignment="1">
      <alignment horizontal="center" vertical="center" shrinkToFit="1"/>
    </xf>
    <xf numFmtId="182" fontId="2" fillId="24" borderId="29" xfId="0" applyNumberFormat="1" applyFont="1" applyFill="1" applyBorder="1" applyAlignment="1">
      <alignment vertical="center" shrinkToFit="1"/>
    </xf>
    <xf numFmtId="182" fontId="2" fillId="24" borderId="30" xfId="0" applyNumberFormat="1" applyFont="1" applyFill="1" applyBorder="1" applyAlignment="1">
      <alignment vertical="center" shrinkToFit="1"/>
    </xf>
    <xf numFmtId="182" fontId="2" fillId="24" borderId="31" xfId="0" applyNumberFormat="1" applyFont="1" applyFill="1" applyBorder="1" applyAlignment="1">
      <alignment vertical="center" shrinkToFit="1"/>
    </xf>
    <xf numFmtId="0" fontId="2" fillId="24" borderId="18" xfId="0" applyFont="1" applyFill="1" applyBorder="1" applyAlignment="1">
      <alignment horizontal="left" vertical="center" indent="1"/>
    </xf>
    <xf numFmtId="0" fontId="2" fillId="24" borderId="51" xfId="0" applyFont="1" applyFill="1" applyBorder="1" applyAlignment="1">
      <alignment horizontal="center" vertical="center" textRotation="255"/>
    </xf>
    <xf numFmtId="0" fontId="2" fillId="24" borderId="52" xfId="0" applyFont="1" applyFill="1" applyBorder="1" applyAlignment="1">
      <alignment horizontal="center" vertical="center" textRotation="255"/>
    </xf>
    <xf numFmtId="0" fontId="2" fillId="24" borderId="53" xfId="0" applyFont="1" applyFill="1" applyBorder="1" applyAlignment="1">
      <alignment horizontal="center" vertical="center" textRotation="255"/>
    </xf>
    <xf numFmtId="179" fontId="2" fillId="24" borderId="54" xfId="0" applyNumberFormat="1" applyFont="1" applyFill="1" applyBorder="1" applyAlignment="1">
      <alignment horizontal="center" vertical="center"/>
    </xf>
    <xf numFmtId="179" fontId="2" fillId="24" borderId="55" xfId="0" applyNumberFormat="1" applyFont="1" applyFill="1" applyBorder="1" applyAlignment="1">
      <alignment horizontal="center" vertical="center"/>
    </xf>
    <xf numFmtId="179" fontId="2" fillId="24" borderId="10" xfId="0" applyNumberFormat="1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left" vertical="center" indent="1"/>
    </xf>
    <xf numFmtId="0" fontId="2" fillId="24" borderId="56" xfId="0" applyFont="1" applyFill="1" applyBorder="1" applyAlignment="1">
      <alignment horizontal="left" vertical="center" indent="1"/>
    </xf>
    <xf numFmtId="0" fontId="2" fillId="24" borderId="41" xfId="0" applyFont="1" applyFill="1" applyBorder="1" applyAlignment="1">
      <alignment horizontal="left" vertical="center" indent="1"/>
    </xf>
    <xf numFmtId="0" fontId="2" fillId="24" borderId="23" xfId="0" applyFont="1" applyFill="1" applyBorder="1" applyAlignment="1">
      <alignment vertical="center" textRotation="255"/>
    </xf>
    <xf numFmtId="0" fontId="2" fillId="24" borderId="26" xfId="0" applyFont="1" applyFill="1" applyBorder="1" applyAlignment="1">
      <alignment vertical="center" textRotation="255"/>
    </xf>
    <xf numFmtId="0" fontId="2" fillId="24" borderId="32" xfId="0" applyFont="1" applyFill="1" applyBorder="1" applyAlignment="1">
      <alignment vertical="center" textRotation="255"/>
    </xf>
    <xf numFmtId="0" fontId="2" fillId="24" borderId="57" xfId="0" applyFont="1" applyFill="1" applyBorder="1" applyAlignment="1">
      <alignment horizontal="left" vertical="center" indent="1"/>
    </xf>
    <xf numFmtId="0" fontId="2" fillId="24" borderId="58" xfId="0" applyFont="1" applyFill="1" applyBorder="1" applyAlignment="1">
      <alignment horizontal="left" vertical="center" indent="1"/>
    </xf>
    <xf numFmtId="0" fontId="2" fillId="24" borderId="21" xfId="0" applyFont="1" applyFill="1" applyBorder="1" applyAlignment="1">
      <alignment horizontal="center" vertical="center" textRotation="255"/>
    </xf>
    <xf numFmtId="0" fontId="2" fillId="24" borderId="54" xfId="0" applyFont="1" applyFill="1" applyBorder="1" applyAlignment="1">
      <alignment horizontal="left" vertical="center" indent="1"/>
    </xf>
    <xf numFmtId="0" fontId="2" fillId="24" borderId="55" xfId="0" applyFont="1" applyFill="1" applyBorder="1" applyAlignment="1">
      <alignment horizontal="left" vertical="center" indent="1"/>
    </xf>
    <xf numFmtId="0" fontId="2" fillId="24" borderId="18" xfId="0" applyFont="1" applyFill="1" applyBorder="1" applyAlignment="1">
      <alignment horizontal="left" vertical="center" indent="1" shrinkToFit="1"/>
    </xf>
    <xf numFmtId="0" fontId="2" fillId="24" borderId="41" xfId="0" applyFont="1" applyFill="1" applyBorder="1" applyAlignment="1">
      <alignment horizontal="left" vertical="center" indent="1" shrinkToFi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vertical="center" textRotation="255"/>
    </xf>
    <xf numFmtId="0" fontId="2" fillId="24" borderId="60" xfId="0" applyFont="1" applyFill="1" applyBorder="1" applyAlignment="1">
      <alignment vertical="center" textRotation="255"/>
    </xf>
    <xf numFmtId="0" fontId="2" fillId="24" borderId="49" xfId="0" applyFont="1" applyFill="1" applyBorder="1" applyAlignment="1">
      <alignment vertical="center" textRotation="255"/>
    </xf>
    <xf numFmtId="0" fontId="2" fillId="24" borderId="61" xfId="0" applyFont="1" applyFill="1" applyBorder="1" applyAlignment="1">
      <alignment horizontal="left" vertical="center" indent="1"/>
    </xf>
    <xf numFmtId="0" fontId="2" fillId="24" borderId="62" xfId="0" applyFont="1" applyFill="1" applyBorder="1" applyAlignment="1">
      <alignment horizontal="left" vertical="center" inden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textRotation="255"/>
    </xf>
    <xf numFmtId="0" fontId="2" fillId="24" borderId="60" xfId="0" applyFont="1" applyFill="1" applyBorder="1" applyAlignment="1">
      <alignment horizontal="center" vertical="center" textRotation="255"/>
    </xf>
    <xf numFmtId="0" fontId="2" fillId="24" borderId="49" xfId="0" applyFont="1" applyFill="1" applyBorder="1" applyAlignment="1">
      <alignment horizontal="center" vertical="center" textRotation="255"/>
    </xf>
    <xf numFmtId="0" fontId="2" fillId="24" borderId="67" xfId="0" applyFont="1" applyFill="1" applyBorder="1" applyAlignment="1">
      <alignment horizontal="left" vertical="center" indent="1"/>
    </xf>
    <xf numFmtId="0" fontId="2" fillId="24" borderId="34" xfId="0" applyFont="1" applyFill="1" applyBorder="1" applyAlignment="1">
      <alignment horizontal="left" vertical="center" indent="1"/>
    </xf>
    <xf numFmtId="0" fontId="2" fillId="24" borderId="45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indent="1"/>
    </xf>
    <xf numFmtId="0" fontId="2" fillId="24" borderId="68" xfId="0" applyFont="1" applyFill="1" applyBorder="1" applyAlignment="1">
      <alignment horizontal="left" vertical="center" indent="1"/>
    </xf>
    <xf numFmtId="0" fontId="6" fillId="24" borderId="0" xfId="0" applyFont="1" applyFill="1" applyAlignment="1">
      <alignment horizontal="center" vertical="center"/>
    </xf>
    <xf numFmtId="38" fontId="7" fillId="24" borderId="45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13" xfId="49" applyFont="1" applyFill="1" applyBorder="1" applyAlignment="1">
      <alignment horizontal="center" vertical="center"/>
    </xf>
    <xf numFmtId="176" fontId="2" fillId="24" borderId="69" xfId="0" applyNumberFormat="1" applyFont="1" applyFill="1" applyBorder="1" applyAlignment="1">
      <alignment horizontal="center" vertical="center"/>
    </xf>
    <xf numFmtId="176" fontId="2" fillId="24" borderId="58" xfId="0" applyNumberFormat="1" applyFont="1" applyFill="1" applyBorder="1" applyAlignment="1">
      <alignment horizontal="center" vertical="center"/>
    </xf>
    <xf numFmtId="176" fontId="2" fillId="24" borderId="14" xfId="0" applyNumberFormat="1" applyFont="1" applyFill="1" applyBorder="1" applyAlignment="1">
      <alignment horizontal="center" vertical="center"/>
    </xf>
    <xf numFmtId="179" fontId="2" fillId="24" borderId="40" xfId="0" applyNumberFormat="1" applyFont="1" applyFill="1" applyBorder="1" applyAlignment="1">
      <alignment horizontal="center" vertical="center"/>
    </xf>
    <xf numFmtId="0" fontId="0" fillId="24" borderId="41" xfId="0" applyFill="1" applyBorder="1" applyAlignment="1">
      <alignment/>
    </xf>
    <xf numFmtId="0" fontId="0" fillId="24" borderId="19" xfId="0" applyFill="1" applyBorder="1" applyAlignment="1">
      <alignment/>
    </xf>
    <xf numFmtId="179" fontId="2" fillId="24" borderId="41" xfId="0" applyNumberFormat="1" applyFont="1" applyFill="1" applyBorder="1" applyAlignment="1">
      <alignment horizontal="center" vertical="center"/>
    </xf>
    <xf numFmtId="179" fontId="2" fillId="24" borderId="1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5" fillId="24" borderId="35" xfId="0" applyFont="1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8</xdr:row>
      <xdr:rowOff>200025</xdr:rowOff>
    </xdr:from>
    <xdr:to>
      <xdr:col>17</xdr:col>
      <xdr:colOff>314325</xdr:colOff>
      <xdr:row>9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11830050" y="2933700"/>
          <a:ext cx="285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37</xdr:row>
      <xdr:rowOff>0</xdr:rowOff>
    </xdr:from>
    <xdr:to>
      <xdr:col>9</xdr:col>
      <xdr:colOff>28575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00750" y="12401550"/>
          <a:ext cx="200025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923925</xdr:colOff>
      <xdr:row>45</xdr:row>
      <xdr:rowOff>295275</xdr:rowOff>
    </xdr:from>
    <xdr:to>
      <xdr:col>8</xdr:col>
      <xdr:colOff>152400</xdr:colOff>
      <xdr:row>49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5972175" y="15363825"/>
          <a:ext cx="190500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114300</xdr:rowOff>
    </xdr:from>
    <xdr:to>
      <xdr:col>14</xdr:col>
      <xdr:colOff>609600</xdr:colOff>
      <xdr:row>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81775" y="1143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219075</xdr:rowOff>
    </xdr:from>
    <xdr:to>
      <xdr:col>14</xdr:col>
      <xdr:colOff>619125</xdr:colOff>
      <xdr:row>0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6581775" y="2190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47625</xdr:rowOff>
    </xdr:from>
    <xdr:to>
      <xdr:col>10</xdr:col>
      <xdr:colOff>38100</xdr:colOff>
      <xdr:row>0</xdr:row>
      <xdr:rowOff>276225</xdr:rowOff>
    </xdr:to>
    <xdr:sp>
      <xdr:nvSpPr>
        <xdr:cNvPr id="1" name="Oval 1"/>
        <xdr:cNvSpPr>
          <a:spLocks/>
        </xdr:cNvSpPr>
      </xdr:nvSpPr>
      <xdr:spPr>
        <a:xfrm>
          <a:off x="5867400" y="47625"/>
          <a:ext cx="5619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54</v>
      </c>
      <c r="D3" s="3" t="s">
        <v>131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26611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930146</v>
      </c>
      <c r="P5" s="11">
        <v>914011</v>
      </c>
      <c r="Q5" s="12">
        <v>877423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30771</v>
      </c>
      <c r="G6" s="228"/>
      <c r="H6" s="229"/>
      <c r="I6" s="8"/>
      <c r="J6" s="225"/>
      <c r="K6" s="256" t="s">
        <v>81</v>
      </c>
      <c r="L6" s="223" t="s">
        <v>63</v>
      </c>
      <c r="M6" s="232"/>
      <c r="N6" s="14" t="s">
        <v>124</v>
      </c>
      <c r="O6" s="15">
        <v>439598</v>
      </c>
      <c r="P6" s="16">
        <v>468201</v>
      </c>
      <c r="Q6" s="17">
        <v>475163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55</v>
      </c>
      <c r="F7" s="18">
        <v>78073</v>
      </c>
      <c r="G7" s="19">
        <v>77176</v>
      </c>
      <c r="H7" s="20">
        <v>75945</v>
      </c>
      <c r="I7" s="8"/>
      <c r="J7" s="225"/>
      <c r="K7" s="257"/>
      <c r="L7" s="256" t="s">
        <v>43</v>
      </c>
      <c r="M7" s="13" t="s">
        <v>35</v>
      </c>
      <c r="N7" s="14"/>
      <c r="O7" s="15">
        <v>402781</v>
      </c>
      <c r="P7" s="16">
        <v>433465</v>
      </c>
      <c r="Q7" s="17">
        <v>443580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28815</v>
      </c>
      <c r="G8" s="22">
        <v>30501</v>
      </c>
      <c r="H8" s="23">
        <v>30507</v>
      </c>
      <c r="I8" s="24"/>
      <c r="J8" s="225"/>
      <c r="K8" s="257"/>
      <c r="L8" s="257"/>
      <c r="M8" s="13" t="s">
        <v>36</v>
      </c>
      <c r="N8" s="14"/>
      <c r="O8" s="15">
        <v>36817</v>
      </c>
      <c r="P8" s="16">
        <v>34736</v>
      </c>
      <c r="Q8" s="17">
        <v>31583</v>
      </c>
    </row>
    <row r="9" spans="1:17" ht="26.25" customHeight="1">
      <c r="A9" s="225"/>
      <c r="B9" s="223" t="s">
        <v>61</v>
      </c>
      <c r="C9" s="232"/>
      <c r="D9" s="232"/>
      <c r="E9" s="14" t="s">
        <v>56</v>
      </c>
      <c r="F9" s="21">
        <v>28815</v>
      </c>
      <c r="G9" s="22">
        <v>30501</v>
      </c>
      <c r="H9" s="23">
        <v>30507</v>
      </c>
      <c r="I9" s="8"/>
      <c r="J9" s="225"/>
      <c r="K9" s="257"/>
      <c r="L9" s="258"/>
      <c r="M9" s="13" t="s">
        <v>37</v>
      </c>
      <c r="N9" s="14" t="s">
        <v>125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0.3690776580892242</v>
      </c>
      <c r="G10" s="26">
        <f>IF(G9=0,0,G9/G7)</f>
        <v>0.39521353788742614</v>
      </c>
      <c r="H10" s="27">
        <f>IF(H9=0,0,H9/H7)</f>
        <v>0.401698597669366</v>
      </c>
      <c r="I10" s="8"/>
      <c r="J10" s="225"/>
      <c r="K10" s="258"/>
      <c r="L10" s="248" t="s">
        <v>79</v>
      </c>
      <c r="M10" s="249"/>
      <c r="N10" s="28"/>
      <c r="O10" s="15">
        <v>471257</v>
      </c>
      <c r="P10" s="16">
        <v>432303</v>
      </c>
      <c r="Q10" s="17">
        <v>378024</v>
      </c>
    </row>
    <row r="11" spans="1:17" ht="26.25" customHeight="1">
      <c r="A11" s="225"/>
      <c r="B11" s="223" t="s">
        <v>3</v>
      </c>
      <c r="C11" s="232"/>
      <c r="D11" s="232"/>
      <c r="E11" s="14" t="s">
        <v>74</v>
      </c>
      <c r="F11" s="21">
        <v>20378</v>
      </c>
      <c r="G11" s="22">
        <v>20740</v>
      </c>
      <c r="H11" s="23">
        <v>21701</v>
      </c>
      <c r="I11" s="8"/>
      <c r="J11" s="225"/>
      <c r="K11" s="232" t="s">
        <v>80</v>
      </c>
      <c r="L11" s="232"/>
      <c r="M11" s="232"/>
      <c r="N11" s="14" t="s">
        <v>101</v>
      </c>
      <c r="O11" s="29">
        <v>930146</v>
      </c>
      <c r="P11" s="16">
        <v>914011</v>
      </c>
      <c r="Q11" s="17">
        <v>877423</v>
      </c>
    </row>
    <row r="12" spans="1:17" ht="26.25" customHeight="1">
      <c r="A12" s="225"/>
      <c r="B12" s="223" t="s">
        <v>75</v>
      </c>
      <c r="C12" s="232"/>
      <c r="D12" s="232"/>
      <c r="E12" s="14" t="s">
        <v>76</v>
      </c>
      <c r="F12" s="25">
        <f>IF(F11=0,0,F11/F9)</f>
        <v>0.7072011105327086</v>
      </c>
      <c r="G12" s="26">
        <f>IF(G11=0,0,G11/G9)</f>
        <v>0.6799777056489951</v>
      </c>
      <c r="H12" s="27">
        <f>IF(H11=0,0,H11/H9)</f>
        <v>0.7113449372275216</v>
      </c>
      <c r="I12" s="8"/>
      <c r="J12" s="225"/>
      <c r="K12" s="256" t="s">
        <v>51</v>
      </c>
      <c r="L12" s="223" t="s">
        <v>64</v>
      </c>
      <c r="M12" s="232"/>
      <c r="N12" s="14"/>
      <c r="O12" s="15">
        <v>314251</v>
      </c>
      <c r="P12" s="16">
        <v>323288</v>
      </c>
      <c r="Q12" s="17">
        <v>310574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1427</v>
      </c>
      <c r="G13" s="31">
        <v>1427</v>
      </c>
      <c r="H13" s="32">
        <v>1427</v>
      </c>
      <c r="I13" s="8"/>
      <c r="J13" s="225"/>
      <c r="K13" s="257"/>
      <c r="L13" s="256" t="s">
        <v>102</v>
      </c>
      <c r="M13" s="13" t="s">
        <v>34</v>
      </c>
      <c r="N13" s="14"/>
      <c r="O13" s="15">
        <v>117242</v>
      </c>
      <c r="P13" s="16">
        <v>128079</v>
      </c>
      <c r="Q13" s="17">
        <v>109328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598</v>
      </c>
      <c r="G14" s="31">
        <v>629</v>
      </c>
      <c r="H14" s="32">
        <v>654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598</v>
      </c>
      <c r="G15" s="36">
        <v>629</v>
      </c>
      <c r="H15" s="37">
        <v>654</v>
      </c>
      <c r="I15" s="8"/>
      <c r="J15" s="225"/>
      <c r="K15" s="258"/>
      <c r="L15" s="248" t="s">
        <v>39</v>
      </c>
      <c r="M15" s="249"/>
      <c r="N15" s="28"/>
      <c r="O15" s="15">
        <v>615895</v>
      </c>
      <c r="P15" s="16">
        <v>590723</v>
      </c>
      <c r="Q15" s="17">
        <v>566849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35082532</v>
      </c>
      <c r="G16" s="19">
        <v>36098547</v>
      </c>
      <c r="H16" s="20">
        <v>37308102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8638270</v>
      </c>
      <c r="G17" s="22">
        <v>8753570</v>
      </c>
      <c r="H17" s="23">
        <v>9125070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1367595</v>
      </c>
      <c r="P17" s="11">
        <v>1800151</v>
      </c>
      <c r="Q17" s="12">
        <v>2108480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20812680</v>
      </c>
      <c r="G18" s="22">
        <v>21317180</v>
      </c>
      <c r="H18" s="23">
        <v>22034480</v>
      </c>
      <c r="I18" s="8"/>
      <c r="J18" s="225"/>
      <c r="K18" s="256" t="s">
        <v>103</v>
      </c>
      <c r="L18" s="223" t="s">
        <v>104</v>
      </c>
      <c r="M18" s="232"/>
      <c r="N18" s="14"/>
      <c r="O18" s="15">
        <v>712800</v>
      </c>
      <c r="P18" s="16">
        <v>1148300</v>
      </c>
      <c r="Q18" s="17">
        <v>1296200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1748107</v>
      </c>
      <c r="G19" s="22">
        <v>1828713</v>
      </c>
      <c r="H19" s="23">
        <v>1881732</v>
      </c>
      <c r="I19" s="8"/>
      <c r="J19" s="225"/>
      <c r="K19" s="258"/>
      <c r="L19" s="223" t="s">
        <v>79</v>
      </c>
      <c r="M19" s="232"/>
      <c r="N19" s="14"/>
      <c r="O19" s="29">
        <v>486301</v>
      </c>
      <c r="P19" s="16">
        <v>425388</v>
      </c>
      <c r="Q19" s="17">
        <v>354876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3883475</v>
      </c>
      <c r="G20" s="22">
        <v>4199084</v>
      </c>
      <c r="H20" s="23">
        <v>4266820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1402572</v>
      </c>
      <c r="P20" s="16">
        <v>1779018</v>
      </c>
      <c r="Q20" s="17">
        <v>2105130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15157560</v>
      </c>
      <c r="G21" s="40">
        <v>15388160</v>
      </c>
      <c r="H21" s="41">
        <v>16070860</v>
      </c>
      <c r="I21" s="8"/>
      <c r="J21" s="225"/>
      <c r="K21" s="256" t="s">
        <v>105</v>
      </c>
      <c r="L21" s="223" t="s">
        <v>89</v>
      </c>
      <c r="M21" s="232"/>
      <c r="N21" s="14"/>
      <c r="O21" s="15">
        <v>679935</v>
      </c>
      <c r="P21" s="16">
        <v>1016015</v>
      </c>
      <c r="Q21" s="17">
        <v>1209555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158</v>
      </c>
      <c r="G22" s="45">
        <v>169</v>
      </c>
      <c r="H22" s="46">
        <v>170</v>
      </c>
      <c r="I22" s="8"/>
      <c r="J22" s="225"/>
      <c r="K22" s="257"/>
      <c r="L22" s="47" t="s">
        <v>21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722637</v>
      </c>
      <c r="P23" s="16">
        <v>763003</v>
      </c>
      <c r="Q23" s="17">
        <v>895575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-34977</v>
      </c>
      <c r="P24" s="40">
        <f>P17-P20</f>
        <v>21133</v>
      </c>
      <c r="Q24" s="41">
        <f>Q17-Q20</f>
        <v>3350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134</v>
      </c>
      <c r="G25" s="49" t="s">
        <v>134</v>
      </c>
      <c r="H25" s="50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-34977</v>
      </c>
      <c r="P25" s="54">
        <f>P16+P24</f>
        <v>21133</v>
      </c>
      <c r="Q25" s="55">
        <f>Q16+Q24</f>
        <v>3350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24000</v>
      </c>
      <c r="G27" s="31">
        <v>24000</v>
      </c>
      <c r="H27" s="32">
        <v>24000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59339</v>
      </c>
      <c r="P27" s="57">
        <v>14706</v>
      </c>
      <c r="Q27" s="58">
        <v>4173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14296</v>
      </c>
      <c r="G29" s="31">
        <v>12641</v>
      </c>
      <c r="H29" s="32">
        <v>13403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24362</v>
      </c>
      <c r="P29" s="54">
        <f>P25-P26+P27-P28</f>
        <v>35839</v>
      </c>
      <c r="Q29" s="55">
        <f>Q25-Q26+Q27-Q28</f>
        <v>7523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9655</v>
      </c>
      <c r="P30" s="57">
        <v>31666</v>
      </c>
      <c r="Q30" s="58">
        <v>1366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10726</v>
      </c>
      <c r="G31" s="31">
        <v>10378</v>
      </c>
      <c r="H31" s="32">
        <v>10614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14707</v>
      </c>
      <c r="P31" s="54">
        <f>P29-P30</f>
        <v>4173</v>
      </c>
      <c r="Q31" s="55">
        <f>Q29-Q30</f>
        <v>6157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3834219</v>
      </c>
      <c r="G32" s="31">
        <v>3769410</v>
      </c>
      <c r="H32" s="32">
        <v>3833530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0.5627756335828721</v>
      </c>
      <c r="P32" s="60">
        <f>IF(P5=0,0,P5/(P11+P23))</f>
        <v>0.5450228799521053</v>
      </c>
      <c r="Q32" s="61">
        <f>IF(Q5=0,0,Q5/(Q11+Q23))</f>
        <v>0.4948809868933862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55</v>
      </c>
      <c r="F34" s="30">
        <v>3834219</v>
      </c>
      <c r="G34" s="31">
        <v>3769410</v>
      </c>
      <c r="H34" s="32">
        <v>3833530</v>
      </c>
      <c r="I34" s="8"/>
      <c r="J34" s="239" t="s">
        <v>112</v>
      </c>
      <c r="K34" s="240"/>
      <c r="L34" s="240"/>
      <c r="M34" s="240"/>
      <c r="N34" s="4"/>
      <c r="O34" s="56">
        <v>994375</v>
      </c>
      <c r="P34" s="57">
        <v>892427</v>
      </c>
      <c r="Q34" s="58">
        <v>764483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58</v>
      </c>
      <c r="F35" s="30">
        <v>3563972</v>
      </c>
      <c r="G35" s="31">
        <v>3498239</v>
      </c>
      <c r="H35" s="32">
        <v>3546136</v>
      </c>
      <c r="I35" s="8"/>
      <c r="J35" s="261" t="s">
        <v>113</v>
      </c>
      <c r="K35" s="262"/>
      <c r="L35" s="263" t="s">
        <v>40</v>
      </c>
      <c r="M35" s="264"/>
      <c r="N35" s="4"/>
      <c r="O35" s="56">
        <v>124246</v>
      </c>
      <c r="P35" s="57">
        <v>114929</v>
      </c>
      <c r="Q35" s="58">
        <v>309256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0.9295170672306408</v>
      </c>
      <c r="G36" s="63">
        <f>IF(G35=0,0,G35/G34)</f>
        <v>0.9280600942853126</v>
      </c>
      <c r="H36" s="64">
        <f>IF(H35=0,0,H35/H34)</f>
        <v>0.9250314983839959</v>
      </c>
      <c r="I36" s="8"/>
      <c r="J36" s="239" t="s">
        <v>116</v>
      </c>
      <c r="K36" s="240"/>
      <c r="L36" s="240"/>
      <c r="M36" s="240"/>
      <c r="N36" s="4"/>
      <c r="O36" s="56">
        <v>14317403</v>
      </c>
      <c r="P36" s="57">
        <v>14702699</v>
      </c>
      <c r="Q36" s="58">
        <v>15103324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36842</v>
      </c>
      <c r="G37" s="19">
        <v>34751</v>
      </c>
      <c r="H37" s="20">
        <v>31597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1513278</v>
      </c>
      <c r="G38" s="22">
        <v>1540651</v>
      </c>
      <c r="H38" s="23">
        <v>1447863</v>
      </c>
      <c r="I38" s="8"/>
    </row>
    <row r="39" spans="1:9" ht="26.25" customHeight="1">
      <c r="A39" s="234"/>
      <c r="B39" s="238" t="s">
        <v>42</v>
      </c>
      <c r="C39" s="223" t="s">
        <v>22</v>
      </c>
      <c r="D39" s="232"/>
      <c r="E39" s="14"/>
      <c r="F39" s="21">
        <v>283379</v>
      </c>
      <c r="G39" s="22">
        <v>286409</v>
      </c>
      <c r="H39" s="23">
        <v>287282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1229899</v>
      </c>
      <c r="G40" s="22">
        <v>1254242</v>
      </c>
      <c r="H40" s="23">
        <v>1160581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102663</v>
      </c>
      <c r="G41" s="22">
        <v>101612</v>
      </c>
      <c r="H41" s="23">
        <v>293538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1652783</v>
      </c>
      <c r="G42" s="40">
        <f>G37+G38+G41</f>
        <v>1677014</v>
      </c>
      <c r="H42" s="41">
        <f>H37+H38+H41</f>
        <v>1772998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135</v>
      </c>
      <c r="G43" s="67" t="s">
        <v>135</v>
      </c>
      <c r="H43" s="68" t="s">
        <v>135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1837</v>
      </c>
      <c r="G44" s="22">
        <v>1837</v>
      </c>
      <c r="H44" s="23">
        <v>1837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38261</v>
      </c>
      <c r="G45" s="70">
        <v>38261</v>
      </c>
      <c r="H45" s="71">
        <v>38261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113</v>
      </c>
      <c r="G46" s="31">
        <v>123.9</v>
      </c>
      <c r="H46" s="32">
        <v>125.1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424.6</v>
      </c>
      <c r="G47" s="31">
        <v>440.4</v>
      </c>
      <c r="H47" s="32">
        <v>408.3</v>
      </c>
      <c r="I47" s="8"/>
    </row>
    <row r="48" spans="1:9" ht="26.25" customHeight="1">
      <c r="A48" s="234"/>
      <c r="B48" s="246"/>
      <c r="C48" s="238" t="s">
        <v>42</v>
      </c>
      <c r="D48" s="13" t="s">
        <v>71</v>
      </c>
      <c r="E48" s="14"/>
      <c r="F48" s="30">
        <v>79.5</v>
      </c>
      <c r="G48" s="31">
        <v>81.9</v>
      </c>
      <c r="H48" s="32">
        <v>81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345.1</v>
      </c>
      <c r="G49" s="31">
        <v>358.5</v>
      </c>
      <c r="H49" s="32">
        <v>327.3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10.1</v>
      </c>
      <c r="G50" s="31">
        <v>9.2</v>
      </c>
      <c r="H50" s="32">
        <v>8.5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500</v>
      </c>
      <c r="G51" s="22">
        <v>500</v>
      </c>
      <c r="H51" s="23">
        <v>500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26658</v>
      </c>
      <c r="G52" s="73">
        <v>26658</v>
      </c>
      <c r="H52" s="74">
        <v>26658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13</v>
      </c>
      <c r="G53" s="19">
        <v>13</v>
      </c>
      <c r="H53" s="20">
        <v>11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8</v>
      </c>
      <c r="G54" s="22">
        <v>8</v>
      </c>
      <c r="H54" s="23">
        <v>7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21</v>
      </c>
      <c r="G55" s="40">
        <f>G53+G54</f>
        <v>21</v>
      </c>
      <c r="H55" s="41">
        <f>H53+H54</f>
        <v>18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186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24412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2128821</v>
      </c>
      <c r="P5" s="11">
        <v>2160318</v>
      </c>
      <c r="Q5" s="12">
        <v>2107153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24650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2075313</v>
      </c>
      <c r="P6" s="16">
        <v>2108952</v>
      </c>
      <c r="Q6" s="17">
        <v>2079003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176833</v>
      </c>
      <c r="G7" s="19">
        <v>176764</v>
      </c>
      <c r="H7" s="20">
        <v>176839</v>
      </c>
      <c r="I7" s="8"/>
      <c r="J7" s="225"/>
      <c r="K7" s="257"/>
      <c r="L7" s="256" t="s">
        <v>141</v>
      </c>
      <c r="M7" s="13" t="s">
        <v>35</v>
      </c>
      <c r="N7" s="14"/>
      <c r="O7" s="15">
        <v>1919939</v>
      </c>
      <c r="P7" s="16">
        <v>1901411</v>
      </c>
      <c r="Q7" s="17">
        <v>1897820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157400</v>
      </c>
      <c r="G8" s="22">
        <v>158025</v>
      </c>
      <c r="H8" s="23">
        <v>158554</v>
      </c>
      <c r="I8" s="24"/>
      <c r="J8" s="225"/>
      <c r="K8" s="257"/>
      <c r="L8" s="257"/>
      <c r="M8" s="13" t="s">
        <v>36</v>
      </c>
      <c r="N8" s="14"/>
      <c r="O8" s="15">
        <v>153080</v>
      </c>
      <c r="P8" s="16">
        <v>205620</v>
      </c>
      <c r="Q8" s="17">
        <v>179387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157150</v>
      </c>
      <c r="G9" s="22">
        <v>157532</v>
      </c>
      <c r="H9" s="23">
        <v>158554</v>
      </c>
      <c r="I9" s="8"/>
      <c r="J9" s="225"/>
      <c r="K9" s="257"/>
      <c r="L9" s="258"/>
      <c r="M9" s="13" t="s">
        <v>37</v>
      </c>
      <c r="N9" s="14" t="s">
        <v>143</v>
      </c>
      <c r="O9" s="15">
        <v>1685</v>
      </c>
      <c r="P9" s="16">
        <v>1386</v>
      </c>
      <c r="Q9" s="17">
        <v>1386</v>
      </c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0.8886915903705757</v>
      </c>
      <c r="G10" s="26">
        <f>IF(G9=0,0,G9/G7)</f>
        <v>0.8911995655223914</v>
      </c>
      <c r="H10" s="27">
        <f>IF(H9=0,0,H9/H7)</f>
        <v>0.8966008629318193</v>
      </c>
      <c r="I10" s="8"/>
      <c r="J10" s="225"/>
      <c r="K10" s="258"/>
      <c r="L10" s="248" t="s">
        <v>79</v>
      </c>
      <c r="M10" s="249"/>
      <c r="N10" s="28"/>
      <c r="O10" s="15">
        <v>53473</v>
      </c>
      <c r="P10" s="16">
        <v>51357</v>
      </c>
      <c r="Q10" s="17">
        <v>26057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147579</v>
      </c>
      <c r="G11" s="22">
        <v>148320</v>
      </c>
      <c r="H11" s="23">
        <v>151177</v>
      </c>
      <c r="I11" s="8"/>
      <c r="J11" s="225"/>
      <c r="K11" s="232" t="s">
        <v>80</v>
      </c>
      <c r="L11" s="232"/>
      <c r="M11" s="232"/>
      <c r="N11" s="14" t="s">
        <v>173</v>
      </c>
      <c r="O11" s="29">
        <v>1781773</v>
      </c>
      <c r="P11" s="16">
        <v>1878618</v>
      </c>
      <c r="Q11" s="17">
        <v>1570144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0.9390964047088769</v>
      </c>
      <c r="G12" s="26">
        <f>IF(G11=0,0,G11/G9)</f>
        <v>0.9415229921539751</v>
      </c>
      <c r="H12" s="27">
        <f>IF(H11=0,0,H11/H9)</f>
        <v>0.9534732646290853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1439806</v>
      </c>
      <c r="P12" s="16">
        <v>1560844</v>
      </c>
      <c r="Q12" s="17">
        <v>1276560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1680</v>
      </c>
      <c r="G13" s="31">
        <v>1680</v>
      </c>
      <c r="H13" s="32">
        <v>1743</v>
      </c>
      <c r="I13" s="8"/>
      <c r="J13" s="225"/>
      <c r="K13" s="257"/>
      <c r="L13" s="256" t="s">
        <v>148</v>
      </c>
      <c r="M13" s="13" t="s">
        <v>34</v>
      </c>
      <c r="N13" s="14"/>
      <c r="O13" s="15">
        <v>94426</v>
      </c>
      <c r="P13" s="16">
        <v>81363</v>
      </c>
      <c r="Q13" s="17">
        <v>81865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2168</v>
      </c>
      <c r="G14" s="31">
        <v>2176</v>
      </c>
      <c r="H14" s="32">
        <v>2186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2168</v>
      </c>
      <c r="G15" s="36">
        <v>2176</v>
      </c>
      <c r="H15" s="37">
        <v>2186</v>
      </c>
      <c r="I15" s="8"/>
      <c r="J15" s="225"/>
      <c r="K15" s="258"/>
      <c r="L15" s="248" t="s">
        <v>39</v>
      </c>
      <c r="M15" s="249"/>
      <c r="N15" s="28"/>
      <c r="O15" s="15">
        <v>341925</v>
      </c>
      <c r="P15" s="16">
        <v>317669</v>
      </c>
      <c r="Q15" s="17">
        <v>293318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41321542</v>
      </c>
      <c r="G16" s="19">
        <v>42081481</v>
      </c>
      <c r="H16" s="20">
        <v>42431830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347048</v>
      </c>
      <c r="P16" s="40">
        <f>P5-P11</f>
        <v>281700</v>
      </c>
      <c r="Q16" s="41">
        <f>Q5-Q11</f>
        <v>537009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4955393</v>
      </c>
      <c r="G17" s="22">
        <v>5003493</v>
      </c>
      <c r="H17" s="23">
        <v>5031393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645518</v>
      </c>
      <c r="P17" s="11">
        <v>659644</v>
      </c>
      <c r="Q17" s="12">
        <v>238676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13094916</v>
      </c>
      <c r="G18" s="22">
        <v>13325116</v>
      </c>
      <c r="H18" s="23">
        <v>13447616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345700</v>
      </c>
      <c r="P18" s="16">
        <v>356100</v>
      </c>
      <c r="Q18" s="17">
        <v>122500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1506596</v>
      </c>
      <c r="G19" s="22">
        <v>1572076</v>
      </c>
      <c r="H19" s="23">
        <v>1654344</v>
      </c>
      <c r="I19" s="8"/>
      <c r="J19" s="225"/>
      <c r="K19" s="258"/>
      <c r="L19" s="223" t="s">
        <v>79</v>
      </c>
      <c r="M19" s="232"/>
      <c r="N19" s="14"/>
      <c r="O19" s="29">
        <v>151336</v>
      </c>
      <c r="P19" s="16">
        <v>49917</v>
      </c>
      <c r="Q19" s="17">
        <v>395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21764637</v>
      </c>
      <c r="G20" s="22">
        <v>22180796</v>
      </c>
      <c r="H20" s="23">
        <v>22298477</v>
      </c>
      <c r="I20" s="8"/>
      <c r="J20" s="225"/>
      <c r="K20" s="223" t="s">
        <v>87</v>
      </c>
      <c r="L20" s="232"/>
      <c r="M20" s="232"/>
      <c r="N20" s="42" t="s">
        <v>88</v>
      </c>
      <c r="O20" s="15">
        <v>964166</v>
      </c>
      <c r="P20" s="16">
        <v>911518</v>
      </c>
      <c r="Q20" s="17">
        <v>775650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7803851</v>
      </c>
      <c r="G21" s="40">
        <v>7919851</v>
      </c>
      <c r="H21" s="41">
        <v>7984451</v>
      </c>
      <c r="I21" s="8"/>
      <c r="J21" s="225"/>
      <c r="K21" s="256" t="s">
        <v>43</v>
      </c>
      <c r="L21" s="223" t="s">
        <v>89</v>
      </c>
      <c r="M21" s="232"/>
      <c r="N21" s="14"/>
      <c r="O21" s="15">
        <v>439955</v>
      </c>
      <c r="P21" s="16">
        <v>384435</v>
      </c>
      <c r="Q21" s="17">
        <v>254654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655</v>
      </c>
      <c r="G22" s="45">
        <v>656</v>
      </c>
      <c r="H22" s="46">
        <v>662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524211</v>
      </c>
      <c r="P23" s="16">
        <v>527083</v>
      </c>
      <c r="Q23" s="17">
        <v>520996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-318648</v>
      </c>
      <c r="P24" s="40">
        <f>P17-P20</f>
        <v>-251874</v>
      </c>
      <c r="Q24" s="41">
        <f>Q17-Q20</f>
        <v>-536974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28400</v>
      </c>
      <c r="P25" s="54">
        <f>P16+P24</f>
        <v>29826</v>
      </c>
      <c r="Q25" s="55">
        <f>Q16+Q24</f>
        <v>35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43184</v>
      </c>
      <c r="P27" s="57">
        <v>35532</v>
      </c>
      <c r="Q27" s="58">
        <v>38607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64189</v>
      </c>
      <c r="G29" s="31">
        <v>66350</v>
      </c>
      <c r="H29" s="32">
        <v>65793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71584</v>
      </c>
      <c r="P29" s="54">
        <f>P25-P26+P27-P28</f>
        <v>65358</v>
      </c>
      <c r="Q29" s="55">
        <f>Q25-Q26+Q27-Q28</f>
        <v>38642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2900</v>
      </c>
      <c r="P30" s="57"/>
      <c r="Q30" s="58">
        <v>1964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56290</v>
      </c>
      <c r="G31" s="31">
        <v>55445</v>
      </c>
      <c r="H31" s="32">
        <v>56681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68684</v>
      </c>
      <c r="P31" s="54">
        <f>P29-P30</f>
        <v>65358</v>
      </c>
      <c r="Q31" s="55">
        <f>Q29-Q30</f>
        <v>36678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78">
        <v>19723604</v>
      </c>
      <c r="G32" s="79">
        <v>20373022</v>
      </c>
      <c r="H32" s="80">
        <v>20829005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0.923172493824762</v>
      </c>
      <c r="P32" s="60">
        <f>IF(P5=0,0,P5/(P11+P23))</f>
        <v>0.8979993773124757</v>
      </c>
      <c r="Q32" s="61">
        <f>IF(Q5=0,0,Q5/(Q11+Q23))</f>
        <v>1.0076575456449592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78"/>
      <c r="G33" s="79"/>
      <c r="H33" s="80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78">
        <v>19723604</v>
      </c>
      <c r="G34" s="79">
        <v>20373022</v>
      </c>
      <c r="H34" s="80">
        <v>20829005</v>
      </c>
      <c r="I34" s="8"/>
      <c r="J34" s="239" t="s">
        <v>112</v>
      </c>
      <c r="K34" s="240"/>
      <c r="L34" s="240"/>
      <c r="M34" s="240"/>
      <c r="N34" s="4"/>
      <c r="O34" s="56">
        <v>357889</v>
      </c>
      <c r="P34" s="57">
        <v>306894</v>
      </c>
      <c r="Q34" s="58">
        <v>205839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78">
        <v>16597397</v>
      </c>
      <c r="G35" s="79">
        <v>16591334</v>
      </c>
      <c r="H35" s="80">
        <v>16580767</v>
      </c>
      <c r="I35" s="8"/>
      <c r="J35" s="261" t="s">
        <v>151</v>
      </c>
      <c r="K35" s="262"/>
      <c r="L35" s="263" t="s">
        <v>40</v>
      </c>
      <c r="M35" s="264"/>
      <c r="N35" s="4"/>
      <c r="O35" s="56">
        <v>297903</v>
      </c>
      <c r="P35" s="57">
        <v>306768</v>
      </c>
      <c r="Q35" s="58">
        <v>205839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0.841499200653187</v>
      </c>
      <c r="G36" s="63">
        <f>IF(G35=0,0,G35/G34)</f>
        <v>0.814377660810458</v>
      </c>
      <c r="H36" s="64">
        <f>IF(H35=0,0,H35/H34)</f>
        <v>0.796042201727831</v>
      </c>
      <c r="I36" s="8"/>
      <c r="J36" s="239" t="s">
        <v>116</v>
      </c>
      <c r="K36" s="240"/>
      <c r="L36" s="240"/>
      <c r="M36" s="240"/>
      <c r="N36" s="4"/>
      <c r="O36" s="56">
        <v>7302224</v>
      </c>
      <c r="P36" s="57">
        <v>7157522</v>
      </c>
      <c r="Q36" s="58">
        <v>6759009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153080</v>
      </c>
      <c r="G37" s="19">
        <v>205620</v>
      </c>
      <c r="H37" s="20">
        <v>179387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1994422</v>
      </c>
      <c r="G38" s="22">
        <v>2050526</v>
      </c>
      <c r="H38" s="23">
        <v>1831192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1331007</v>
      </c>
      <c r="G39" s="22">
        <v>1398580</v>
      </c>
      <c r="H39" s="23">
        <v>1143379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663415</v>
      </c>
      <c r="G40" s="22">
        <v>651946</v>
      </c>
      <c r="H40" s="23">
        <v>687813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158482</v>
      </c>
      <c r="G41" s="22">
        <v>149555</v>
      </c>
      <c r="H41" s="23">
        <v>80561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0">
        <f>F37+F38+F41</f>
        <v>2305984</v>
      </c>
      <c r="G42" s="40">
        <f>G37+G38+G41</f>
        <v>2405701</v>
      </c>
      <c r="H42" s="41">
        <f>H37+H38+H41</f>
        <v>2091140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18" t="s">
        <v>172</v>
      </c>
      <c r="G43" s="38" t="s">
        <v>172</v>
      </c>
      <c r="H43" s="153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98">
        <v>1774</v>
      </c>
      <c r="G44" s="22">
        <v>1774</v>
      </c>
      <c r="H44" s="23">
        <v>1774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145">
        <v>34608</v>
      </c>
      <c r="G45" s="70">
        <v>34608</v>
      </c>
      <c r="H45" s="71">
        <v>34608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130">
        <v>115.7</v>
      </c>
      <c r="G46" s="31">
        <v>114.6</v>
      </c>
      <c r="H46" s="32">
        <v>114.5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130">
        <v>120.2</v>
      </c>
      <c r="G47" s="31">
        <v>123.6</v>
      </c>
      <c r="H47" s="32">
        <v>110.4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130">
        <v>80.2</v>
      </c>
      <c r="G48" s="31">
        <v>84.3</v>
      </c>
      <c r="H48" s="32">
        <v>69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130">
        <v>40</v>
      </c>
      <c r="G49" s="31">
        <v>39.3</v>
      </c>
      <c r="H49" s="32">
        <v>41.5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130">
        <v>5.7</v>
      </c>
      <c r="G50" s="31">
        <v>9.2</v>
      </c>
      <c r="H50" s="32">
        <v>25.5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98">
        <v>433</v>
      </c>
      <c r="G51" s="22">
        <v>433</v>
      </c>
      <c r="H51" s="23">
        <v>433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154">
        <v>26755</v>
      </c>
      <c r="G52" s="155">
        <v>26755</v>
      </c>
      <c r="H52" s="156">
        <v>26755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10</v>
      </c>
      <c r="G53" s="19">
        <v>9</v>
      </c>
      <c r="H53" s="20">
        <v>9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6</v>
      </c>
      <c r="G54" s="22">
        <v>4</v>
      </c>
      <c r="H54" s="23">
        <v>4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16</v>
      </c>
      <c r="G55" s="40">
        <f>G53+G54</f>
        <v>13</v>
      </c>
      <c r="H55" s="41">
        <f>H53+H54</f>
        <v>13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38.25" customHeight="1" thickBot="1">
      <c r="A3" s="3" t="s">
        <v>187</v>
      </c>
      <c r="Q3" s="148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27484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756383</v>
      </c>
      <c r="P5" s="11">
        <v>721008</v>
      </c>
      <c r="Q5" s="12">
        <v>1018451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31126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426263</v>
      </c>
      <c r="P6" s="16">
        <v>419705</v>
      </c>
      <c r="Q6" s="17">
        <v>422525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61395</v>
      </c>
      <c r="G7" s="19">
        <v>61518</v>
      </c>
      <c r="H7" s="20">
        <v>61376</v>
      </c>
      <c r="I7" s="8"/>
      <c r="J7" s="225"/>
      <c r="K7" s="257"/>
      <c r="L7" s="256" t="s">
        <v>141</v>
      </c>
      <c r="M7" s="13" t="s">
        <v>35</v>
      </c>
      <c r="N7" s="14"/>
      <c r="O7" s="15">
        <v>348797</v>
      </c>
      <c r="P7" s="16">
        <v>348749</v>
      </c>
      <c r="Q7" s="17">
        <v>353279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24610</v>
      </c>
      <c r="G8" s="22">
        <v>24736</v>
      </c>
      <c r="H8" s="23">
        <v>24794</v>
      </c>
      <c r="I8" s="24"/>
      <c r="J8" s="225"/>
      <c r="K8" s="257"/>
      <c r="L8" s="257"/>
      <c r="M8" s="13" t="s">
        <v>36</v>
      </c>
      <c r="N8" s="14"/>
      <c r="O8" s="15">
        <v>77215</v>
      </c>
      <c r="P8" s="16">
        <v>68776</v>
      </c>
      <c r="Q8" s="17">
        <v>69038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24610</v>
      </c>
      <c r="G9" s="22">
        <v>24736</v>
      </c>
      <c r="H9" s="23">
        <v>24794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0.4008469745093249</v>
      </c>
      <c r="G10" s="26">
        <f>IF(G9=0,0,G9/G7)</f>
        <v>0.40209369615397117</v>
      </c>
      <c r="H10" s="27">
        <f>IF(H9=0,0,H9/H7)</f>
        <v>0.4039689781021898</v>
      </c>
      <c r="I10" s="8"/>
      <c r="J10" s="225"/>
      <c r="K10" s="258"/>
      <c r="L10" s="248" t="s">
        <v>79</v>
      </c>
      <c r="M10" s="249"/>
      <c r="N10" s="28"/>
      <c r="O10" s="15">
        <v>325053</v>
      </c>
      <c r="P10" s="16">
        <v>301288</v>
      </c>
      <c r="Q10" s="17">
        <v>595926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20758</v>
      </c>
      <c r="G11" s="22">
        <v>21297</v>
      </c>
      <c r="H11" s="23">
        <v>21505</v>
      </c>
      <c r="I11" s="8"/>
      <c r="J11" s="225"/>
      <c r="K11" s="232" t="s">
        <v>80</v>
      </c>
      <c r="L11" s="232"/>
      <c r="M11" s="232"/>
      <c r="N11" s="14" t="s">
        <v>190</v>
      </c>
      <c r="O11" s="29">
        <v>756383</v>
      </c>
      <c r="P11" s="16">
        <v>721008</v>
      </c>
      <c r="Q11" s="17">
        <v>666231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0.8434782608695652</v>
      </c>
      <c r="G12" s="26">
        <f>IF(G11=0,0,G11/G9)</f>
        <v>0.8609718628719275</v>
      </c>
      <c r="H12" s="27">
        <f>IF(H11=0,0,H11/H9)</f>
        <v>0.8673469387755102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289714</v>
      </c>
      <c r="P12" s="16">
        <v>284356</v>
      </c>
      <c r="Q12" s="17">
        <v>260449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267</v>
      </c>
      <c r="G13" s="31">
        <v>267</v>
      </c>
      <c r="H13" s="32">
        <v>267</v>
      </c>
      <c r="I13" s="8"/>
      <c r="J13" s="225"/>
      <c r="K13" s="257"/>
      <c r="L13" s="256" t="s">
        <v>148</v>
      </c>
      <c r="M13" s="13" t="s">
        <v>34</v>
      </c>
      <c r="N13" s="14"/>
      <c r="O13" s="15">
        <v>45196</v>
      </c>
      <c r="P13" s="16">
        <v>35566</v>
      </c>
      <c r="Q13" s="17">
        <v>32585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762</v>
      </c>
      <c r="G14" s="31">
        <v>764</v>
      </c>
      <c r="H14" s="32">
        <v>768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762</v>
      </c>
      <c r="G15" s="36">
        <v>764</v>
      </c>
      <c r="H15" s="37">
        <v>768</v>
      </c>
      <c r="I15" s="8"/>
      <c r="J15" s="225"/>
      <c r="K15" s="258"/>
      <c r="L15" s="248" t="s">
        <v>39</v>
      </c>
      <c r="M15" s="249"/>
      <c r="N15" s="28"/>
      <c r="O15" s="15">
        <v>465462</v>
      </c>
      <c r="P15" s="16">
        <v>436652</v>
      </c>
      <c r="Q15" s="17">
        <v>405782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31458740</v>
      </c>
      <c r="G16" s="19">
        <v>31620169</v>
      </c>
      <c r="H16" s="20">
        <v>31781598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>
        <f>Q5-Q11</f>
        <v>352220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8899583</v>
      </c>
      <c r="G17" s="22">
        <v>8946593</v>
      </c>
      <c r="H17" s="23">
        <v>8957343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1083883</v>
      </c>
      <c r="P17" s="11">
        <v>850543</v>
      </c>
      <c r="Q17" s="12">
        <v>514465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1645132</v>
      </c>
      <c r="G18" s="22">
        <v>16057132</v>
      </c>
      <c r="H18" s="23">
        <v>16086632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208800</v>
      </c>
      <c r="P18" s="16">
        <v>110300</v>
      </c>
      <c r="Q18" s="17">
        <v>149000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1010883</v>
      </c>
      <c r="G19" s="22">
        <v>1044180</v>
      </c>
      <c r="H19" s="23">
        <v>1077477</v>
      </c>
      <c r="I19" s="8"/>
      <c r="J19" s="225"/>
      <c r="K19" s="258"/>
      <c r="L19" s="223" t="s">
        <v>79</v>
      </c>
      <c r="M19" s="232"/>
      <c r="N19" s="14"/>
      <c r="O19" s="29">
        <v>639732</v>
      </c>
      <c r="P19" s="16">
        <v>659936</v>
      </c>
      <c r="Q19" s="17">
        <v>322036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5503142</v>
      </c>
      <c r="G20" s="22">
        <v>5572264</v>
      </c>
      <c r="H20" s="23">
        <v>5660146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1093031</v>
      </c>
      <c r="P20" s="16">
        <v>844656</v>
      </c>
      <c r="Q20" s="17">
        <v>880594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16199700</v>
      </c>
      <c r="G21" s="40">
        <v>16207700</v>
      </c>
      <c r="H21" s="41">
        <v>16211700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298143</v>
      </c>
      <c r="P21" s="16">
        <v>161429</v>
      </c>
      <c r="Q21" s="17">
        <v>150117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245</v>
      </c>
      <c r="G22" s="45">
        <v>245</v>
      </c>
      <c r="H22" s="46">
        <v>246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794888</v>
      </c>
      <c r="P23" s="16">
        <v>683227</v>
      </c>
      <c r="Q23" s="17">
        <v>730477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-9148</v>
      </c>
      <c r="P24" s="40">
        <f>P17-P20</f>
        <v>5887</v>
      </c>
      <c r="Q24" s="41">
        <f>Q17-Q20</f>
        <v>-366129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134</v>
      </c>
      <c r="G25" s="49" t="s">
        <v>134</v>
      </c>
      <c r="H25" s="50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-9148</v>
      </c>
      <c r="P25" s="54">
        <f>P16+P24</f>
        <v>5887</v>
      </c>
      <c r="Q25" s="55">
        <f>Q16+Q24</f>
        <v>-13909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14100</v>
      </c>
      <c r="G27" s="31">
        <v>14100</v>
      </c>
      <c r="H27" s="32">
        <v>14100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38493</v>
      </c>
      <c r="P27" s="57">
        <v>29345</v>
      </c>
      <c r="Q27" s="58">
        <v>35232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12640</v>
      </c>
      <c r="G29" s="31">
        <v>9745</v>
      </c>
      <c r="H29" s="32">
        <v>9525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29345</v>
      </c>
      <c r="P29" s="54">
        <f>P25-P26+P27-P28</f>
        <v>35232</v>
      </c>
      <c r="Q29" s="55">
        <f>Q25-Q26+Q27-Q28</f>
        <v>21323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8319</v>
      </c>
      <c r="G31" s="31">
        <v>8312</v>
      </c>
      <c r="H31" s="32">
        <v>8384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29345</v>
      </c>
      <c r="P31" s="54">
        <f>P29-P30</f>
        <v>35232</v>
      </c>
      <c r="Q31" s="55">
        <f>Q29-Q30</f>
        <v>21323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3185628</v>
      </c>
      <c r="G32" s="31">
        <v>3159185</v>
      </c>
      <c r="H32" s="32">
        <v>3197747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0.4875892091065971</v>
      </c>
      <c r="P32" s="60">
        <f>IF(P5=0,0,P5/(P11+P23))</f>
        <v>0.5134525204114696</v>
      </c>
      <c r="Q32" s="61">
        <f>IF(Q5=0,0,Q5/(Q11+Q23))</f>
        <v>0.7291796137775397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3185628</v>
      </c>
      <c r="G34" s="31">
        <v>3159185</v>
      </c>
      <c r="H34" s="32">
        <v>3197747</v>
      </c>
      <c r="I34" s="8"/>
      <c r="J34" s="239" t="s">
        <v>112</v>
      </c>
      <c r="K34" s="240"/>
      <c r="L34" s="240"/>
      <c r="M34" s="240"/>
      <c r="N34" s="4"/>
      <c r="O34" s="56">
        <v>1042000</v>
      </c>
      <c r="P34" s="57">
        <v>1030000</v>
      </c>
      <c r="Q34" s="58">
        <v>987000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2542016</v>
      </c>
      <c r="G35" s="31">
        <v>2563493</v>
      </c>
      <c r="H35" s="32">
        <v>2598998</v>
      </c>
      <c r="I35" s="8"/>
      <c r="J35" s="261" t="s">
        <v>151</v>
      </c>
      <c r="K35" s="262"/>
      <c r="L35" s="263" t="s">
        <v>40</v>
      </c>
      <c r="M35" s="264"/>
      <c r="N35" s="4"/>
      <c r="O35" s="56">
        <v>408715</v>
      </c>
      <c r="P35" s="57">
        <v>331465</v>
      </c>
      <c r="Q35" s="58">
        <v>727663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0.7979638551645076</v>
      </c>
      <c r="G36" s="63">
        <f>IF(G35=0,0,G35/G34)</f>
        <v>0.8114412419658867</v>
      </c>
      <c r="H36" s="64">
        <f>IF(H35=0,0,H35/H34)</f>
        <v>0.8127591082096238</v>
      </c>
      <c r="I36" s="8"/>
      <c r="J36" s="239" t="s">
        <v>116</v>
      </c>
      <c r="K36" s="240"/>
      <c r="L36" s="240"/>
      <c r="M36" s="240"/>
      <c r="N36" s="4"/>
      <c r="O36" s="56">
        <v>11462671</v>
      </c>
      <c r="P36" s="57">
        <v>10889743</v>
      </c>
      <c r="Q36" s="58">
        <v>10308266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78330</v>
      </c>
      <c r="G37" s="19">
        <v>69941</v>
      </c>
      <c r="H37" s="20">
        <v>70218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1021910</v>
      </c>
      <c r="G38" s="22">
        <v>1062159</v>
      </c>
      <c r="H38" s="23">
        <v>540306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264546</v>
      </c>
      <c r="G39" s="22">
        <v>258437</v>
      </c>
      <c r="H39" s="23">
        <v>237539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757364</v>
      </c>
      <c r="G40" s="22">
        <v>803722</v>
      </c>
      <c r="H40" s="23">
        <v>302767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341031</v>
      </c>
      <c r="G41" s="22">
        <v>272135</v>
      </c>
      <c r="H41" s="23">
        <v>786184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1441271</v>
      </c>
      <c r="G42" s="40">
        <f>G37+G38+G41</f>
        <v>1404235</v>
      </c>
      <c r="H42" s="41">
        <f>H37+H38+H41</f>
        <v>1396708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149" t="s">
        <v>188</v>
      </c>
      <c r="G43" s="150" t="s">
        <v>189</v>
      </c>
      <c r="H43" s="151" t="s">
        <v>189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2257</v>
      </c>
      <c r="G44" s="22">
        <v>2257</v>
      </c>
      <c r="H44" s="23">
        <v>2257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35156</v>
      </c>
      <c r="G45" s="70">
        <v>35156</v>
      </c>
      <c r="H45" s="71">
        <v>35156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137.2</v>
      </c>
      <c r="G46" s="31">
        <v>136</v>
      </c>
      <c r="H46" s="32">
        <v>135.9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402</v>
      </c>
      <c r="G47" s="31">
        <v>414.3</v>
      </c>
      <c r="H47" s="152">
        <v>207.9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104.1</v>
      </c>
      <c r="G48" s="31">
        <v>100.8</v>
      </c>
      <c r="H48" s="152">
        <v>91.4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297.9</v>
      </c>
      <c r="G49" s="31">
        <v>313.5</v>
      </c>
      <c r="H49" s="152">
        <v>116.5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8.9</v>
      </c>
      <c r="G50" s="31">
        <v>20.6</v>
      </c>
      <c r="H50" s="32">
        <v>21.8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550</v>
      </c>
      <c r="G51" s="22">
        <v>550</v>
      </c>
      <c r="H51" s="23">
        <v>550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30103</v>
      </c>
      <c r="G52" s="73">
        <v>30103</v>
      </c>
      <c r="H52" s="74">
        <v>30103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5</v>
      </c>
      <c r="G53" s="19">
        <v>4</v>
      </c>
      <c r="H53" s="20">
        <v>4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10</v>
      </c>
      <c r="G54" s="22">
        <v>8</v>
      </c>
      <c r="H54" s="23">
        <v>7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15</v>
      </c>
      <c r="G55" s="40">
        <f>G53+G54</f>
        <v>12</v>
      </c>
      <c r="H55" s="41">
        <f>H53+H54</f>
        <v>11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191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34380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245967</v>
      </c>
      <c r="P5" s="11">
        <v>220242</v>
      </c>
      <c r="Q5" s="12">
        <v>221418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36616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43760</v>
      </c>
      <c r="P6" s="16">
        <v>46705</v>
      </c>
      <c r="Q6" s="17">
        <v>50113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40881</v>
      </c>
      <c r="G7" s="19">
        <v>71456</v>
      </c>
      <c r="H7" s="20">
        <v>71024</v>
      </c>
      <c r="I7" s="8"/>
      <c r="J7" s="225"/>
      <c r="K7" s="257"/>
      <c r="L7" s="256" t="s">
        <v>141</v>
      </c>
      <c r="M7" s="13" t="s">
        <v>35</v>
      </c>
      <c r="N7" s="14"/>
      <c r="O7" s="15">
        <v>43760</v>
      </c>
      <c r="P7" s="16">
        <v>46705</v>
      </c>
      <c r="Q7" s="17">
        <v>50113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4876</v>
      </c>
      <c r="G8" s="22">
        <v>5074</v>
      </c>
      <c r="H8" s="23">
        <v>5305</v>
      </c>
      <c r="I8" s="24"/>
      <c r="J8" s="225"/>
      <c r="K8" s="257"/>
      <c r="L8" s="257"/>
      <c r="M8" s="13" t="s">
        <v>36</v>
      </c>
      <c r="N8" s="14"/>
      <c r="O8" s="15"/>
      <c r="P8" s="16"/>
      <c r="Q8" s="17"/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4876</v>
      </c>
      <c r="G9" s="22">
        <v>5074</v>
      </c>
      <c r="H9" s="23">
        <v>5305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0.11927301191262445</v>
      </c>
      <c r="G10" s="26">
        <f>IF(G9=0,0,G9/G7)</f>
        <v>0.07100873264666369</v>
      </c>
      <c r="H10" s="27">
        <f>IF(H9=0,0,H9/H7)</f>
        <v>0.07469306150033792</v>
      </c>
      <c r="I10" s="8"/>
      <c r="J10" s="225"/>
      <c r="K10" s="258"/>
      <c r="L10" s="248" t="s">
        <v>79</v>
      </c>
      <c r="M10" s="249"/>
      <c r="N10" s="28"/>
      <c r="O10" s="15">
        <v>202020</v>
      </c>
      <c r="P10" s="16">
        <v>172921</v>
      </c>
      <c r="Q10" s="17">
        <v>171012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2491</v>
      </c>
      <c r="G11" s="22">
        <v>2815</v>
      </c>
      <c r="H11" s="23">
        <v>2926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253606</v>
      </c>
      <c r="P11" s="16">
        <v>252986</v>
      </c>
      <c r="Q11" s="17">
        <v>244218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0.5108695652173914</v>
      </c>
      <c r="G12" s="26">
        <f>IF(G11=0,0,G11/G9)</f>
        <v>0.5547891210090659</v>
      </c>
      <c r="H12" s="27">
        <f>IF(H11=0,0,H11/H9)</f>
        <v>0.551555136663525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151703</v>
      </c>
      <c r="P12" s="16">
        <v>153052</v>
      </c>
      <c r="Q12" s="17">
        <v>146882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120</v>
      </c>
      <c r="G13" s="31">
        <v>120</v>
      </c>
      <c r="H13" s="32">
        <v>120</v>
      </c>
      <c r="I13" s="8"/>
      <c r="J13" s="225"/>
      <c r="K13" s="257"/>
      <c r="L13" s="256" t="s">
        <v>148</v>
      </c>
      <c r="M13" s="13" t="s">
        <v>34</v>
      </c>
      <c r="N13" s="14"/>
      <c r="O13" s="15">
        <v>57801</v>
      </c>
      <c r="P13" s="16">
        <v>61808</v>
      </c>
      <c r="Q13" s="17">
        <v>65951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138</v>
      </c>
      <c r="G14" s="31">
        <v>142</v>
      </c>
      <c r="H14" s="32">
        <v>146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138</v>
      </c>
      <c r="G15" s="36">
        <v>142</v>
      </c>
      <c r="H15" s="37">
        <v>146</v>
      </c>
      <c r="I15" s="8"/>
      <c r="J15" s="225"/>
      <c r="K15" s="258"/>
      <c r="L15" s="248" t="s">
        <v>39</v>
      </c>
      <c r="M15" s="249"/>
      <c r="N15" s="28"/>
      <c r="O15" s="15">
        <v>101903</v>
      </c>
      <c r="P15" s="16">
        <v>99934</v>
      </c>
      <c r="Q15" s="17">
        <v>97336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13312016</v>
      </c>
      <c r="G16" s="19">
        <v>13951591</v>
      </c>
      <c r="H16" s="20">
        <v>14660689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-7639</v>
      </c>
      <c r="P16" s="40">
        <f>P5-P11</f>
        <v>-32744</v>
      </c>
      <c r="Q16" s="40">
        <f>Q5-Q11</f>
        <v>-22800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4012704</v>
      </c>
      <c r="G17" s="22">
        <v>4044704</v>
      </c>
      <c r="H17" s="23">
        <v>4108704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384473</v>
      </c>
      <c r="P17" s="11">
        <v>382885</v>
      </c>
      <c r="Q17" s="12">
        <v>460100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5124480</v>
      </c>
      <c r="G18" s="22">
        <v>5230180</v>
      </c>
      <c r="H18" s="23">
        <v>5384980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117100</v>
      </c>
      <c r="P18" s="16">
        <v>105700</v>
      </c>
      <c r="Q18" s="17">
        <v>132000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391495</v>
      </c>
      <c r="G19" s="22">
        <v>401756</v>
      </c>
      <c r="H19" s="23">
        <v>419197</v>
      </c>
      <c r="I19" s="8"/>
      <c r="J19" s="225"/>
      <c r="K19" s="258"/>
      <c r="L19" s="223" t="s">
        <v>79</v>
      </c>
      <c r="M19" s="232"/>
      <c r="N19" s="14"/>
      <c r="O19" s="29">
        <v>154404</v>
      </c>
      <c r="P19" s="16">
        <v>186438</v>
      </c>
      <c r="Q19" s="17">
        <v>224390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3783337</v>
      </c>
      <c r="G20" s="22">
        <v>4274951</v>
      </c>
      <c r="H20" s="23">
        <v>4747808</v>
      </c>
      <c r="I20" s="8"/>
      <c r="J20" s="225"/>
      <c r="K20" s="223" t="s">
        <v>87</v>
      </c>
      <c r="L20" s="232"/>
      <c r="M20" s="232"/>
      <c r="N20" s="42" t="s">
        <v>88</v>
      </c>
      <c r="O20" s="15">
        <v>380038</v>
      </c>
      <c r="P20" s="16">
        <v>386589</v>
      </c>
      <c r="Q20" s="17">
        <v>464880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7763300</v>
      </c>
      <c r="G21" s="40">
        <v>7827300</v>
      </c>
      <c r="H21" s="41">
        <v>7955300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208288</v>
      </c>
      <c r="P21" s="16">
        <v>184194</v>
      </c>
      <c r="Q21" s="17">
        <v>245575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33</v>
      </c>
      <c r="G22" s="45">
        <v>35</v>
      </c>
      <c r="H22" s="46">
        <v>37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171750</v>
      </c>
      <c r="P23" s="16">
        <v>201948</v>
      </c>
      <c r="Q23" s="17">
        <v>219305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4435</v>
      </c>
      <c r="P24" s="40">
        <f>P17-P20</f>
        <v>-3704</v>
      </c>
      <c r="Q24" s="41">
        <f>Q17-Q20</f>
        <v>-4780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134</v>
      </c>
      <c r="G25" s="47" t="s">
        <v>134</v>
      </c>
      <c r="H25" s="5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-3204</v>
      </c>
      <c r="P25" s="54">
        <f>P16+P24</f>
        <v>-36448</v>
      </c>
      <c r="Q25" s="55">
        <f>Q16+Q24</f>
        <v>-27580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>
        <v>17</v>
      </c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3100</v>
      </c>
      <c r="G27" s="31">
        <v>3100</v>
      </c>
      <c r="H27" s="32">
        <v>3100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63377</v>
      </c>
      <c r="P27" s="57">
        <v>60156</v>
      </c>
      <c r="Q27" s="58">
        <v>23708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3100</v>
      </c>
      <c r="G29" s="31">
        <v>3100</v>
      </c>
      <c r="H29" s="32">
        <v>3100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60156</v>
      </c>
      <c r="P29" s="54">
        <f>P25-P26+P27-P28</f>
        <v>23708</v>
      </c>
      <c r="Q29" s="55">
        <v>18928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997</v>
      </c>
      <c r="G31" s="31">
        <v>1007</v>
      </c>
      <c r="H31" s="32">
        <v>1055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60156</v>
      </c>
      <c r="P31" s="54">
        <f>P29-P30</f>
        <v>23708</v>
      </c>
      <c r="Q31" s="55">
        <f>Q29-Q30</f>
        <v>18928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363947</v>
      </c>
      <c r="G32" s="31">
        <v>367827</v>
      </c>
      <c r="H32" s="32">
        <v>384922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0.5782615033054664</v>
      </c>
      <c r="P32" s="60">
        <f>IF(P5=0,0,P5/(P11+P23))</f>
        <v>0.48411857544171244</v>
      </c>
      <c r="Q32" s="61">
        <f>IF(Q5=0,0,Q5/(Q11+Q23))</f>
        <v>0.47768503396810946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363947</v>
      </c>
      <c r="G34" s="31">
        <v>367827</v>
      </c>
      <c r="H34" s="32">
        <v>384922</v>
      </c>
      <c r="I34" s="8"/>
      <c r="J34" s="239" t="s">
        <v>112</v>
      </c>
      <c r="K34" s="240"/>
      <c r="L34" s="240"/>
      <c r="M34" s="240"/>
      <c r="N34" s="4"/>
      <c r="O34" s="56">
        <v>356424</v>
      </c>
      <c r="P34" s="57">
        <v>359359</v>
      </c>
      <c r="Q34" s="58">
        <v>395402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288345</v>
      </c>
      <c r="G35" s="31">
        <v>306140</v>
      </c>
      <c r="H35" s="32">
        <v>319543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120283</v>
      </c>
      <c r="P35" s="57">
        <v>98311</v>
      </c>
      <c r="Q35" s="58">
        <v>88556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0.7922719516852729</v>
      </c>
      <c r="G36" s="63">
        <f>IF(G35=0,0,G35/G34)</f>
        <v>0.8322934422976018</v>
      </c>
      <c r="H36" s="64">
        <f>IF(H35=0,0,H35/H34)</f>
        <v>0.8301500044164792</v>
      </c>
      <c r="I36" s="8"/>
      <c r="J36" s="239" t="s">
        <v>116</v>
      </c>
      <c r="K36" s="240"/>
      <c r="L36" s="240"/>
      <c r="M36" s="240"/>
      <c r="N36" s="4"/>
      <c r="O36" s="56">
        <v>4481646</v>
      </c>
      <c r="P36" s="57">
        <v>4385398</v>
      </c>
      <c r="Q36" s="58">
        <v>4320894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/>
      <c r="G37" s="19"/>
      <c r="H37" s="20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425356</v>
      </c>
      <c r="G38" s="22">
        <v>454934</v>
      </c>
      <c r="H38" s="23">
        <v>463523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151703</v>
      </c>
      <c r="G39" s="22">
        <v>153052</v>
      </c>
      <c r="H39" s="23">
        <v>146882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273653</v>
      </c>
      <c r="G40" s="22">
        <v>301882</v>
      </c>
      <c r="H40" s="23">
        <v>316641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/>
      <c r="G41" s="22"/>
      <c r="H41" s="23"/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425356</v>
      </c>
      <c r="G42" s="40">
        <f>G37+G38+G41</f>
        <v>454934</v>
      </c>
      <c r="H42" s="41">
        <f>H37+H38+H41</f>
        <v>463523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177</v>
      </c>
      <c r="G43" s="19" t="s">
        <v>177</v>
      </c>
      <c r="H43" s="20" t="s">
        <v>177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2625</v>
      </c>
      <c r="G44" s="22">
        <v>2625</v>
      </c>
      <c r="H44" s="23">
        <v>2625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36251</v>
      </c>
      <c r="G45" s="70">
        <v>36251</v>
      </c>
      <c r="H45" s="71">
        <v>36251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21">
        <v>152</v>
      </c>
      <c r="G46" s="22">
        <v>153</v>
      </c>
      <c r="H46" s="23">
        <v>157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21">
        <v>1475</v>
      </c>
      <c r="G47" s="22">
        <v>1486</v>
      </c>
      <c r="H47" s="23">
        <v>1451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21">
        <v>526</v>
      </c>
      <c r="G48" s="22">
        <v>500</v>
      </c>
      <c r="H48" s="23">
        <v>460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21">
        <v>949</v>
      </c>
      <c r="G49" s="22">
        <v>986</v>
      </c>
      <c r="H49" s="23">
        <v>991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13.8</v>
      </c>
      <c r="G50" s="31">
        <v>8.5</v>
      </c>
      <c r="H50" s="32">
        <v>5.6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800</v>
      </c>
      <c r="G51" s="22">
        <v>800</v>
      </c>
      <c r="H51" s="23">
        <v>800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36708</v>
      </c>
      <c r="G52" s="73">
        <v>36708</v>
      </c>
      <c r="H52" s="74">
        <v>36708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8</v>
      </c>
      <c r="G53" s="19">
        <v>9</v>
      </c>
      <c r="H53" s="20">
        <v>10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3</v>
      </c>
      <c r="G54" s="22">
        <v>3</v>
      </c>
      <c r="H54" s="23">
        <v>3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11</v>
      </c>
      <c r="G55" s="40">
        <f>G53+G54</f>
        <v>12</v>
      </c>
      <c r="H55" s="41">
        <f>H53+H54</f>
        <v>13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1200" verticalDpi="12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4.50390625" style="1" bestFit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192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24106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3688944</v>
      </c>
      <c r="P5" s="11">
        <v>3784617</v>
      </c>
      <c r="Q5" s="12">
        <v>3859253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24668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3052954</v>
      </c>
      <c r="P6" s="16">
        <v>3215763</v>
      </c>
      <c r="Q6" s="17">
        <v>3328024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158814</v>
      </c>
      <c r="G7" s="19">
        <v>159187</v>
      </c>
      <c r="H7" s="20">
        <v>159159</v>
      </c>
      <c r="I7" s="8"/>
      <c r="J7" s="225"/>
      <c r="K7" s="257"/>
      <c r="L7" s="256" t="s">
        <v>141</v>
      </c>
      <c r="M7" s="13" t="s">
        <v>35</v>
      </c>
      <c r="N7" s="14"/>
      <c r="O7" s="15">
        <v>1755615</v>
      </c>
      <c r="P7" s="16">
        <v>1879592</v>
      </c>
      <c r="Q7" s="17">
        <v>1873807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126629</v>
      </c>
      <c r="G8" s="22">
        <v>128220</v>
      </c>
      <c r="H8" s="23">
        <v>129839</v>
      </c>
      <c r="I8" s="24"/>
      <c r="J8" s="225"/>
      <c r="K8" s="257"/>
      <c r="L8" s="257"/>
      <c r="M8" s="13" t="s">
        <v>36</v>
      </c>
      <c r="N8" s="14"/>
      <c r="O8" s="15">
        <v>1093081</v>
      </c>
      <c r="P8" s="16">
        <v>1135169</v>
      </c>
      <c r="Q8" s="17">
        <v>1244806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125924</v>
      </c>
      <c r="G9" s="22">
        <v>127514</v>
      </c>
      <c r="H9" s="23">
        <v>129133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0.7929023889581523</v>
      </c>
      <c r="G10" s="26">
        <f>IF(G9=0,0,G9/G7)</f>
        <v>0.8010327476489915</v>
      </c>
      <c r="H10" s="27">
        <f>IF(H9=0,0,H9/H7)</f>
        <v>0.8113458868175849</v>
      </c>
      <c r="I10" s="8"/>
      <c r="J10" s="225"/>
      <c r="K10" s="258"/>
      <c r="L10" s="248" t="s">
        <v>79</v>
      </c>
      <c r="M10" s="249"/>
      <c r="N10" s="28"/>
      <c r="O10" s="15">
        <v>612363</v>
      </c>
      <c r="P10" s="16">
        <v>545059</v>
      </c>
      <c r="Q10" s="17">
        <v>516067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120076</v>
      </c>
      <c r="G11" s="22">
        <v>121865</v>
      </c>
      <c r="H11" s="23">
        <v>122639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3099737</v>
      </c>
      <c r="P11" s="16">
        <v>3053170</v>
      </c>
      <c r="Q11" s="17">
        <v>2984557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0.9535592897303136</v>
      </c>
      <c r="G12" s="26">
        <f>IF(G11=0,0,G11/G9)</f>
        <v>0.9556989820725568</v>
      </c>
      <c r="H12" s="27">
        <f>IF(H11=0,0,H11/H9)</f>
        <v>0.9497107633215367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1381574</v>
      </c>
      <c r="P12" s="16">
        <v>1396628</v>
      </c>
      <c r="Q12" s="17">
        <v>1417116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2029</v>
      </c>
      <c r="G13" s="31">
        <v>2029</v>
      </c>
      <c r="H13" s="32">
        <v>2037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174862</v>
      </c>
      <c r="P13" s="16">
        <v>161141</v>
      </c>
      <c r="Q13" s="17">
        <v>152806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1312</v>
      </c>
      <c r="G14" s="31">
        <v>1328</v>
      </c>
      <c r="H14" s="32">
        <v>1343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1265</v>
      </c>
      <c r="G15" s="36">
        <v>1281</v>
      </c>
      <c r="H15" s="37">
        <v>1296</v>
      </c>
      <c r="I15" s="8"/>
      <c r="J15" s="225"/>
      <c r="K15" s="258"/>
      <c r="L15" s="248" t="s">
        <v>39</v>
      </c>
      <c r="M15" s="249"/>
      <c r="N15" s="28"/>
      <c r="O15" s="15">
        <v>1670925</v>
      </c>
      <c r="P15" s="16">
        <v>1588318</v>
      </c>
      <c r="Q15" s="17">
        <v>1498369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103895193</v>
      </c>
      <c r="G16" s="19">
        <v>105100142</v>
      </c>
      <c r="H16" s="20">
        <v>106286358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589207</v>
      </c>
      <c r="P16" s="40">
        <f>P5-P11</f>
        <v>731447</v>
      </c>
      <c r="Q16" s="41">
        <f>Q5-Q11</f>
        <v>874696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32455490</v>
      </c>
      <c r="G17" s="22">
        <v>32585490</v>
      </c>
      <c r="H17" s="23">
        <v>32727723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2462410</v>
      </c>
      <c r="P17" s="11">
        <v>2484811</v>
      </c>
      <c r="Q17" s="12">
        <v>2723221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51291180</v>
      </c>
      <c r="G18" s="22">
        <v>51987180</v>
      </c>
      <c r="H18" s="23">
        <v>52762280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731500</v>
      </c>
      <c r="P18" s="16">
        <v>815300</v>
      </c>
      <c r="Q18" s="17">
        <v>1109000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1844742</v>
      </c>
      <c r="G19" s="22">
        <v>1903739</v>
      </c>
      <c r="H19" s="23">
        <v>1957602</v>
      </c>
      <c r="I19" s="8"/>
      <c r="J19" s="225"/>
      <c r="K19" s="258"/>
      <c r="L19" s="223" t="s">
        <v>79</v>
      </c>
      <c r="M19" s="232"/>
      <c r="N19" s="14"/>
      <c r="O19" s="29">
        <v>1048678</v>
      </c>
      <c r="P19" s="16">
        <v>916310</v>
      </c>
      <c r="Q19" s="17">
        <v>856665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18303781</v>
      </c>
      <c r="G20" s="22">
        <v>18623733</v>
      </c>
      <c r="H20" s="23">
        <v>18838753</v>
      </c>
      <c r="I20" s="8"/>
      <c r="J20" s="225"/>
      <c r="K20" s="223" t="s">
        <v>87</v>
      </c>
      <c r="L20" s="232"/>
      <c r="M20" s="232"/>
      <c r="N20" s="42" t="s">
        <v>88</v>
      </c>
      <c r="O20" s="15">
        <v>3051573</v>
      </c>
      <c r="P20" s="16">
        <v>3216324</v>
      </c>
      <c r="Q20" s="17">
        <v>3572057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60357571</v>
      </c>
      <c r="G21" s="40">
        <v>60617571</v>
      </c>
      <c r="H21" s="41">
        <v>60887226</v>
      </c>
      <c r="I21" s="8"/>
      <c r="J21" s="225"/>
      <c r="K21" s="256" t="s">
        <v>43</v>
      </c>
      <c r="L21" s="223" t="s">
        <v>89</v>
      </c>
      <c r="M21" s="232"/>
      <c r="N21" s="14"/>
      <c r="O21" s="15">
        <v>1194676</v>
      </c>
      <c r="P21" s="16">
        <v>1204949</v>
      </c>
      <c r="Q21" s="17">
        <v>1293672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299</v>
      </c>
      <c r="G22" s="45">
        <v>303</v>
      </c>
      <c r="H22" s="46">
        <v>309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137</v>
      </c>
      <c r="G23" s="49" t="s">
        <v>137</v>
      </c>
      <c r="H23" s="50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1849914</v>
      </c>
      <c r="P23" s="16">
        <v>2001700</v>
      </c>
      <c r="Q23" s="17">
        <v>2271173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0.358</v>
      </c>
      <c r="G24" s="47">
        <v>0.356</v>
      </c>
      <c r="H24" s="52">
        <v>0.356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-589163</v>
      </c>
      <c r="P24" s="40">
        <f>P17-P20</f>
        <v>-731513</v>
      </c>
      <c r="Q24" s="41">
        <f>Q17-Q20</f>
        <v>-848836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156</v>
      </c>
      <c r="G25" s="49" t="s">
        <v>156</v>
      </c>
      <c r="H25" s="50" t="s">
        <v>156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44</v>
      </c>
      <c r="P25" s="54">
        <f>P16+P24</f>
        <v>-66</v>
      </c>
      <c r="Q25" s="55">
        <f>Q16+Q24</f>
        <v>25860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59700</v>
      </c>
      <c r="G27" s="31">
        <v>59700</v>
      </c>
      <c r="H27" s="32">
        <v>59700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890</v>
      </c>
      <c r="P27" s="57">
        <v>934</v>
      </c>
      <c r="Q27" s="58">
        <v>868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>
        <v>238</v>
      </c>
      <c r="G28" s="31">
        <v>238</v>
      </c>
      <c r="H28" s="32">
        <v>238</v>
      </c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76719</v>
      </c>
      <c r="G29" s="31">
        <v>66453</v>
      </c>
      <c r="H29" s="32">
        <v>64996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934</v>
      </c>
      <c r="P29" s="54">
        <f>P25-P26+P27-P28</f>
        <v>868</v>
      </c>
      <c r="Q29" s="55">
        <f>Q25-Q26+Q27-Q28</f>
        <v>26728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>
        <v>180</v>
      </c>
      <c r="G30" s="31">
        <v>115</v>
      </c>
      <c r="H30" s="32">
        <v>225</v>
      </c>
      <c r="I30" s="8"/>
      <c r="J30" s="239" t="s">
        <v>98</v>
      </c>
      <c r="K30" s="240"/>
      <c r="L30" s="240"/>
      <c r="M30" s="240"/>
      <c r="N30" s="4" t="s">
        <v>110</v>
      </c>
      <c r="O30" s="56"/>
      <c r="P30" s="57">
        <v>770</v>
      </c>
      <c r="Q30" s="58">
        <v>26638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58754</v>
      </c>
      <c r="G31" s="31">
        <v>55542</v>
      </c>
      <c r="H31" s="32">
        <v>58319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934</v>
      </c>
      <c r="P31" s="54">
        <f>P29-P30</f>
        <v>98</v>
      </c>
      <c r="Q31" s="55">
        <f>Q29-Q30</f>
        <v>90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24519824</v>
      </c>
      <c r="G32" s="31">
        <v>23840427</v>
      </c>
      <c r="H32" s="32">
        <v>24893355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0.7452937590953382</v>
      </c>
      <c r="P32" s="60">
        <f>IF(P5=0,0,P5/(P11+P23))</f>
        <v>0.7487070884117693</v>
      </c>
      <c r="Q32" s="61">
        <f>IF(Q5=0,0,Q5/(Q11+Q23))</f>
        <v>0.7342943796580114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2838901</v>
      </c>
      <c r="G33" s="31">
        <v>2276089</v>
      </c>
      <c r="H33" s="32">
        <v>2874122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21680923</v>
      </c>
      <c r="G34" s="31">
        <v>21564338</v>
      </c>
      <c r="H34" s="32">
        <v>22019233</v>
      </c>
      <c r="I34" s="8"/>
      <c r="J34" s="239" t="s">
        <v>112</v>
      </c>
      <c r="K34" s="240"/>
      <c r="L34" s="240"/>
      <c r="M34" s="240"/>
      <c r="N34" s="4"/>
      <c r="O34" s="56">
        <v>2754122</v>
      </c>
      <c r="P34" s="57">
        <v>2596538</v>
      </c>
      <c r="Q34" s="58">
        <v>2617538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13685362</v>
      </c>
      <c r="G35" s="31">
        <v>14123393</v>
      </c>
      <c r="H35" s="32">
        <v>14228978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1690272</v>
      </c>
      <c r="P35" s="57">
        <v>1628299</v>
      </c>
      <c r="Q35" s="58">
        <v>1705480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0.6312167613897249</v>
      </c>
      <c r="G36" s="63">
        <f>IF(G35=0,0,G35/G34)</f>
        <v>0.6549421085868715</v>
      </c>
      <c r="H36" s="64">
        <f>IF(H35=0,0,H35/H34)</f>
        <v>0.6462067956681324</v>
      </c>
      <c r="I36" s="8"/>
      <c r="J36" s="239" t="s">
        <v>116</v>
      </c>
      <c r="K36" s="240"/>
      <c r="L36" s="240"/>
      <c r="M36" s="240"/>
      <c r="N36" s="4"/>
      <c r="O36" s="56">
        <v>38322333</v>
      </c>
      <c r="P36" s="57">
        <v>37145932</v>
      </c>
      <c r="Q36" s="58">
        <v>35983759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1110250</v>
      </c>
      <c r="G37" s="19">
        <v>1153591</v>
      </c>
      <c r="H37" s="20">
        <v>1311097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2434149</v>
      </c>
      <c r="G38" s="22">
        <v>2590026</v>
      </c>
      <c r="H38" s="23">
        <v>2652309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916994</v>
      </c>
      <c r="G39" s="22">
        <v>980013</v>
      </c>
      <c r="H39" s="23">
        <v>902241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1517155</v>
      </c>
      <c r="G40" s="22">
        <v>1610013</v>
      </c>
      <c r="H40" s="23">
        <v>1750068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1405252</v>
      </c>
      <c r="G41" s="22">
        <v>1311253</v>
      </c>
      <c r="H41" s="23">
        <v>1292324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4949651</v>
      </c>
      <c r="G42" s="40">
        <f>G37+G38+G41</f>
        <v>5054870</v>
      </c>
      <c r="H42" s="41">
        <f>H37+H38+H41</f>
        <v>5255730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164</v>
      </c>
      <c r="G43" s="67" t="s">
        <v>164</v>
      </c>
      <c r="H43" s="68" t="s">
        <v>164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1705</v>
      </c>
      <c r="G44" s="22">
        <v>1705</v>
      </c>
      <c r="H44" s="23">
        <v>1705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38169</v>
      </c>
      <c r="G45" s="70">
        <v>38169</v>
      </c>
      <c r="H45" s="71">
        <v>38169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128</v>
      </c>
      <c r="G46" s="31">
        <v>133.1</v>
      </c>
      <c r="H46" s="32">
        <v>131.7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178</v>
      </c>
      <c r="G47" s="31">
        <v>183.4</v>
      </c>
      <c r="H47" s="32">
        <v>186.4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67</v>
      </c>
      <c r="G48" s="31">
        <v>69.4</v>
      </c>
      <c r="H48" s="32">
        <v>63.4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111</v>
      </c>
      <c r="G49" s="31">
        <v>114</v>
      </c>
      <c r="H49" s="32">
        <v>123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15.7</v>
      </c>
      <c r="G50" s="31">
        <v>16</v>
      </c>
      <c r="H50" s="32">
        <v>16.8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510</v>
      </c>
      <c r="G51" s="22">
        <v>510</v>
      </c>
      <c r="H51" s="23">
        <v>510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25143</v>
      </c>
      <c r="G52" s="73">
        <v>25143</v>
      </c>
      <c r="H52" s="74">
        <v>25143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21</v>
      </c>
      <c r="G53" s="19">
        <v>19</v>
      </c>
      <c r="H53" s="20">
        <v>20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10</v>
      </c>
      <c r="G54" s="22">
        <v>10</v>
      </c>
      <c r="H54" s="23">
        <v>10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31</v>
      </c>
      <c r="G55" s="40">
        <f>G53+G54</f>
        <v>29</v>
      </c>
      <c r="H55" s="41">
        <f>H53+H54</f>
        <v>30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193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22249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5577624</v>
      </c>
      <c r="P5" s="11">
        <v>5451101</v>
      </c>
      <c r="Q5" s="12">
        <v>5821066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 t="s">
        <v>197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4956218</v>
      </c>
      <c r="P6" s="16">
        <v>5084996</v>
      </c>
      <c r="Q6" s="17">
        <v>5357169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381172</v>
      </c>
      <c r="G7" s="19">
        <v>383484</v>
      </c>
      <c r="H7" s="20">
        <v>387410</v>
      </c>
      <c r="I7" s="8"/>
      <c r="J7" s="225"/>
      <c r="K7" s="257"/>
      <c r="L7" s="256" t="s">
        <v>141</v>
      </c>
      <c r="M7" s="13" t="s">
        <v>35</v>
      </c>
      <c r="N7" s="14"/>
      <c r="O7" s="15">
        <v>4611274</v>
      </c>
      <c r="P7" s="16">
        <v>4699809</v>
      </c>
      <c r="Q7" s="17">
        <v>4991897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312072</v>
      </c>
      <c r="G8" s="22">
        <v>317855</v>
      </c>
      <c r="H8" s="23">
        <v>322995</v>
      </c>
      <c r="I8" s="24"/>
      <c r="J8" s="225"/>
      <c r="K8" s="257"/>
      <c r="L8" s="257"/>
      <c r="M8" s="13" t="s">
        <v>36</v>
      </c>
      <c r="N8" s="14"/>
      <c r="O8" s="15">
        <v>344861</v>
      </c>
      <c r="P8" s="16">
        <v>385059</v>
      </c>
      <c r="Q8" s="17">
        <v>365100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312072</v>
      </c>
      <c r="G9" s="22">
        <v>317855</v>
      </c>
      <c r="H9" s="23">
        <v>322995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0.8187170096439402</v>
      </c>
      <c r="G10" s="26">
        <f>IF(G9=0,0,G9/G7)</f>
        <v>0.8288611780413264</v>
      </c>
      <c r="H10" s="27">
        <f>IF(H9=0,0,H9/H7)</f>
        <v>0.8337291241836814</v>
      </c>
      <c r="I10" s="8"/>
      <c r="J10" s="225"/>
      <c r="K10" s="258"/>
      <c r="L10" s="248" t="s">
        <v>79</v>
      </c>
      <c r="M10" s="249"/>
      <c r="N10" s="28"/>
      <c r="O10" s="15">
        <v>621269</v>
      </c>
      <c r="P10" s="16">
        <v>366105</v>
      </c>
      <c r="Q10" s="17">
        <v>463897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299129</v>
      </c>
      <c r="G11" s="22">
        <v>309981</v>
      </c>
      <c r="H11" s="23">
        <v>320223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5577624</v>
      </c>
      <c r="P11" s="16">
        <v>5439225</v>
      </c>
      <c r="Q11" s="17">
        <v>5548323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0.9585255966571816</v>
      </c>
      <c r="G12" s="26">
        <f>IF(G11=0,0,G11/G9)</f>
        <v>0.9752276981642573</v>
      </c>
      <c r="H12" s="27">
        <f>IF(H11=0,0,H11/H9)</f>
        <v>0.9914178238053221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2888280</v>
      </c>
      <c r="P12" s="16">
        <v>2849793</v>
      </c>
      <c r="Q12" s="17">
        <v>3084624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3810</v>
      </c>
      <c r="G13" s="31">
        <v>3810</v>
      </c>
      <c r="H13" s="32">
        <v>3810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198446</v>
      </c>
      <c r="P13" s="16">
        <v>190918</v>
      </c>
      <c r="Q13" s="17">
        <v>180140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3671</v>
      </c>
      <c r="G14" s="31">
        <v>3736</v>
      </c>
      <c r="H14" s="32">
        <v>3823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3671</v>
      </c>
      <c r="G15" s="36">
        <v>3736</v>
      </c>
      <c r="H15" s="37">
        <v>3823</v>
      </c>
      <c r="I15" s="8"/>
      <c r="J15" s="225"/>
      <c r="K15" s="258"/>
      <c r="L15" s="248" t="s">
        <v>39</v>
      </c>
      <c r="M15" s="249"/>
      <c r="N15" s="28"/>
      <c r="O15" s="15">
        <v>2689344</v>
      </c>
      <c r="P15" s="16">
        <v>2589432</v>
      </c>
      <c r="Q15" s="17">
        <v>2463699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161453599</v>
      </c>
      <c r="G16" s="19">
        <v>164686817</v>
      </c>
      <c r="H16" s="20">
        <v>166570345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11876</v>
      </c>
      <c r="Q16" s="41">
        <f>Q5-Q11</f>
        <v>272743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28388874</v>
      </c>
      <c r="G17" s="22">
        <v>29124426</v>
      </c>
      <c r="H17" s="23">
        <v>29565088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7516708</v>
      </c>
      <c r="P17" s="11">
        <v>6391870</v>
      </c>
      <c r="Q17" s="12">
        <v>5177725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92911495</v>
      </c>
      <c r="G18" s="22">
        <v>94225695</v>
      </c>
      <c r="H18" s="23">
        <v>94936995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2371600</v>
      </c>
      <c r="P18" s="16">
        <v>1314200</v>
      </c>
      <c r="Q18" s="17">
        <v>711300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8312624</v>
      </c>
      <c r="G19" s="22">
        <v>8562796</v>
      </c>
      <c r="H19" s="23">
        <v>8768158</v>
      </c>
      <c r="I19" s="8"/>
      <c r="J19" s="225"/>
      <c r="K19" s="258"/>
      <c r="L19" s="223" t="s">
        <v>79</v>
      </c>
      <c r="M19" s="232"/>
      <c r="N19" s="14"/>
      <c r="O19" s="29">
        <v>2820006</v>
      </c>
      <c r="P19" s="16">
        <v>3300789</v>
      </c>
      <c r="Q19" s="17">
        <v>3246552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31840606</v>
      </c>
      <c r="G20" s="22">
        <v>32773900</v>
      </c>
      <c r="H20" s="23">
        <v>33300104</v>
      </c>
      <c r="I20" s="8"/>
      <c r="J20" s="225"/>
      <c r="K20" s="223" t="s">
        <v>87</v>
      </c>
      <c r="L20" s="232"/>
      <c r="M20" s="232"/>
      <c r="N20" s="42" t="s">
        <v>88</v>
      </c>
      <c r="O20" s="15">
        <v>8072375</v>
      </c>
      <c r="P20" s="16">
        <v>6551648</v>
      </c>
      <c r="Q20" s="17">
        <v>5415194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54324747</v>
      </c>
      <c r="G21" s="40">
        <v>55795850</v>
      </c>
      <c r="H21" s="41">
        <v>56677174</v>
      </c>
      <c r="I21" s="8"/>
      <c r="J21" s="225"/>
      <c r="K21" s="256" t="s">
        <v>43</v>
      </c>
      <c r="L21" s="223" t="s">
        <v>89</v>
      </c>
      <c r="M21" s="232"/>
      <c r="N21" s="14"/>
      <c r="O21" s="15">
        <v>4956229</v>
      </c>
      <c r="P21" s="16">
        <v>3233218</v>
      </c>
      <c r="Q21" s="17">
        <v>1883528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810</v>
      </c>
      <c r="G22" s="45">
        <v>816</v>
      </c>
      <c r="H22" s="46">
        <v>893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2979948</v>
      </c>
      <c r="P23" s="16">
        <v>3314410</v>
      </c>
      <c r="Q23" s="17">
        <v>3523656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147">
        <v>0.045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-555667</v>
      </c>
      <c r="P24" s="40">
        <f>P17-P20</f>
        <v>-159778</v>
      </c>
      <c r="Q24" s="41">
        <f>Q17-Q20</f>
        <v>-237469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-555667</v>
      </c>
      <c r="P25" s="54">
        <f>P16+P24</f>
        <v>-147902</v>
      </c>
      <c r="Q25" s="55">
        <f>Q16+Q24</f>
        <v>35274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1706426</v>
      </c>
      <c r="P27" s="57">
        <v>1146632</v>
      </c>
      <c r="Q27" s="58">
        <v>1010049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154515</v>
      </c>
      <c r="G29" s="31">
        <v>130181</v>
      </c>
      <c r="H29" s="32">
        <v>151860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1150759</v>
      </c>
      <c r="P29" s="54">
        <f>P25-P26+P27-P28</f>
        <v>998730</v>
      </c>
      <c r="Q29" s="55">
        <f>Q25-Q26+Q27-Q28</f>
        <v>1045323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315634</v>
      </c>
      <c r="P30" s="57">
        <v>22536</v>
      </c>
      <c r="Q30" s="58">
        <v>206542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126227</v>
      </c>
      <c r="G31" s="31">
        <v>124656</v>
      </c>
      <c r="H31" s="32">
        <v>130686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835125</v>
      </c>
      <c r="P31" s="54">
        <f>P29-P30</f>
        <v>976194</v>
      </c>
      <c r="Q31" s="55">
        <f>Q29-Q30</f>
        <v>838781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41584467</v>
      </c>
      <c r="G32" s="31">
        <v>44018127</v>
      </c>
      <c r="H32" s="32">
        <v>46927647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0.6517764618281915</v>
      </c>
      <c r="P32" s="60">
        <f>IF(P5=0,0,P5/(P11+P23))</f>
        <v>0.6227242739730409</v>
      </c>
      <c r="Q32" s="61">
        <f>IF(Q5=0,0,Q5/(Q11+Q23))</f>
        <v>0.6416533812523155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341478</v>
      </c>
      <c r="G33" s="31">
        <v>341478</v>
      </c>
      <c r="H33" s="32">
        <v>343506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41242989</v>
      </c>
      <c r="G34" s="31">
        <v>43676649</v>
      </c>
      <c r="H34" s="32">
        <v>46584141</v>
      </c>
      <c r="I34" s="8"/>
      <c r="J34" s="239" t="s">
        <v>112</v>
      </c>
      <c r="K34" s="240"/>
      <c r="L34" s="240"/>
      <c r="M34" s="240"/>
      <c r="N34" s="4"/>
      <c r="O34" s="56">
        <v>3786136</v>
      </c>
      <c r="P34" s="57">
        <v>4051953</v>
      </c>
      <c r="Q34" s="58">
        <v>4075549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33890623</v>
      </c>
      <c r="G35" s="31">
        <v>34830666</v>
      </c>
      <c r="H35" s="32">
        <v>36108434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1308795</v>
      </c>
      <c r="P35" s="57">
        <v>1238517</v>
      </c>
      <c r="Q35" s="58">
        <v>1312615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0.821730524914186</v>
      </c>
      <c r="G36" s="63">
        <f>IF(G35=0,0,G35/G34)</f>
        <v>0.797466536409421</v>
      </c>
      <c r="H36" s="64">
        <f>IF(H35=0,0,H35/H34)</f>
        <v>0.7751228899981218</v>
      </c>
      <c r="I36" s="8"/>
      <c r="J36" s="239" t="s">
        <v>116</v>
      </c>
      <c r="K36" s="240"/>
      <c r="L36" s="240"/>
      <c r="M36" s="240"/>
      <c r="N36" s="4"/>
      <c r="O36" s="56">
        <v>70988208</v>
      </c>
      <c r="P36" s="57">
        <v>69190798</v>
      </c>
      <c r="Q36" s="58">
        <v>66667041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344861</v>
      </c>
      <c r="G37" s="19">
        <v>385059</v>
      </c>
      <c r="H37" s="20">
        <v>365100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7131601</v>
      </c>
      <c r="G38" s="22">
        <v>7424498</v>
      </c>
      <c r="H38" s="23">
        <v>7648874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2576533</v>
      </c>
      <c r="G39" s="22">
        <v>2529121</v>
      </c>
      <c r="H39" s="23">
        <v>2728588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4555068</v>
      </c>
      <c r="G40" s="22">
        <v>4895377</v>
      </c>
      <c r="H40" s="23">
        <v>4920286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1081110</v>
      </c>
      <c r="G41" s="22">
        <v>944078</v>
      </c>
      <c r="H41" s="23">
        <v>1058005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8557572</v>
      </c>
      <c r="G42" s="40">
        <f>G37+G38+G41</f>
        <v>8753635</v>
      </c>
      <c r="H42" s="41">
        <f>H37+H38+H41</f>
        <v>9071979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157</v>
      </c>
      <c r="G43" s="19" t="s">
        <v>153</v>
      </c>
      <c r="H43" s="20" t="s">
        <v>153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2026</v>
      </c>
      <c r="G44" s="22">
        <v>2026</v>
      </c>
      <c r="H44" s="23">
        <v>2079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 t="s">
        <v>194</v>
      </c>
      <c r="G45" s="70" t="s">
        <v>195</v>
      </c>
      <c r="H45" s="71" t="s">
        <v>198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136.1</v>
      </c>
      <c r="G46" s="31">
        <v>134.9</v>
      </c>
      <c r="H46" s="32">
        <v>138.2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210.4</v>
      </c>
      <c r="G47" s="31">
        <v>213.2</v>
      </c>
      <c r="H47" s="32">
        <v>211.8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76</v>
      </c>
      <c r="G48" s="31">
        <v>72.6</v>
      </c>
      <c r="H48" s="32">
        <v>75.6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134.4</v>
      </c>
      <c r="G49" s="31">
        <v>140.5</v>
      </c>
      <c r="H49" s="32">
        <v>136.2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17.5</v>
      </c>
      <c r="G50" s="31">
        <v>20.9</v>
      </c>
      <c r="H50" s="32">
        <v>28.1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530</v>
      </c>
      <c r="G51" s="22">
        <v>530</v>
      </c>
      <c r="H51" s="23">
        <v>530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 t="s">
        <v>196</v>
      </c>
      <c r="G52" s="73" t="s">
        <v>199</v>
      </c>
      <c r="H52" s="74" t="s">
        <v>199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22</v>
      </c>
      <c r="G53" s="19">
        <v>22</v>
      </c>
      <c r="H53" s="20">
        <v>20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35</v>
      </c>
      <c r="G54" s="22">
        <v>34</v>
      </c>
      <c r="H54" s="23">
        <v>29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57</v>
      </c>
      <c r="G55" s="40">
        <f>G53+G54</f>
        <v>56</v>
      </c>
      <c r="H55" s="41">
        <f>H53+H54</f>
        <v>49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200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25533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2918490</v>
      </c>
      <c r="P5" s="11">
        <v>2990304</v>
      </c>
      <c r="Q5" s="12">
        <v>3422331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26477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2693503</v>
      </c>
      <c r="P6" s="16">
        <v>2722749</v>
      </c>
      <c r="Q6" s="17">
        <v>2740057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285285</v>
      </c>
      <c r="G7" s="19">
        <v>285383</v>
      </c>
      <c r="H7" s="20">
        <v>285128</v>
      </c>
      <c r="I7" s="8"/>
      <c r="J7" s="225"/>
      <c r="K7" s="257"/>
      <c r="L7" s="256" t="s">
        <v>141</v>
      </c>
      <c r="M7" s="13" t="s">
        <v>35</v>
      </c>
      <c r="N7" s="14"/>
      <c r="O7" s="15">
        <v>2045251</v>
      </c>
      <c r="P7" s="16">
        <v>2049231</v>
      </c>
      <c r="Q7" s="17">
        <v>2063996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154391</v>
      </c>
      <c r="G8" s="22">
        <v>157102</v>
      </c>
      <c r="H8" s="23">
        <v>159655</v>
      </c>
      <c r="I8" s="24"/>
      <c r="J8" s="225"/>
      <c r="K8" s="257"/>
      <c r="L8" s="257"/>
      <c r="M8" s="13" t="s">
        <v>36</v>
      </c>
      <c r="N8" s="14"/>
      <c r="O8" s="15">
        <v>648252</v>
      </c>
      <c r="P8" s="16">
        <v>673518</v>
      </c>
      <c r="Q8" s="17">
        <v>676061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154391</v>
      </c>
      <c r="G9" s="22">
        <v>157102</v>
      </c>
      <c r="H9" s="23">
        <v>159655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0.5411816253921518</v>
      </c>
      <c r="G10" s="26">
        <f>IF(G9=0,0,G9/G7)</f>
        <v>0.5504952992995378</v>
      </c>
      <c r="H10" s="27">
        <f>IF(H9=0,0,H9/H7)</f>
        <v>0.5599414999579136</v>
      </c>
      <c r="I10" s="8"/>
      <c r="J10" s="225"/>
      <c r="K10" s="258"/>
      <c r="L10" s="248" t="s">
        <v>79</v>
      </c>
      <c r="M10" s="249"/>
      <c r="N10" s="28"/>
      <c r="O10" s="15">
        <v>220891</v>
      </c>
      <c r="P10" s="16">
        <v>892519</v>
      </c>
      <c r="Q10" s="17">
        <v>1313581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143163</v>
      </c>
      <c r="G11" s="22">
        <v>145765</v>
      </c>
      <c r="H11" s="23">
        <v>148900</v>
      </c>
      <c r="I11" s="8"/>
      <c r="J11" s="225"/>
      <c r="K11" s="232" t="s">
        <v>80</v>
      </c>
      <c r="L11" s="232"/>
      <c r="M11" s="232"/>
      <c r="N11" s="14" t="s">
        <v>202</v>
      </c>
      <c r="O11" s="29">
        <v>2487996</v>
      </c>
      <c r="P11" s="16">
        <v>2518406</v>
      </c>
      <c r="Q11" s="17">
        <v>2428483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0.9272755536268306</v>
      </c>
      <c r="G12" s="26">
        <f>IF(G11=0,0,G11/G9)</f>
        <v>0.9278366920853968</v>
      </c>
      <c r="H12" s="27">
        <f>IF(H11=0,0,H11/H9)</f>
        <v>0.9326359963671667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1266624</v>
      </c>
      <c r="P12" s="16">
        <v>1361892</v>
      </c>
      <c r="Q12" s="17">
        <v>1332792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6371</v>
      </c>
      <c r="G13" s="31">
        <v>6068</v>
      </c>
      <c r="H13" s="32">
        <v>6125</v>
      </c>
      <c r="I13" s="8"/>
      <c r="J13" s="225"/>
      <c r="K13" s="257"/>
      <c r="L13" s="256" t="s">
        <v>148</v>
      </c>
      <c r="M13" s="13" t="s">
        <v>34</v>
      </c>
      <c r="N13" s="14"/>
      <c r="O13" s="15">
        <v>267502</v>
      </c>
      <c r="P13" s="16">
        <v>280548</v>
      </c>
      <c r="Q13" s="17">
        <v>256003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2469</v>
      </c>
      <c r="G14" s="31">
        <v>2512</v>
      </c>
      <c r="H14" s="32">
        <v>2573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2469</v>
      </c>
      <c r="G15" s="36">
        <v>2512</v>
      </c>
      <c r="H15" s="37">
        <v>2573</v>
      </c>
      <c r="I15" s="8"/>
      <c r="J15" s="225"/>
      <c r="K15" s="258"/>
      <c r="L15" s="248" t="s">
        <v>39</v>
      </c>
      <c r="M15" s="249"/>
      <c r="N15" s="28"/>
      <c r="O15" s="15">
        <v>1221372</v>
      </c>
      <c r="P15" s="16">
        <v>1156548</v>
      </c>
      <c r="Q15" s="17">
        <v>1095691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126233142</v>
      </c>
      <c r="G16" s="19">
        <v>128383207</v>
      </c>
      <c r="H16" s="20">
        <v>130975037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430494</v>
      </c>
      <c r="P16" s="40">
        <f>P5-P11</f>
        <v>471898</v>
      </c>
      <c r="Q16" s="41">
        <f>Q5-Q11</f>
        <v>993848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37264400</v>
      </c>
      <c r="G17" s="22">
        <v>37943377</v>
      </c>
      <c r="H17" s="23">
        <v>38759220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3487049</v>
      </c>
      <c r="P17" s="11">
        <v>3335236</v>
      </c>
      <c r="Q17" s="12">
        <v>3481546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41997160</v>
      </c>
      <c r="G18" s="22">
        <v>42831960</v>
      </c>
      <c r="H18" s="23">
        <v>43834660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512100</v>
      </c>
      <c r="P18" s="16">
        <v>834800</v>
      </c>
      <c r="Q18" s="17">
        <v>1139700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3070315</v>
      </c>
      <c r="G19" s="22">
        <v>3145896</v>
      </c>
      <c r="H19" s="23">
        <v>3238115</v>
      </c>
      <c r="I19" s="8"/>
      <c r="J19" s="225"/>
      <c r="K19" s="258"/>
      <c r="L19" s="223" t="s">
        <v>79</v>
      </c>
      <c r="M19" s="232"/>
      <c r="N19" s="14"/>
      <c r="O19" s="29">
        <v>1712060</v>
      </c>
      <c r="P19" s="16">
        <v>1645948</v>
      </c>
      <c r="Q19" s="17">
        <v>1196145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43901267</v>
      </c>
      <c r="G20" s="22">
        <v>44461974</v>
      </c>
      <c r="H20" s="23">
        <v>45143042</v>
      </c>
      <c r="I20" s="8"/>
      <c r="J20" s="225"/>
      <c r="K20" s="223" t="s">
        <v>87</v>
      </c>
      <c r="L20" s="232"/>
      <c r="M20" s="232"/>
      <c r="N20" s="42" t="s">
        <v>88</v>
      </c>
      <c r="O20" s="15">
        <v>3906253</v>
      </c>
      <c r="P20" s="16">
        <v>3789856</v>
      </c>
      <c r="Q20" s="17">
        <v>4428352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66912220</v>
      </c>
      <c r="G21" s="40">
        <v>67998154</v>
      </c>
      <c r="H21" s="41">
        <v>69633420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2060724</v>
      </c>
      <c r="P21" s="16">
        <v>2150065</v>
      </c>
      <c r="Q21" s="17">
        <v>2591830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773</v>
      </c>
      <c r="G22" s="45">
        <v>781</v>
      </c>
      <c r="H22" s="46">
        <v>789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1845529</v>
      </c>
      <c r="P23" s="16">
        <v>1639791</v>
      </c>
      <c r="Q23" s="17">
        <v>1836522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</v>
      </c>
      <c r="G24" s="47">
        <v>0</v>
      </c>
      <c r="H24" s="52">
        <v>0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-419204</v>
      </c>
      <c r="P24" s="40">
        <f>P17-P20</f>
        <v>-454620</v>
      </c>
      <c r="Q24" s="41">
        <f>Q17-Q20</f>
        <v>-946806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170</v>
      </c>
      <c r="G25" s="47" t="s">
        <v>170</v>
      </c>
      <c r="H25" s="52" t="s">
        <v>170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11290</v>
      </c>
      <c r="P25" s="54">
        <f>P16+P24</f>
        <v>17278</v>
      </c>
      <c r="Q25" s="55">
        <f>Q16+Q24</f>
        <v>47042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2</v>
      </c>
      <c r="G26" s="22">
        <v>2</v>
      </c>
      <c r="H26" s="23">
        <v>2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87740</v>
      </c>
      <c r="G27" s="31">
        <v>87740</v>
      </c>
      <c r="H27" s="32">
        <v>87740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64913</v>
      </c>
      <c r="P27" s="57">
        <v>76203</v>
      </c>
      <c r="Q27" s="58">
        <v>93481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68520</v>
      </c>
      <c r="G29" s="31">
        <v>63783</v>
      </c>
      <c r="H29" s="32">
        <v>63536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76203</v>
      </c>
      <c r="P29" s="54">
        <f>P25-P26+P27-P28</f>
        <v>93481</v>
      </c>
      <c r="Q29" s="55">
        <f>Q25-Q26+Q27-Q28</f>
        <v>140523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19032</v>
      </c>
      <c r="P30" s="57">
        <v>25614</v>
      </c>
      <c r="Q30" s="58">
        <v>80910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55100</v>
      </c>
      <c r="G31" s="31">
        <v>55322</v>
      </c>
      <c r="H31" s="32">
        <v>56575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57171</v>
      </c>
      <c r="P31" s="54">
        <f>P29-P30</f>
        <v>67867</v>
      </c>
      <c r="Q31" s="55">
        <f>Q29-Q30</f>
        <v>59613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78">
        <v>17388254</v>
      </c>
      <c r="G32" s="79">
        <v>17900376</v>
      </c>
      <c r="H32" s="80">
        <v>18637755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0.6734679043042326</v>
      </c>
      <c r="P32" s="60">
        <f>IF(P5=0,0,P5/(P11+P23))</f>
        <v>0.7191347596085514</v>
      </c>
      <c r="Q32" s="61">
        <f>IF(Q5=0,0,Q5/(Q11+Q23))</f>
        <v>0.8024213336209454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78"/>
      <c r="G33" s="79"/>
      <c r="H33" s="80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78">
        <v>17388254</v>
      </c>
      <c r="G34" s="79">
        <v>17900376</v>
      </c>
      <c r="H34" s="80">
        <v>18637755</v>
      </c>
      <c r="I34" s="8"/>
      <c r="J34" s="239" t="s">
        <v>112</v>
      </c>
      <c r="K34" s="240"/>
      <c r="L34" s="240"/>
      <c r="M34" s="240"/>
      <c r="N34" s="4"/>
      <c r="O34" s="56">
        <v>2581203</v>
      </c>
      <c r="P34" s="57">
        <v>2538467</v>
      </c>
      <c r="Q34" s="58">
        <v>2509726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78">
        <v>15505451</v>
      </c>
      <c r="G35" s="79">
        <v>15559032</v>
      </c>
      <c r="H35" s="80">
        <v>15736014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1309679</v>
      </c>
      <c r="P35" s="57">
        <v>1266206</v>
      </c>
      <c r="Q35" s="58">
        <v>1722849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0.8917198357005827</v>
      </c>
      <c r="G36" s="63">
        <f>IF(G35=0,0,G35/G34)</f>
        <v>0.8692014067190544</v>
      </c>
      <c r="H36" s="64">
        <f>IF(H35=0,0,H35/H34)</f>
        <v>0.8443084480936679</v>
      </c>
      <c r="I36" s="8"/>
      <c r="J36" s="239" t="s">
        <v>116</v>
      </c>
      <c r="K36" s="240"/>
      <c r="L36" s="240"/>
      <c r="M36" s="240"/>
      <c r="N36" s="4"/>
      <c r="O36" s="56">
        <v>29370804</v>
      </c>
      <c r="P36" s="57">
        <v>28565813</v>
      </c>
      <c r="Q36" s="58">
        <v>27868990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648252</v>
      </c>
      <c r="G37" s="19">
        <v>673519</v>
      </c>
      <c r="H37" s="20">
        <v>685220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2702667</v>
      </c>
      <c r="G38" s="22">
        <v>2790099</v>
      </c>
      <c r="H38" s="23">
        <v>2416515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1014080</v>
      </c>
      <c r="G39" s="22">
        <v>1094836</v>
      </c>
      <c r="H39" s="23">
        <v>1097599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1688587</v>
      </c>
      <c r="G40" s="22">
        <v>1695263</v>
      </c>
      <c r="H40" s="23">
        <v>1318916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757606</v>
      </c>
      <c r="G41" s="22">
        <v>694579</v>
      </c>
      <c r="H41" s="23">
        <v>1163270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4108525</v>
      </c>
      <c r="G42" s="40">
        <f>G37+G38+G41</f>
        <v>4158197</v>
      </c>
      <c r="H42" s="41">
        <f>H37+H38+H41</f>
        <v>4265005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201</v>
      </c>
      <c r="G43" s="19" t="s">
        <v>201</v>
      </c>
      <c r="H43" s="20" t="s">
        <v>201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2040</v>
      </c>
      <c r="G44" s="22">
        <v>2040</v>
      </c>
      <c r="H44" s="23">
        <v>2040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36617</v>
      </c>
      <c r="G45" s="70">
        <v>36617</v>
      </c>
      <c r="H45" s="71">
        <v>36617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131.9</v>
      </c>
      <c r="G46" s="31">
        <v>131.7</v>
      </c>
      <c r="H46" s="32">
        <v>131.2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174.3</v>
      </c>
      <c r="G47" s="31">
        <v>179.3</v>
      </c>
      <c r="H47" s="32">
        <v>153.6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65.4</v>
      </c>
      <c r="G48" s="31">
        <v>70.4</v>
      </c>
      <c r="H48" s="32">
        <v>69.8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108.9</v>
      </c>
      <c r="G49" s="31">
        <v>108.9</v>
      </c>
      <c r="H49" s="32">
        <v>83.8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24.7</v>
      </c>
      <c r="G50" s="31">
        <v>14.1</v>
      </c>
      <c r="H50" s="32">
        <v>17.2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480</v>
      </c>
      <c r="G51" s="22">
        <v>480</v>
      </c>
      <c r="H51" s="23">
        <v>480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29677</v>
      </c>
      <c r="G52" s="73">
        <v>29677</v>
      </c>
      <c r="H52" s="74">
        <v>29677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26</v>
      </c>
      <c r="G53" s="19">
        <v>29</v>
      </c>
      <c r="H53" s="20">
        <v>25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32</v>
      </c>
      <c r="G54" s="22">
        <v>30</v>
      </c>
      <c r="H54" s="23">
        <v>30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58</v>
      </c>
      <c r="G55" s="40">
        <f>G53+G54</f>
        <v>59</v>
      </c>
      <c r="H55" s="41">
        <f>H53+H54</f>
        <v>55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203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27026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28">
        <v>1301930</v>
      </c>
      <c r="P5" s="11">
        <v>1349693</v>
      </c>
      <c r="Q5" s="12">
        <v>1443142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31503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29">
        <v>1139874</v>
      </c>
      <c r="P6" s="16">
        <v>1208400</v>
      </c>
      <c r="Q6" s="17">
        <v>1339156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152449</v>
      </c>
      <c r="G7" s="19">
        <v>154335</v>
      </c>
      <c r="H7" s="20">
        <v>155779</v>
      </c>
      <c r="I7" s="8"/>
      <c r="J7" s="225"/>
      <c r="K7" s="257"/>
      <c r="L7" s="256" t="s">
        <v>141</v>
      </c>
      <c r="M7" s="13" t="s">
        <v>35</v>
      </c>
      <c r="N7" s="14"/>
      <c r="O7" s="29">
        <v>1092280</v>
      </c>
      <c r="P7" s="16">
        <v>1152166</v>
      </c>
      <c r="Q7" s="17">
        <v>1275661</v>
      </c>
    </row>
    <row r="8" spans="1:17" ht="26.25" customHeight="1">
      <c r="A8" s="225"/>
      <c r="B8" s="223" t="s">
        <v>2</v>
      </c>
      <c r="C8" s="232"/>
      <c r="D8" s="232"/>
      <c r="E8" s="14"/>
      <c r="F8" s="98">
        <v>86589</v>
      </c>
      <c r="G8" s="22">
        <v>93723</v>
      </c>
      <c r="H8" s="23">
        <v>99170</v>
      </c>
      <c r="I8" s="24"/>
      <c r="J8" s="225"/>
      <c r="K8" s="257"/>
      <c r="L8" s="257"/>
      <c r="M8" s="13" t="s">
        <v>36</v>
      </c>
      <c r="N8" s="14"/>
      <c r="O8" s="29">
        <v>47594</v>
      </c>
      <c r="P8" s="16">
        <v>56234</v>
      </c>
      <c r="Q8" s="17">
        <v>63495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98">
        <v>86589</v>
      </c>
      <c r="G9" s="22">
        <v>93723</v>
      </c>
      <c r="H9" s="23">
        <v>99170</v>
      </c>
      <c r="I9" s="8"/>
      <c r="J9" s="225"/>
      <c r="K9" s="257"/>
      <c r="L9" s="258"/>
      <c r="M9" s="13" t="s">
        <v>37</v>
      </c>
      <c r="N9" s="14" t="s">
        <v>143</v>
      </c>
      <c r="O9" s="29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129">
        <f>IF(F9=0,0,F9/F7)</f>
        <v>0.5679866709522529</v>
      </c>
      <c r="G10" s="26">
        <f>IF(G9=0,0,G9/G7)</f>
        <v>0.6072698998930897</v>
      </c>
      <c r="H10" s="27">
        <f>IF(H9=0,0,H9/H7)</f>
        <v>0.6366069881049435</v>
      </c>
      <c r="I10" s="8"/>
      <c r="J10" s="225"/>
      <c r="K10" s="258"/>
      <c r="L10" s="248" t="s">
        <v>79</v>
      </c>
      <c r="M10" s="249"/>
      <c r="N10" s="28"/>
      <c r="O10" s="29">
        <v>157517</v>
      </c>
      <c r="P10" s="16">
        <v>125484</v>
      </c>
      <c r="Q10" s="17">
        <v>92612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98">
        <v>77827</v>
      </c>
      <c r="G11" s="22">
        <v>86345</v>
      </c>
      <c r="H11" s="23">
        <v>89200</v>
      </c>
      <c r="I11" s="8"/>
      <c r="J11" s="225"/>
      <c r="K11" s="232" t="s">
        <v>80</v>
      </c>
      <c r="L11" s="232"/>
      <c r="M11" s="232"/>
      <c r="N11" s="14" t="s">
        <v>205</v>
      </c>
      <c r="O11" s="29">
        <v>1301930</v>
      </c>
      <c r="P11" s="16">
        <v>1349693</v>
      </c>
      <c r="Q11" s="17">
        <v>1328490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129">
        <f>IF(F11=0,0,F11/F9)</f>
        <v>0.8988093175807551</v>
      </c>
      <c r="G12" s="26">
        <f>IF(G11=0,0,G11/G9)</f>
        <v>0.9212786615878706</v>
      </c>
      <c r="H12" s="27">
        <f>IF(H11=0,0,H11/H9)</f>
        <v>0.8994655641827165</v>
      </c>
      <c r="I12" s="8"/>
      <c r="J12" s="225"/>
      <c r="K12" s="256" t="s">
        <v>147</v>
      </c>
      <c r="L12" s="223" t="s">
        <v>64</v>
      </c>
      <c r="M12" s="232"/>
      <c r="N12" s="14"/>
      <c r="O12" s="29">
        <v>725995</v>
      </c>
      <c r="P12" s="16">
        <v>782802</v>
      </c>
      <c r="Q12" s="17">
        <v>766592</v>
      </c>
    </row>
    <row r="13" spans="1:17" ht="26.25" customHeight="1">
      <c r="A13" s="225"/>
      <c r="B13" s="223" t="s">
        <v>4</v>
      </c>
      <c r="C13" s="232"/>
      <c r="D13" s="232"/>
      <c r="E13" s="14"/>
      <c r="F13" s="130">
        <v>1462</v>
      </c>
      <c r="G13" s="31">
        <v>1462</v>
      </c>
      <c r="H13" s="32">
        <v>1462</v>
      </c>
      <c r="I13" s="8"/>
      <c r="J13" s="225"/>
      <c r="K13" s="257"/>
      <c r="L13" s="256" t="s">
        <v>148</v>
      </c>
      <c r="M13" s="13" t="s">
        <v>34</v>
      </c>
      <c r="N13" s="14"/>
      <c r="O13" s="29">
        <v>77605</v>
      </c>
      <c r="P13" s="16">
        <v>91089</v>
      </c>
      <c r="Q13" s="17">
        <v>82653</v>
      </c>
    </row>
    <row r="14" spans="1:17" ht="26.25" customHeight="1">
      <c r="A14" s="225"/>
      <c r="B14" s="223" t="s">
        <v>5</v>
      </c>
      <c r="C14" s="232"/>
      <c r="D14" s="232"/>
      <c r="E14" s="14"/>
      <c r="F14" s="130">
        <v>975</v>
      </c>
      <c r="G14" s="31">
        <v>1047</v>
      </c>
      <c r="H14" s="32">
        <v>1081</v>
      </c>
      <c r="I14" s="8"/>
      <c r="J14" s="225"/>
      <c r="K14" s="257"/>
      <c r="L14" s="258"/>
      <c r="M14" s="13" t="s">
        <v>38</v>
      </c>
      <c r="N14" s="14"/>
      <c r="O14" s="29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131">
        <v>975</v>
      </c>
      <c r="G15" s="132">
        <v>1047</v>
      </c>
      <c r="H15" s="133">
        <v>1081</v>
      </c>
      <c r="I15" s="8"/>
      <c r="J15" s="225"/>
      <c r="K15" s="258"/>
      <c r="L15" s="248" t="s">
        <v>39</v>
      </c>
      <c r="M15" s="249"/>
      <c r="N15" s="28"/>
      <c r="O15" s="29">
        <v>575935</v>
      </c>
      <c r="P15" s="16">
        <v>566891</v>
      </c>
      <c r="Q15" s="17">
        <v>561898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18">
        <v>45662208</v>
      </c>
      <c r="G16" s="19">
        <v>48223740</v>
      </c>
      <c r="H16" s="20">
        <v>50284729</v>
      </c>
      <c r="I16" s="8"/>
      <c r="J16" s="226"/>
      <c r="K16" s="230" t="s">
        <v>82</v>
      </c>
      <c r="L16" s="231"/>
      <c r="M16" s="231"/>
      <c r="N16" s="34" t="s">
        <v>83</v>
      </c>
      <c r="O16" s="134">
        <f>O5-O11</f>
        <v>0</v>
      </c>
      <c r="P16" s="135">
        <f>P5-P11</f>
        <v>0</v>
      </c>
      <c r="Q16" s="136">
        <f>Q5-Q11</f>
        <v>114652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98">
        <v>8887375</v>
      </c>
      <c r="G17" s="22">
        <v>9539555</v>
      </c>
      <c r="H17" s="23">
        <v>10043112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28">
        <v>2860919</v>
      </c>
      <c r="P17" s="11">
        <v>3144504</v>
      </c>
      <c r="Q17" s="12">
        <v>2695372</v>
      </c>
    </row>
    <row r="18" spans="1:17" ht="26.25" customHeight="1">
      <c r="A18" s="234"/>
      <c r="B18" s="238"/>
      <c r="C18" s="223" t="s">
        <v>9</v>
      </c>
      <c r="D18" s="232"/>
      <c r="E18" s="14"/>
      <c r="F18" s="98">
        <v>20929600</v>
      </c>
      <c r="G18" s="22">
        <v>22051100</v>
      </c>
      <c r="H18" s="23">
        <v>23105200</v>
      </c>
      <c r="I18" s="8"/>
      <c r="J18" s="225"/>
      <c r="K18" s="256" t="s">
        <v>148</v>
      </c>
      <c r="L18" s="223" t="s">
        <v>104</v>
      </c>
      <c r="M18" s="232"/>
      <c r="N18" s="14"/>
      <c r="O18" s="29">
        <v>1029200</v>
      </c>
      <c r="P18" s="16">
        <v>1121500</v>
      </c>
      <c r="Q18" s="17">
        <v>1054100</v>
      </c>
    </row>
    <row r="19" spans="1:17" ht="26.25" customHeight="1">
      <c r="A19" s="234"/>
      <c r="B19" s="238"/>
      <c r="C19" s="223" t="s">
        <v>10</v>
      </c>
      <c r="D19" s="232"/>
      <c r="E19" s="14"/>
      <c r="F19" s="98">
        <v>2310768</v>
      </c>
      <c r="G19" s="22">
        <v>2417856</v>
      </c>
      <c r="H19" s="23">
        <v>2521246</v>
      </c>
      <c r="I19" s="8"/>
      <c r="J19" s="225"/>
      <c r="K19" s="258"/>
      <c r="L19" s="223" t="s">
        <v>79</v>
      </c>
      <c r="M19" s="232"/>
      <c r="N19" s="14"/>
      <c r="O19" s="29">
        <v>994889</v>
      </c>
      <c r="P19" s="16">
        <v>1003725</v>
      </c>
      <c r="Q19" s="17">
        <v>943893</v>
      </c>
    </row>
    <row r="20" spans="1:17" ht="26.25" customHeight="1">
      <c r="A20" s="234"/>
      <c r="B20" s="238"/>
      <c r="C20" s="223" t="s">
        <v>11</v>
      </c>
      <c r="D20" s="232"/>
      <c r="E20" s="14"/>
      <c r="F20" s="98">
        <v>13534465</v>
      </c>
      <c r="G20" s="22">
        <v>14215229</v>
      </c>
      <c r="H20" s="23">
        <v>14615171</v>
      </c>
      <c r="I20" s="8"/>
      <c r="J20" s="225"/>
      <c r="K20" s="223" t="s">
        <v>87</v>
      </c>
      <c r="L20" s="232"/>
      <c r="M20" s="232"/>
      <c r="N20" s="42" t="s">
        <v>88</v>
      </c>
      <c r="O20" s="29">
        <v>2920631</v>
      </c>
      <c r="P20" s="16">
        <v>3248611</v>
      </c>
      <c r="Q20" s="17">
        <v>2771159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134">
        <v>17445000</v>
      </c>
      <c r="G21" s="135">
        <v>18749360</v>
      </c>
      <c r="H21" s="136">
        <v>19756474</v>
      </c>
      <c r="I21" s="8"/>
      <c r="J21" s="225"/>
      <c r="K21" s="256" t="s">
        <v>43</v>
      </c>
      <c r="L21" s="223" t="s">
        <v>89</v>
      </c>
      <c r="M21" s="232"/>
      <c r="N21" s="14"/>
      <c r="O21" s="29">
        <v>2262072</v>
      </c>
      <c r="P21" s="16">
        <v>2561532</v>
      </c>
      <c r="Q21" s="17">
        <v>2060989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137">
        <v>295</v>
      </c>
      <c r="G22" s="45">
        <v>302</v>
      </c>
      <c r="H22" s="46">
        <v>313</v>
      </c>
      <c r="I22" s="8"/>
      <c r="J22" s="225"/>
      <c r="K22" s="257"/>
      <c r="L22" s="47" t="s">
        <v>148</v>
      </c>
      <c r="M22" s="13" t="s">
        <v>115</v>
      </c>
      <c r="N22" s="14"/>
      <c r="O22" s="29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138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29">
        <v>658559</v>
      </c>
      <c r="P23" s="16">
        <v>687079</v>
      </c>
      <c r="Q23" s="17">
        <v>710170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138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134">
        <f>O17-O20</f>
        <v>-59712</v>
      </c>
      <c r="P24" s="135">
        <f>P17-P20</f>
        <v>-104107</v>
      </c>
      <c r="Q24" s="136">
        <f>Q17-Q20</f>
        <v>-75787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138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139">
        <f>O16+O24</f>
        <v>-59712</v>
      </c>
      <c r="P25" s="54">
        <f>P16+P24</f>
        <v>-104107</v>
      </c>
      <c r="Q25" s="55">
        <f>Q16+Q24</f>
        <v>38865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98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140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1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140">
        <v>256042</v>
      </c>
      <c r="P27" s="57">
        <v>196330</v>
      </c>
      <c r="Q27" s="58">
        <v>92223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1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140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130">
        <v>36442</v>
      </c>
      <c r="G29" s="31">
        <v>34323</v>
      </c>
      <c r="H29" s="32">
        <v>35856</v>
      </c>
      <c r="I29" s="8"/>
      <c r="J29" s="239" t="s">
        <v>97</v>
      </c>
      <c r="K29" s="240"/>
      <c r="L29" s="240"/>
      <c r="M29" s="240"/>
      <c r="N29" s="4" t="s">
        <v>109</v>
      </c>
      <c r="O29" s="139">
        <f>O25-O26+O27-O28</f>
        <v>196330</v>
      </c>
      <c r="P29" s="54">
        <f>P25-P26+P27-P28</f>
        <v>92223</v>
      </c>
      <c r="Q29" s="55">
        <f>Q25-Q26+Q27-Q28</f>
        <v>131088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1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140">
        <v>154160</v>
      </c>
      <c r="P30" s="57">
        <v>75491</v>
      </c>
      <c r="Q30" s="58">
        <v>99265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130">
        <v>32009</v>
      </c>
      <c r="G31" s="31">
        <v>32198</v>
      </c>
      <c r="H31" s="32">
        <v>32991</v>
      </c>
      <c r="I31" s="8"/>
      <c r="J31" s="239" t="s">
        <v>99</v>
      </c>
      <c r="K31" s="240"/>
      <c r="L31" s="240"/>
      <c r="M31" s="240"/>
      <c r="N31" s="4" t="s">
        <v>111</v>
      </c>
      <c r="O31" s="139">
        <f>O29-O30</f>
        <v>42170</v>
      </c>
      <c r="P31" s="54">
        <f>P29-P30</f>
        <v>16732</v>
      </c>
      <c r="Q31" s="55">
        <f>Q29-Q30</f>
        <v>31823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130">
        <v>10620687</v>
      </c>
      <c r="G32" s="31">
        <v>11399682</v>
      </c>
      <c r="H32" s="32">
        <v>11791015</v>
      </c>
      <c r="I32" s="8"/>
      <c r="J32" s="239" t="s">
        <v>123</v>
      </c>
      <c r="K32" s="240"/>
      <c r="L32" s="240"/>
      <c r="M32" s="240"/>
      <c r="N32" s="4"/>
      <c r="O32" s="141">
        <f>IF(O5=0,0,O5/(O11+O23))</f>
        <v>0.6640843177390947</v>
      </c>
      <c r="P32" s="60">
        <f>IF(P5=0,0,P5/(P11+P23))</f>
        <v>0.6626627820885205</v>
      </c>
      <c r="Q32" s="61">
        <f>IF(Q5=0,0,Q5/(Q11+Q23))</f>
        <v>0.707887533968391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130"/>
      <c r="G33" s="31"/>
      <c r="H33" s="32"/>
      <c r="I33" s="8"/>
      <c r="J33" s="239" t="s">
        <v>126</v>
      </c>
      <c r="K33" s="240"/>
      <c r="L33" s="240"/>
      <c r="M33" s="240"/>
      <c r="N33" s="4"/>
      <c r="O33" s="141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130">
        <v>10620687</v>
      </c>
      <c r="G34" s="31">
        <v>11399682</v>
      </c>
      <c r="H34" s="32">
        <v>11791015</v>
      </c>
      <c r="I34" s="8"/>
      <c r="J34" s="239" t="s">
        <v>112</v>
      </c>
      <c r="K34" s="240"/>
      <c r="L34" s="240"/>
      <c r="M34" s="240"/>
      <c r="N34" s="4"/>
      <c r="O34" s="140">
        <v>1200000</v>
      </c>
      <c r="P34" s="57">
        <v>1190000</v>
      </c>
      <c r="Q34" s="58">
        <v>1100000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130">
        <v>8862282</v>
      </c>
      <c r="G35" s="31">
        <v>9135564</v>
      </c>
      <c r="H35" s="32">
        <v>9671653</v>
      </c>
      <c r="I35" s="8"/>
      <c r="J35" s="261" t="s">
        <v>151</v>
      </c>
      <c r="K35" s="262"/>
      <c r="L35" s="263" t="s">
        <v>40</v>
      </c>
      <c r="M35" s="264"/>
      <c r="N35" s="4"/>
      <c r="O35" s="140">
        <v>290473</v>
      </c>
      <c r="P35" s="57">
        <v>282362</v>
      </c>
      <c r="Q35" s="58">
        <v>297279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142">
        <f>IF(F35=0,0,F35/F34)</f>
        <v>0.8344358514661058</v>
      </c>
      <c r="G36" s="143">
        <f>IF(G35=0,0,G35/G34)</f>
        <v>0.8013876176545978</v>
      </c>
      <c r="H36" s="144">
        <f>IF(H35=0,0,H35/H34)</f>
        <v>0.8202561865963193</v>
      </c>
      <c r="I36" s="8"/>
      <c r="J36" s="239" t="s">
        <v>116</v>
      </c>
      <c r="K36" s="240"/>
      <c r="L36" s="240"/>
      <c r="M36" s="240"/>
      <c r="N36" s="4"/>
      <c r="O36" s="140">
        <v>16578679</v>
      </c>
      <c r="P36" s="57">
        <v>17013100</v>
      </c>
      <c r="Q36" s="58">
        <v>17357030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18">
        <v>47594</v>
      </c>
      <c r="G37" s="19">
        <v>56234</v>
      </c>
      <c r="H37" s="20">
        <v>63495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98">
        <v>1648474</v>
      </c>
      <c r="G38" s="22">
        <v>1738409</v>
      </c>
      <c r="H38" s="23">
        <v>1751222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98">
        <v>705099</v>
      </c>
      <c r="G39" s="22">
        <v>756781</v>
      </c>
      <c r="H39" s="23">
        <v>739931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98">
        <v>943375</v>
      </c>
      <c r="G40" s="22">
        <v>981628</v>
      </c>
      <c r="H40" s="23">
        <v>1011291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98">
        <v>254421</v>
      </c>
      <c r="G41" s="22">
        <v>242129</v>
      </c>
      <c r="H41" s="23">
        <v>223943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134">
        <f>F37+F38+F41</f>
        <v>1950489</v>
      </c>
      <c r="G42" s="135">
        <f>G37+G38+G41</f>
        <v>2036772</v>
      </c>
      <c r="H42" s="136">
        <f>H37+H38+H41</f>
        <v>2038660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18" t="s">
        <v>204</v>
      </c>
      <c r="G43" s="19" t="s">
        <v>204</v>
      </c>
      <c r="H43" s="20" t="s">
        <v>204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98">
        <v>1921</v>
      </c>
      <c r="G44" s="22">
        <v>2100</v>
      </c>
      <c r="H44" s="23">
        <v>2100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145">
        <v>34151</v>
      </c>
      <c r="G45" s="70">
        <v>38626</v>
      </c>
      <c r="H45" s="71">
        <v>38626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130">
        <v>123.3</v>
      </c>
      <c r="G46" s="31">
        <v>126.1</v>
      </c>
      <c r="H46" s="32">
        <v>131.9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130">
        <v>186</v>
      </c>
      <c r="G47" s="31">
        <v>190.2</v>
      </c>
      <c r="H47" s="32">
        <v>181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130">
        <v>79.6</v>
      </c>
      <c r="G48" s="31">
        <v>82.8</v>
      </c>
      <c r="H48" s="32">
        <v>76.5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130">
        <v>106.4</v>
      </c>
      <c r="G49" s="31">
        <v>107.4</v>
      </c>
      <c r="H49" s="32">
        <v>104.6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130">
        <v>5.1</v>
      </c>
      <c r="G50" s="31">
        <v>4.1</v>
      </c>
      <c r="H50" s="32">
        <v>4.2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98">
        <v>620</v>
      </c>
      <c r="G51" s="22">
        <v>620</v>
      </c>
      <c r="H51" s="23">
        <v>620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146">
        <v>31336</v>
      </c>
      <c r="G52" s="73">
        <v>31336</v>
      </c>
      <c r="H52" s="74">
        <v>31336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18">
        <v>9</v>
      </c>
      <c r="G53" s="19">
        <v>10</v>
      </c>
      <c r="H53" s="20">
        <v>9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98">
        <v>18</v>
      </c>
      <c r="G54" s="22">
        <v>17</v>
      </c>
      <c r="H54" s="23">
        <v>16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39">
        <f>F53+F54</f>
        <v>27</v>
      </c>
      <c r="G55" s="40">
        <f>G53+G54</f>
        <v>27</v>
      </c>
      <c r="H55" s="41">
        <f>H53+H54</f>
        <v>25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6" width="13.375" style="1" customWidth="1"/>
    <col min="7" max="8" width="13.25390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206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24532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2751164</v>
      </c>
      <c r="P5" s="11">
        <v>2625867</v>
      </c>
      <c r="Q5" s="12">
        <v>2699992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25112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2356231</v>
      </c>
      <c r="P6" s="16">
        <v>2401146</v>
      </c>
      <c r="Q6" s="17">
        <v>2367163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182915</v>
      </c>
      <c r="G7" s="19">
        <v>184979</v>
      </c>
      <c r="H7" s="20">
        <v>186650</v>
      </c>
      <c r="I7" s="8"/>
      <c r="J7" s="225"/>
      <c r="K7" s="257"/>
      <c r="L7" s="256" t="s">
        <v>141</v>
      </c>
      <c r="M7" s="13" t="s">
        <v>35</v>
      </c>
      <c r="N7" s="14"/>
      <c r="O7" s="15">
        <v>2125041</v>
      </c>
      <c r="P7" s="16">
        <v>2171933</v>
      </c>
      <c r="Q7" s="17">
        <v>2195688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169125</v>
      </c>
      <c r="G8" s="22">
        <v>171047</v>
      </c>
      <c r="H8" s="23">
        <v>172565</v>
      </c>
      <c r="I8" s="24"/>
      <c r="J8" s="225"/>
      <c r="K8" s="257"/>
      <c r="L8" s="257"/>
      <c r="M8" s="13" t="s">
        <v>36</v>
      </c>
      <c r="N8" s="14"/>
      <c r="O8" s="15">
        <v>229085</v>
      </c>
      <c r="P8" s="16">
        <v>227216</v>
      </c>
      <c r="Q8" s="17">
        <v>169431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169125</v>
      </c>
      <c r="G9" s="22">
        <v>171047</v>
      </c>
      <c r="H9" s="23">
        <v>172565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0.9246097914331793</v>
      </c>
      <c r="G10" s="26">
        <f>IF(G9=0,0,G9/G7)</f>
        <v>0.9246833424334654</v>
      </c>
      <c r="H10" s="27">
        <f>IF(H9=0,0,H9/H7)</f>
        <v>0.9245379051701045</v>
      </c>
      <c r="I10" s="8"/>
      <c r="J10" s="225"/>
      <c r="K10" s="258"/>
      <c r="L10" s="248" t="s">
        <v>79</v>
      </c>
      <c r="M10" s="249"/>
      <c r="N10" s="28"/>
      <c r="O10" s="15">
        <v>359564</v>
      </c>
      <c r="P10" s="16">
        <v>191441</v>
      </c>
      <c r="Q10" s="17">
        <v>301555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164255</v>
      </c>
      <c r="G11" s="22">
        <v>166315</v>
      </c>
      <c r="H11" s="23">
        <v>168007</v>
      </c>
      <c r="I11" s="8"/>
      <c r="J11" s="225"/>
      <c r="K11" s="232" t="s">
        <v>80</v>
      </c>
      <c r="L11" s="232"/>
      <c r="M11" s="232"/>
      <c r="N11" s="14" t="s">
        <v>205</v>
      </c>
      <c r="O11" s="29">
        <v>2058756</v>
      </c>
      <c r="P11" s="16">
        <v>1978864</v>
      </c>
      <c r="Q11" s="17">
        <v>1934065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0.9712047302291205</v>
      </c>
      <c r="G12" s="26">
        <f>IF(G11=0,0,G11/G9)</f>
        <v>0.9723350891860132</v>
      </c>
      <c r="H12" s="27">
        <f>IF(H11=0,0,H11/H9)</f>
        <v>0.9735867644076145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1321408</v>
      </c>
      <c r="P12" s="16">
        <v>1269421</v>
      </c>
      <c r="Q12" s="17">
        <v>1274555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1490</v>
      </c>
      <c r="G13" s="31">
        <v>1490</v>
      </c>
      <c r="H13" s="32">
        <v>1781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110798</v>
      </c>
      <c r="P13" s="16">
        <v>104193</v>
      </c>
      <c r="Q13" s="17">
        <v>87848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1727</v>
      </c>
      <c r="G14" s="31">
        <v>1733</v>
      </c>
      <c r="H14" s="32">
        <v>1741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1727</v>
      </c>
      <c r="G15" s="36">
        <v>1733</v>
      </c>
      <c r="H15" s="37">
        <v>1741</v>
      </c>
      <c r="I15" s="8"/>
      <c r="J15" s="225"/>
      <c r="K15" s="258"/>
      <c r="L15" s="248" t="s">
        <v>39</v>
      </c>
      <c r="M15" s="249"/>
      <c r="N15" s="28"/>
      <c r="O15" s="15">
        <v>694288</v>
      </c>
      <c r="P15" s="16">
        <v>649336</v>
      </c>
      <c r="Q15" s="17">
        <v>599745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49851411</v>
      </c>
      <c r="G16" s="19">
        <v>50403537</v>
      </c>
      <c r="H16" s="20">
        <v>51187233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692408</v>
      </c>
      <c r="P16" s="40">
        <f>P5-P11</f>
        <v>647003</v>
      </c>
      <c r="Q16" s="41">
        <f>Q5-Q11</f>
        <v>765927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8408490</v>
      </c>
      <c r="G17" s="22">
        <v>8426490</v>
      </c>
      <c r="H17" s="23">
        <v>8569490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1114684</v>
      </c>
      <c r="P17" s="11">
        <v>700053</v>
      </c>
      <c r="Q17" s="12">
        <v>1174905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24402800</v>
      </c>
      <c r="G18" s="22">
        <v>24617800</v>
      </c>
      <c r="H18" s="23">
        <v>25173000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358700</v>
      </c>
      <c r="P18" s="16">
        <v>215000</v>
      </c>
      <c r="Q18" s="17">
        <v>555200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1090896</v>
      </c>
      <c r="G19" s="22">
        <v>1100738</v>
      </c>
      <c r="H19" s="23">
        <v>1106997</v>
      </c>
      <c r="I19" s="8"/>
      <c r="J19" s="225"/>
      <c r="K19" s="258"/>
      <c r="L19" s="223" t="s">
        <v>79</v>
      </c>
      <c r="M19" s="232"/>
      <c r="N19" s="14"/>
      <c r="O19" s="29">
        <v>645858</v>
      </c>
      <c r="P19" s="16">
        <v>402199</v>
      </c>
      <c r="Q19" s="17">
        <v>421807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15949225</v>
      </c>
      <c r="G20" s="22">
        <v>16258509</v>
      </c>
      <c r="H20" s="23">
        <v>16337746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1641854</v>
      </c>
      <c r="P20" s="16">
        <v>1515880</v>
      </c>
      <c r="Q20" s="17">
        <v>1924788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14898000</v>
      </c>
      <c r="G21" s="40">
        <v>14934000</v>
      </c>
      <c r="H21" s="41">
        <v>15220000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679543</v>
      </c>
      <c r="P21" s="16">
        <v>552126</v>
      </c>
      <c r="Q21" s="17">
        <v>783696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400</v>
      </c>
      <c r="G22" s="45">
        <v>402</v>
      </c>
      <c r="H22" s="46">
        <v>404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2" t="s">
        <v>182</v>
      </c>
      <c r="G23" s="52" t="s">
        <v>182</v>
      </c>
      <c r="H23" s="52" t="s">
        <v>182</v>
      </c>
      <c r="I23" s="8"/>
      <c r="J23" s="225"/>
      <c r="K23" s="258"/>
      <c r="L23" s="223" t="s">
        <v>90</v>
      </c>
      <c r="M23" s="232"/>
      <c r="N23" s="14" t="s">
        <v>91</v>
      </c>
      <c r="O23" s="15">
        <v>950128</v>
      </c>
      <c r="P23" s="16">
        <v>957202</v>
      </c>
      <c r="Q23" s="17">
        <v>1139409</v>
      </c>
    </row>
    <row r="24" spans="1:17" ht="26.25" customHeight="1" thickBot="1">
      <c r="A24" s="225"/>
      <c r="B24" s="223" t="s">
        <v>130</v>
      </c>
      <c r="C24" s="232"/>
      <c r="D24" s="232"/>
      <c r="E24" s="14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-527170</v>
      </c>
      <c r="P24" s="40">
        <f>P17-P20</f>
        <v>-815827</v>
      </c>
      <c r="Q24" s="41">
        <f>Q17-Q20</f>
        <v>-749883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183</v>
      </c>
      <c r="G25" s="51" t="s">
        <v>183</v>
      </c>
      <c r="H25" s="52" t="s">
        <v>183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165238</v>
      </c>
      <c r="P25" s="54">
        <f>P16+P24</f>
        <v>-168824</v>
      </c>
      <c r="Q25" s="55">
        <f>Q16+Q24</f>
        <v>16044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86772</v>
      </c>
      <c r="P27" s="57">
        <v>252010</v>
      </c>
      <c r="Q27" s="58">
        <v>83186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65080</v>
      </c>
      <c r="G29" s="31">
        <v>66896</v>
      </c>
      <c r="H29" s="32">
        <v>67039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252010</v>
      </c>
      <c r="P29" s="54">
        <f>P25-P26+P27-P28</f>
        <v>83186</v>
      </c>
      <c r="Q29" s="55">
        <f>Q25-Q26+Q27-Q28</f>
        <v>99230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11581</v>
      </c>
      <c r="P30" s="57">
        <v>5991</v>
      </c>
      <c r="Q30" s="58">
        <v>610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57070</v>
      </c>
      <c r="G31" s="31">
        <v>55902</v>
      </c>
      <c r="H31" s="32">
        <v>57755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240429</v>
      </c>
      <c r="P31" s="54">
        <f>P29-P30</f>
        <v>77195</v>
      </c>
      <c r="Q31" s="55">
        <f>Q29-Q30</f>
        <v>98620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20153470</v>
      </c>
      <c r="G32" s="31">
        <v>20652984</v>
      </c>
      <c r="H32" s="32">
        <v>21442570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0.914346980475153</v>
      </c>
      <c r="P32" s="60">
        <f>IF(P5=0,0,P5/(P11+P23))</f>
        <v>0.894348764639487</v>
      </c>
      <c r="Q32" s="61">
        <f>IF(Q5=0,0,Q5/(Q11+Q23))</f>
        <v>0.8784821345487224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20153470</v>
      </c>
      <c r="G34" s="31">
        <v>20652984</v>
      </c>
      <c r="H34" s="32">
        <v>21442570</v>
      </c>
      <c r="I34" s="8"/>
      <c r="J34" s="239" t="s">
        <v>112</v>
      </c>
      <c r="K34" s="240"/>
      <c r="L34" s="240"/>
      <c r="M34" s="240"/>
      <c r="N34" s="4"/>
      <c r="O34" s="56">
        <v>1234507</v>
      </c>
      <c r="P34" s="57">
        <v>820856</v>
      </c>
      <c r="Q34" s="58">
        <v>892793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16765993</v>
      </c>
      <c r="G35" s="31">
        <v>16913332</v>
      </c>
      <c r="H35" s="32">
        <v>17111123</v>
      </c>
      <c r="I35" s="8"/>
      <c r="J35" s="261" t="s">
        <v>151</v>
      </c>
      <c r="K35" s="262"/>
      <c r="L35" s="263" t="s">
        <v>40</v>
      </c>
      <c r="M35" s="264"/>
      <c r="N35" s="4"/>
      <c r="O35" s="56">
        <v>428446</v>
      </c>
      <c r="P35" s="57">
        <v>431830</v>
      </c>
      <c r="Q35" s="58">
        <v>436816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0.8319159430113028</v>
      </c>
      <c r="G36" s="63">
        <f>IF(G35=0,0,G35/G34)</f>
        <v>0.818929216233354</v>
      </c>
      <c r="H36" s="64">
        <f>IF(H35=0,0,H35/H34)</f>
        <v>0.7979977679914302</v>
      </c>
      <c r="I36" s="8"/>
      <c r="J36" s="239" t="s">
        <v>116</v>
      </c>
      <c r="K36" s="240"/>
      <c r="L36" s="240"/>
      <c r="M36" s="240"/>
      <c r="N36" s="4"/>
      <c r="O36" s="56">
        <v>14812480</v>
      </c>
      <c r="P36" s="57">
        <v>14070278</v>
      </c>
      <c r="Q36" s="58">
        <v>13486069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252386</v>
      </c>
      <c r="G37" s="19">
        <v>263422</v>
      </c>
      <c r="H37" s="20">
        <v>280166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2434686</v>
      </c>
      <c r="G38" s="22">
        <v>2338533</v>
      </c>
      <c r="H38" s="23">
        <v>2224681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1221988</v>
      </c>
      <c r="G39" s="22">
        <v>1142672</v>
      </c>
      <c r="H39" s="23">
        <v>1065356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1212698</v>
      </c>
      <c r="G40" s="22">
        <v>1195861</v>
      </c>
      <c r="H40" s="23">
        <v>1159325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321812</v>
      </c>
      <c r="G41" s="22">
        <v>334111</v>
      </c>
      <c r="H41" s="23">
        <v>568627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3008884</v>
      </c>
      <c r="G42" s="40">
        <f>G37+G38+G41</f>
        <v>2936066</v>
      </c>
      <c r="H42" s="41">
        <f>H37+H38+H41</f>
        <v>3073474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96" t="s">
        <v>207</v>
      </c>
      <c r="G43" s="96" t="s">
        <v>207</v>
      </c>
      <c r="H43" s="96" t="s">
        <v>207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1884</v>
      </c>
      <c r="G44" s="22">
        <v>1884</v>
      </c>
      <c r="H44" s="23">
        <v>1884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38078</v>
      </c>
      <c r="G45" s="69">
        <v>38078</v>
      </c>
      <c r="H45" s="69">
        <v>38078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126.7</v>
      </c>
      <c r="G46" s="31">
        <v>128.4</v>
      </c>
      <c r="H46" s="32">
        <v>128.3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145.2</v>
      </c>
      <c r="G47" s="31">
        <v>138.3</v>
      </c>
      <c r="H47" s="32">
        <v>130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72.9</v>
      </c>
      <c r="G48" s="31">
        <v>67.6</v>
      </c>
      <c r="H48" s="32">
        <v>62.3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72.3</v>
      </c>
      <c r="G49" s="31">
        <v>70.7</v>
      </c>
      <c r="H49" s="32">
        <v>67.8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3.9</v>
      </c>
      <c r="G50" s="31">
        <v>3.1</v>
      </c>
      <c r="H50" s="32">
        <v>7.3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308</v>
      </c>
      <c r="G51" s="22">
        <v>308</v>
      </c>
      <c r="H51" s="23">
        <v>308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26755</v>
      </c>
      <c r="G52" s="72">
        <v>26755</v>
      </c>
      <c r="H52" s="72">
        <v>26755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15</v>
      </c>
      <c r="G53" s="19">
        <v>16</v>
      </c>
      <c r="H53" s="20">
        <v>14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13</v>
      </c>
      <c r="G54" s="22">
        <v>13</v>
      </c>
      <c r="H54" s="23">
        <v>12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28</v>
      </c>
      <c r="G55" s="40">
        <f>G53+G54</f>
        <v>29</v>
      </c>
      <c r="H55" s="41">
        <f>H53+H54</f>
        <v>26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6" width="13.375" style="1" customWidth="1"/>
    <col min="7" max="7" width="14.00390625" style="1" customWidth="1"/>
    <col min="8" max="8" width="13.75390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208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24707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1555520</v>
      </c>
      <c r="P5" s="11">
        <v>1596385</v>
      </c>
      <c r="Q5" s="12">
        <v>1709889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25659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1356095</v>
      </c>
      <c r="P6" s="16">
        <v>1381360</v>
      </c>
      <c r="Q6" s="17">
        <v>1383763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132512</v>
      </c>
      <c r="G7" s="19">
        <v>132741</v>
      </c>
      <c r="H7" s="20">
        <v>134489</v>
      </c>
      <c r="I7" s="8"/>
      <c r="J7" s="225"/>
      <c r="K7" s="257"/>
      <c r="L7" s="256" t="s">
        <v>141</v>
      </c>
      <c r="M7" s="13" t="s">
        <v>35</v>
      </c>
      <c r="N7" s="14"/>
      <c r="O7" s="15">
        <v>1303761</v>
      </c>
      <c r="P7" s="16">
        <v>1331113</v>
      </c>
      <c r="Q7" s="17">
        <v>1343365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98618</v>
      </c>
      <c r="G8" s="22">
        <v>100610</v>
      </c>
      <c r="H8" s="23">
        <v>103550</v>
      </c>
      <c r="I8" s="24"/>
      <c r="J8" s="225"/>
      <c r="K8" s="257"/>
      <c r="L8" s="257"/>
      <c r="M8" s="13" t="s">
        <v>36</v>
      </c>
      <c r="N8" s="14"/>
      <c r="O8" s="15">
        <v>24900</v>
      </c>
      <c r="P8" s="16">
        <v>23562</v>
      </c>
      <c r="Q8" s="17">
        <v>20616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98618</v>
      </c>
      <c r="G9" s="22">
        <v>100610</v>
      </c>
      <c r="H9" s="23">
        <v>103550</v>
      </c>
      <c r="I9" s="8"/>
      <c r="J9" s="225"/>
      <c r="K9" s="257"/>
      <c r="L9" s="258"/>
      <c r="M9" s="13" t="s">
        <v>37</v>
      </c>
      <c r="N9" s="14" t="s">
        <v>143</v>
      </c>
      <c r="O9" s="15">
        <v>1879</v>
      </c>
      <c r="P9" s="16"/>
      <c r="Q9" s="17">
        <v>1538</v>
      </c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0.7442193914513403</v>
      </c>
      <c r="G10" s="26">
        <f>IF(G9=0,0,G9/G7)</f>
        <v>0.7579421580370798</v>
      </c>
      <c r="H10" s="27">
        <f>IF(H9=0,0,H9/H7)</f>
        <v>0.7699514458431544</v>
      </c>
      <c r="I10" s="8"/>
      <c r="J10" s="225"/>
      <c r="K10" s="258"/>
      <c r="L10" s="248" t="s">
        <v>79</v>
      </c>
      <c r="M10" s="249"/>
      <c r="N10" s="28"/>
      <c r="O10" s="15">
        <v>198100</v>
      </c>
      <c r="P10" s="16">
        <v>215022</v>
      </c>
      <c r="Q10" s="17">
        <v>325141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95024</v>
      </c>
      <c r="G11" s="22">
        <v>96737</v>
      </c>
      <c r="H11" s="23">
        <v>99754</v>
      </c>
      <c r="I11" s="8"/>
      <c r="J11" s="225"/>
      <c r="K11" s="232" t="s">
        <v>80</v>
      </c>
      <c r="L11" s="232"/>
      <c r="M11" s="232"/>
      <c r="N11" s="14" t="s">
        <v>202</v>
      </c>
      <c r="O11" s="29">
        <v>1462242</v>
      </c>
      <c r="P11" s="16">
        <v>1412922</v>
      </c>
      <c r="Q11" s="17">
        <v>1434541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0.963556348739581</v>
      </c>
      <c r="G12" s="26">
        <f>IF(G11=0,0,G11/G9)</f>
        <v>0.9615048205943744</v>
      </c>
      <c r="H12" s="27">
        <f>IF(H11=0,0,H11/H9)</f>
        <v>0.9633413809753743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873523</v>
      </c>
      <c r="P12" s="16">
        <v>850053</v>
      </c>
      <c r="Q12" s="17">
        <v>898527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1360</v>
      </c>
      <c r="G13" s="31">
        <v>1360</v>
      </c>
      <c r="H13" s="32">
        <v>1360</v>
      </c>
      <c r="I13" s="8"/>
      <c r="J13" s="225"/>
      <c r="K13" s="257"/>
      <c r="L13" s="256" t="s">
        <v>148</v>
      </c>
      <c r="M13" s="13" t="s">
        <v>34</v>
      </c>
      <c r="N13" s="14"/>
      <c r="O13" s="15">
        <v>59201</v>
      </c>
      <c r="P13" s="16">
        <v>51650</v>
      </c>
      <c r="Q13" s="17">
        <v>76782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1152</v>
      </c>
      <c r="G14" s="31">
        <v>1175</v>
      </c>
      <c r="H14" s="32">
        <v>1191</v>
      </c>
      <c r="I14" s="8"/>
      <c r="J14" s="225"/>
      <c r="K14" s="257"/>
      <c r="L14" s="258"/>
      <c r="M14" s="13" t="s">
        <v>38</v>
      </c>
      <c r="N14" s="14"/>
      <c r="O14" s="15">
        <v>1879</v>
      </c>
      <c r="P14" s="16"/>
      <c r="Q14" s="17">
        <v>7538</v>
      </c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1152</v>
      </c>
      <c r="G15" s="36">
        <v>1175</v>
      </c>
      <c r="H15" s="37">
        <v>1191</v>
      </c>
      <c r="I15" s="8"/>
      <c r="J15" s="225"/>
      <c r="K15" s="258"/>
      <c r="L15" s="248" t="s">
        <v>39</v>
      </c>
      <c r="M15" s="249"/>
      <c r="N15" s="28"/>
      <c r="O15" s="15">
        <v>588719</v>
      </c>
      <c r="P15" s="16">
        <v>562869</v>
      </c>
      <c r="Q15" s="17">
        <v>536014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36646628</v>
      </c>
      <c r="G16" s="19">
        <v>37462016</v>
      </c>
      <c r="H16" s="20">
        <v>38075184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93278</v>
      </c>
      <c r="P16" s="40">
        <f>P5-P11</f>
        <v>183463</v>
      </c>
      <c r="Q16" s="41">
        <f>Q5-Q11</f>
        <v>275348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5650456</v>
      </c>
      <c r="G17" s="22">
        <v>5723803</v>
      </c>
      <c r="H17" s="23">
        <v>5803681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1459212</v>
      </c>
      <c r="P17" s="11">
        <v>1506526</v>
      </c>
      <c r="Q17" s="12">
        <v>1116101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20466460</v>
      </c>
      <c r="G18" s="22">
        <v>20826360</v>
      </c>
      <c r="H18" s="23">
        <v>21009160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596200</v>
      </c>
      <c r="P18" s="16">
        <v>742600</v>
      </c>
      <c r="Q18" s="17">
        <v>623400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1664794</v>
      </c>
      <c r="G19" s="22">
        <v>1709653</v>
      </c>
      <c r="H19" s="23">
        <v>1730643</v>
      </c>
      <c r="I19" s="8"/>
      <c r="J19" s="225"/>
      <c r="K19" s="258"/>
      <c r="L19" s="223" t="s">
        <v>79</v>
      </c>
      <c r="M19" s="232"/>
      <c r="N19" s="14"/>
      <c r="O19" s="29">
        <v>767000</v>
      </c>
      <c r="P19" s="16">
        <v>619216</v>
      </c>
      <c r="Q19" s="17">
        <v>388243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8864918</v>
      </c>
      <c r="G20" s="22">
        <v>9202200</v>
      </c>
      <c r="H20" s="23">
        <v>9531700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1453836</v>
      </c>
      <c r="P20" s="16">
        <v>1627637</v>
      </c>
      <c r="Q20" s="17">
        <v>1448382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11003876</v>
      </c>
      <c r="G21" s="40">
        <v>11203444</v>
      </c>
      <c r="H21" s="41">
        <v>11399622</v>
      </c>
      <c r="I21" s="8"/>
      <c r="J21" s="225"/>
      <c r="K21" s="256" t="s">
        <v>43</v>
      </c>
      <c r="L21" s="223" t="s">
        <v>89</v>
      </c>
      <c r="M21" s="232"/>
      <c r="N21" s="14"/>
      <c r="O21" s="15">
        <v>749672</v>
      </c>
      <c r="P21" s="16">
        <v>815388</v>
      </c>
      <c r="Q21" s="17">
        <v>613168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310</v>
      </c>
      <c r="G22" s="45">
        <v>312</v>
      </c>
      <c r="H22" s="46">
        <v>330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701494</v>
      </c>
      <c r="P23" s="16">
        <v>811449</v>
      </c>
      <c r="Q23" s="17">
        <v>835214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</v>
      </c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5376</v>
      </c>
      <c r="P24" s="40">
        <f>P17-P20</f>
        <v>-121111</v>
      </c>
      <c r="Q24" s="41">
        <f>Q17-Q20</f>
        <v>-332281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98654</v>
      </c>
      <c r="P25" s="54">
        <f>P16+P24</f>
        <v>62352</v>
      </c>
      <c r="Q25" s="55">
        <f>Q16+Q24</f>
        <v>-56933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248528</v>
      </c>
      <c r="P27" s="57">
        <v>347182</v>
      </c>
      <c r="Q27" s="58">
        <v>409534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44468</v>
      </c>
      <c r="G29" s="31">
        <v>35812</v>
      </c>
      <c r="H29" s="32">
        <v>41454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347182</v>
      </c>
      <c r="P29" s="54">
        <f>P25-P26+P27-P28</f>
        <v>409534</v>
      </c>
      <c r="Q29" s="55">
        <f>Q25-Q26+Q27-Q28</f>
        <v>352601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101469</v>
      </c>
      <c r="P30" s="57">
        <v>152594</v>
      </c>
      <c r="Q30" s="58">
        <v>134591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36194</v>
      </c>
      <c r="G31" s="31">
        <v>34350</v>
      </c>
      <c r="H31" s="32">
        <v>35563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245713</v>
      </c>
      <c r="P31" s="54">
        <f>P29-P30</f>
        <v>256940</v>
      </c>
      <c r="Q31" s="55">
        <f>Q29-Q30</f>
        <v>218010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12871436</v>
      </c>
      <c r="G32" s="31">
        <v>13146392</v>
      </c>
      <c r="H32" s="32">
        <v>14064589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0.7189047092621281</v>
      </c>
      <c r="P32" s="60">
        <f>IF(P5=0,0,P5/(P11+P23))</f>
        <v>0.7176792900105243</v>
      </c>
      <c r="Q32" s="61">
        <f>IF(Q5=0,0,Q5/(Q11+Q23))</f>
        <v>0.7533363733090135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12871436</v>
      </c>
      <c r="G34" s="31">
        <v>13146392</v>
      </c>
      <c r="H34" s="32">
        <v>14064589</v>
      </c>
      <c r="I34" s="8"/>
      <c r="J34" s="239" t="s">
        <v>112</v>
      </c>
      <c r="K34" s="240"/>
      <c r="L34" s="240"/>
      <c r="M34" s="240"/>
      <c r="N34" s="4"/>
      <c r="O34" s="56">
        <v>990000</v>
      </c>
      <c r="P34" s="57">
        <v>857800</v>
      </c>
      <c r="Q34" s="58">
        <v>734000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9843593</v>
      </c>
      <c r="G35" s="31">
        <v>9933545</v>
      </c>
      <c r="H35" s="32">
        <v>10113922</v>
      </c>
      <c r="I35" s="8"/>
      <c r="J35" s="261" t="s">
        <v>151</v>
      </c>
      <c r="K35" s="262"/>
      <c r="L35" s="263" t="s">
        <v>40</v>
      </c>
      <c r="M35" s="264"/>
      <c r="N35" s="4"/>
      <c r="O35" s="56">
        <v>369272</v>
      </c>
      <c r="P35" s="57">
        <v>347618</v>
      </c>
      <c r="Q35" s="58">
        <v>464287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0.7647626107918339</v>
      </c>
      <c r="G36" s="63">
        <f>IF(G35=0,0,G35/G34)</f>
        <v>0.7556099802896491</v>
      </c>
      <c r="H36" s="64">
        <f>IF(H35=0,0,H35/H34)</f>
        <v>0.719105407203865</v>
      </c>
      <c r="I36" s="8"/>
      <c r="J36" s="239" t="s">
        <v>116</v>
      </c>
      <c r="K36" s="240"/>
      <c r="L36" s="240"/>
      <c r="M36" s="240"/>
      <c r="N36" s="4"/>
      <c r="O36" s="56">
        <v>15151883</v>
      </c>
      <c r="P36" s="57">
        <v>15081434</v>
      </c>
      <c r="Q36" s="58">
        <v>14869620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24900</v>
      </c>
      <c r="G37" s="19">
        <v>23562</v>
      </c>
      <c r="H37" s="20">
        <v>20616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1959229</v>
      </c>
      <c r="G38" s="22">
        <v>2018200</v>
      </c>
      <c r="H38" s="23">
        <v>1923244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706019</v>
      </c>
      <c r="G39" s="22">
        <v>692569</v>
      </c>
      <c r="H39" s="23">
        <v>685437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1253210</v>
      </c>
      <c r="G40" s="22">
        <v>1325631</v>
      </c>
      <c r="H40" s="23">
        <v>1237807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177728</v>
      </c>
      <c r="G41" s="22">
        <v>182609</v>
      </c>
      <c r="H41" s="23">
        <v>318357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2161857</v>
      </c>
      <c r="G42" s="40">
        <f>G37+G38+G41</f>
        <v>2224371</v>
      </c>
      <c r="H42" s="41">
        <f>H37+H38+H41</f>
        <v>2262217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204</v>
      </c>
      <c r="G43" s="19" t="s">
        <v>204</v>
      </c>
      <c r="H43" s="20" t="s">
        <v>204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2079</v>
      </c>
      <c r="G44" s="22">
        <v>2079</v>
      </c>
      <c r="H44" s="23">
        <v>2079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35796</v>
      </c>
      <c r="G45" s="69">
        <v>35796</v>
      </c>
      <c r="H45" s="71">
        <v>35796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132.4</v>
      </c>
      <c r="G46" s="31">
        <v>134</v>
      </c>
      <c r="H46" s="32">
        <v>132.8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199</v>
      </c>
      <c r="G47" s="31">
        <v>203.2</v>
      </c>
      <c r="H47" s="32">
        <v>190.2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71.7</v>
      </c>
      <c r="G48" s="31">
        <v>69.7</v>
      </c>
      <c r="H48" s="32">
        <v>67.8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127.3</v>
      </c>
      <c r="G49" s="31">
        <v>133.5</v>
      </c>
      <c r="H49" s="32">
        <v>122.4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/>
      <c r="G50" s="31"/>
      <c r="H50" s="32"/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400</v>
      </c>
      <c r="G51" s="22">
        <v>400</v>
      </c>
      <c r="H51" s="23">
        <v>400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30042</v>
      </c>
      <c r="G52" s="72">
        <v>30042</v>
      </c>
      <c r="H52" s="74">
        <v>30042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6</v>
      </c>
      <c r="G53" s="19">
        <v>6</v>
      </c>
      <c r="H53" s="20">
        <v>8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10</v>
      </c>
      <c r="G54" s="22">
        <v>10</v>
      </c>
      <c r="H54" s="23">
        <v>7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16</v>
      </c>
      <c r="G55" s="40">
        <f>G53+G54</f>
        <v>16</v>
      </c>
      <c r="H55" s="41">
        <f>H53+H54</f>
        <v>15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209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27233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866441</v>
      </c>
      <c r="P5" s="11">
        <v>884542</v>
      </c>
      <c r="Q5" s="12">
        <v>921679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30834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585017</v>
      </c>
      <c r="P6" s="16">
        <v>627862</v>
      </c>
      <c r="Q6" s="17">
        <v>678123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103550</v>
      </c>
      <c r="G7" s="19">
        <v>103953</v>
      </c>
      <c r="H7" s="20">
        <v>104321</v>
      </c>
      <c r="I7" s="8"/>
      <c r="J7" s="225"/>
      <c r="K7" s="257"/>
      <c r="L7" s="256" t="s">
        <v>141</v>
      </c>
      <c r="M7" s="13" t="s">
        <v>35</v>
      </c>
      <c r="N7" s="14"/>
      <c r="O7" s="15">
        <v>569986</v>
      </c>
      <c r="P7" s="16">
        <v>612734</v>
      </c>
      <c r="Q7" s="17">
        <v>662908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46177</v>
      </c>
      <c r="G8" s="22">
        <v>48746</v>
      </c>
      <c r="H8" s="23">
        <v>51873</v>
      </c>
      <c r="I8" s="24"/>
      <c r="J8" s="225"/>
      <c r="K8" s="257"/>
      <c r="L8" s="257"/>
      <c r="M8" s="13" t="s">
        <v>36</v>
      </c>
      <c r="N8" s="14"/>
      <c r="O8" s="15">
        <v>14921</v>
      </c>
      <c r="P8" s="16">
        <v>14938</v>
      </c>
      <c r="Q8" s="17">
        <v>15065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46177</v>
      </c>
      <c r="G9" s="22">
        <v>48746</v>
      </c>
      <c r="H9" s="23">
        <v>51873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0.44593915982617094</v>
      </c>
      <c r="G10" s="26">
        <f>IF(G9=0,0,G9/G7)</f>
        <v>0.4689234557925216</v>
      </c>
      <c r="H10" s="27">
        <f>IF(H9=0,0,H9/H7)</f>
        <v>0.4972440831663807</v>
      </c>
      <c r="I10" s="8"/>
      <c r="J10" s="225"/>
      <c r="K10" s="258"/>
      <c r="L10" s="248" t="s">
        <v>79</v>
      </c>
      <c r="M10" s="249"/>
      <c r="N10" s="28"/>
      <c r="O10" s="15">
        <v>281320</v>
      </c>
      <c r="P10" s="16">
        <v>256569</v>
      </c>
      <c r="Q10" s="17">
        <v>243387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40475</v>
      </c>
      <c r="G11" s="22">
        <v>43901</v>
      </c>
      <c r="H11" s="23">
        <v>46003</v>
      </c>
      <c r="I11" s="8"/>
      <c r="J11" s="225"/>
      <c r="K11" s="232" t="s">
        <v>80</v>
      </c>
      <c r="L11" s="232"/>
      <c r="M11" s="232"/>
      <c r="N11" s="14" t="s">
        <v>202</v>
      </c>
      <c r="O11" s="29">
        <v>820455</v>
      </c>
      <c r="P11" s="16">
        <v>841267</v>
      </c>
      <c r="Q11" s="17">
        <v>858487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0.8765186131623969</v>
      </c>
      <c r="G12" s="26">
        <f>IF(G11=0,0,G11/G9)</f>
        <v>0.9006072293111229</v>
      </c>
      <c r="H12" s="27">
        <f>IF(H11=0,0,H11/H9)</f>
        <v>0.886839010660652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381644</v>
      </c>
      <c r="P12" s="16">
        <v>417620</v>
      </c>
      <c r="Q12" s="17">
        <v>449504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1073</v>
      </c>
      <c r="G13" s="31">
        <v>1073</v>
      </c>
      <c r="H13" s="32">
        <v>1073</v>
      </c>
      <c r="I13" s="8"/>
      <c r="J13" s="225"/>
      <c r="K13" s="257"/>
      <c r="L13" s="256" t="s">
        <v>148</v>
      </c>
      <c r="M13" s="13" t="s">
        <v>34</v>
      </c>
      <c r="N13" s="14"/>
      <c r="O13" s="15">
        <v>67167</v>
      </c>
      <c r="P13" s="16">
        <v>79962</v>
      </c>
      <c r="Q13" s="17">
        <v>78989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471</v>
      </c>
      <c r="G14" s="31">
        <v>499</v>
      </c>
      <c r="H14" s="32">
        <v>538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471</v>
      </c>
      <c r="G15" s="36">
        <v>499</v>
      </c>
      <c r="H15" s="37">
        <v>538</v>
      </c>
      <c r="I15" s="8"/>
      <c r="J15" s="225"/>
      <c r="K15" s="258"/>
      <c r="L15" s="248" t="s">
        <v>39</v>
      </c>
      <c r="M15" s="249"/>
      <c r="N15" s="28"/>
      <c r="O15" s="15">
        <v>438811</v>
      </c>
      <c r="P15" s="16">
        <v>423647</v>
      </c>
      <c r="Q15" s="17">
        <v>408983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30177288</v>
      </c>
      <c r="G16" s="19">
        <v>30813460</v>
      </c>
      <c r="H16" s="20">
        <v>31585757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45986</v>
      </c>
      <c r="P16" s="40">
        <f>P5-P11</f>
        <v>43275</v>
      </c>
      <c r="Q16" s="41">
        <f>Q5-Q11</f>
        <v>63192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4660639</v>
      </c>
      <c r="G17" s="22">
        <v>4764027</v>
      </c>
      <c r="H17" s="23">
        <v>4855727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1265401</v>
      </c>
      <c r="P17" s="11">
        <v>1362763</v>
      </c>
      <c r="Q17" s="12">
        <v>1417019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14880900</v>
      </c>
      <c r="G18" s="22">
        <v>15364900</v>
      </c>
      <c r="H18" s="23">
        <v>15732100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463400</v>
      </c>
      <c r="P18" s="16">
        <v>484000</v>
      </c>
      <c r="Q18" s="17">
        <v>621000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1188099</v>
      </c>
      <c r="G19" s="22">
        <v>1216164</v>
      </c>
      <c r="H19" s="23">
        <v>1247446</v>
      </c>
      <c r="I19" s="8"/>
      <c r="J19" s="225"/>
      <c r="K19" s="258"/>
      <c r="L19" s="223" t="s">
        <v>79</v>
      </c>
      <c r="M19" s="232"/>
      <c r="N19" s="14"/>
      <c r="O19" s="29">
        <v>456728</v>
      </c>
      <c r="P19" s="16">
        <v>549304</v>
      </c>
      <c r="Q19" s="17">
        <v>414500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9447650</v>
      </c>
      <c r="G20" s="22">
        <v>9486369</v>
      </c>
      <c r="H20" s="23">
        <v>9750484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1101898</v>
      </c>
      <c r="P20" s="16">
        <v>1156233</v>
      </c>
      <c r="Q20" s="17">
        <v>1314341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8811754</v>
      </c>
      <c r="G21" s="40">
        <v>8968354</v>
      </c>
      <c r="H21" s="41">
        <v>9235174</v>
      </c>
      <c r="I21" s="8"/>
      <c r="J21" s="225"/>
      <c r="K21" s="256" t="s">
        <v>43</v>
      </c>
      <c r="L21" s="223" t="s">
        <v>89</v>
      </c>
      <c r="M21" s="232"/>
      <c r="N21" s="14"/>
      <c r="O21" s="15">
        <v>601427</v>
      </c>
      <c r="P21" s="16">
        <v>636172</v>
      </c>
      <c r="Q21" s="17">
        <v>772297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160</v>
      </c>
      <c r="G22" s="45">
        <v>165</v>
      </c>
      <c r="H22" s="46">
        <v>172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277" t="s">
        <v>182</v>
      </c>
      <c r="G23" s="278"/>
      <c r="H23" s="279"/>
      <c r="I23" s="8"/>
      <c r="J23" s="225"/>
      <c r="K23" s="258"/>
      <c r="L23" s="223" t="s">
        <v>90</v>
      </c>
      <c r="M23" s="232"/>
      <c r="N23" s="14" t="s">
        <v>91</v>
      </c>
      <c r="O23" s="15">
        <v>500416</v>
      </c>
      <c r="P23" s="16">
        <v>520025</v>
      </c>
      <c r="Q23" s="17">
        <v>541999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125"/>
      <c r="G24" s="126"/>
      <c r="H24" s="127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163503</v>
      </c>
      <c r="P24" s="40">
        <f>P17-P20</f>
        <v>206530</v>
      </c>
      <c r="Q24" s="41">
        <f>Q17-Q20</f>
        <v>102678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277" t="s">
        <v>183</v>
      </c>
      <c r="G25" s="280"/>
      <c r="H25" s="281"/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209489</v>
      </c>
      <c r="P25" s="54">
        <f>P16+P24</f>
        <v>249805</v>
      </c>
      <c r="Q25" s="55">
        <f>Q16+Q24</f>
        <v>165870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/>
      <c r="P27" s="57">
        <v>27195</v>
      </c>
      <c r="Q27" s="58">
        <v>19600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16127</v>
      </c>
      <c r="G29" s="31">
        <v>15761</v>
      </c>
      <c r="H29" s="32">
        <v>15790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209489</v>
      </c>
      <c r="P29" s="54">
        <f>P25-P26+P27-P28</f>
        <v>277000</v>
      </c>
      <c r="Q29" s="55">
        <f>Q25-Q26+Q27-Q28</f>
        <v>185470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13808</v>
      </c>
      <c r="P30" s="57">
        <v>46794</v>
      </c>
      <c r="Q30" s="58">
        <v>13700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13593</v>
      </c>
      <c r="G31" s="31">
        <v>14141</v>
      </c>
      <c r="H31" s="32">
        <v>15118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195681</v>
      </c>
      <c r="P31" s="54">
        <f>P29-P30</f>
        <v>230206</v>
      </c>
      <c r="Q31" s="55">
        <f>Q29-Q30</f>
        <v>171770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5045128</v>
      </c>
      <c r="G32" s="31">
        <v>5570212</v>
      </c>
      <c r="H32" s="32">
        <v>6072485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0.6559618615292485</v>
      </c>
      <c r="P32" s="60">
        <f>IF(P5=0,0,P5/(P11+P23))</f>
        <v>0.6497812372363901</v>
      </c>
      <c r="Q32" s="61">
        <f>IF(Q5=0,0,Q5/(Q11+Q23))</f>
        <v>0.6581136833927651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5045128</v>
      </c>
      <c r="G34" s="31">
        <v>5570212</v>
      </c>
      <c r="H34" s="32">
        <v>6072485</v>
      </c>
      <c r="I34" s="8"/>
      <c r="J34" s="239" t="s">
        <v>112</v>
      </c>
      <c r="K34" s="240"/>
      <c r="L34" s="240"/>
      <c r="M34" s="240"/>
      <c r="N34" s="4"/>
      <c r="O34" s="56">
        <v>752969</v>
      </c>
      <c r="P34" s="57">
        <v>820811</v>
      </c>
      <c r="Q34" s="58">
        <v>672952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3939616</v>
      </c>
      <c r="G35" s="31">
        <v>4144149</v>
      </c>
      <c r="H35" s="32">
        <v>4394563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174730</v>
      </c>
      <c r="P35" s="57">
        <v>153500</v>
      </c>
      <c r="Q35" s="58">
        <v>166957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0.7808753316070475</v>
      </c>
      <c r="G36" s="63">
        <f>IF(G35=0,0,G35/G34)</f>
        <v>0.7439840709832947</v>
      </c>
      <c r="H36" s="64">
        <f>IF(H35=0,0,H35/H34)</f>
        <v>0.723684455375353</v>
      </c>
      <c r="I36" s="8"/>
      <c r="J36" s="239" t="s">
        <v>116</v>
      </c>
      <c r="K36" s="240"/>
      <c r="L36" s="240"/>
      <c r="M36" s="240"/>
      <c r="N36" s="4"/>
      <c r="O36" s="56">
        <v>10978266</v>
      </c>
      <c r="P36" s="57">
        <v>10942242</v>
      </c>
      <c r="Q36" s="58">
        <v>11021243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14921</v>
      </c>
      <c r="G37" s="19">
        <v>14938</v>
      </c>
      <c r="H37" s="20">
        <v>15065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1262405</v>
      </c>
      <c r="G38" s="22">
        <v>1334279</v>
      </c>
      <c r="H38" s="23">
        <v>1367172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375243</v>
      </c>
      <c r="G39" s="22">
        <v>411450</v>
      </c>
      <c r="H39" s="23">
        <v>442177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887162</v>
      </c>
      <c r="G40" s="22">
        <v>922829</v>
      </c>
      <c r="H40" s="23">
        <v>924995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43545</v>
      </c>
      <c r="G41" s="22">
        <v>12075</v>
      </c>
      <c r="H41" s="23">
        <v>18249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1320871</v>
      </c>
      <c r="G42" s="40">
        <f>G37+G38+G41</f>
        <v>1361292</v>
      </c>
      <c r="H42" s="41">
        <f>H37+H38+H41</f>
        <v>1400486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269" t="s">
        <v>210</v>
      </c>
      <c r="G43" s="270"/>
      <c r="H43" s="271"/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2415</v>
      </c>
      <c r="G44" s="22">
        <v>2415</v>
      </c>
      <c r="H44" s="23">
        <v>2415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272">
        <v>38078</v>
      </c>
      <c r="G45" s="273"/>
      <c r="H45" s="274"/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144.7</v>
      </c>
      <c r="G46" s="31">
        <v>147.9</v>
      </c>
      <c r="H46" s="32">
        <v>150.8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320.4</v>
      </c>
      <c r="G47" s="31">
        <v>322</v>
      </c>
      <c r="H47" s="32">
        <v>311.1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95.2</v>
      </c>
      <c r="G48" s="31">
        <v>99.3</v>
      </c>
      <c r="H48" s="32">
        <v>100.6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225.2</v>
      </c>
      <c r="G49" s="31">
        <v>222.7</v>
      </c>
      <c r="H49" s="32">
        <v>210.4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36.3</v>
      </c>
      <c r="G50" s="31">
        <v>32.9</v>
      </c>
      <c r="H50" s="32">
        <v>10.6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530</v>
      </c>
      <c r="G51" s="22">
        <v>530</v>
      </c>
      <c r="H51" s="23">
        <v>530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272">
        <v>37432</v>
      </c>
      <c r="G52" s="275"/>
      <c r="H52" s="276"/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6</v>
      </c>
      <c r="G53" s="19">
        <v>7</v>
      </c>
      <c r="H53" s="20">
        <v>7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8</v>
      </c>
      <c r="G54" s="22">
        <v>9</v>
      </c>
      <c r="H54" s="23">
        <v>9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14</v>
      </c>
      <c r="G55" s="40">
        <f>G53+G54</f>
        <v>16</v>
      </c>
      <c r="H55" s="41">
        <f>H53+H54</f>
        <v>16</v>
      </c>
    </row>
  </sheetData>
  <mergeCells count="101">
    <mergeCell ref="F43:H43"/>
    <mergeCell ref="F45:H45"/>
    <mergeCell ref="F52:H52"/>
    <mergeCell ref="F23:H23"/>
    <mergeCell ref="F25:H2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1">
    <dataValidation type="list" allowBlank="1" showInputMessage="1" showErrorMessage="1" sqref="F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136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22601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5174953</v>
      </c>
      <c r="P5" s="11">
        <v>5850154</v>
      </c>
      <c r="Q5" s="12">
        <v>5839302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26390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4964623</v>
      </c>
      <c r="P6" s="16">
        <v>5201292</v>
      </c>
      <c r="Q6" s="17">
        <v>5322752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464444</v>
      </c>
      <c r="G7" s="19">
        <v>465414</v>
      </c>
      <c r="H7" s="20">
        <v>467398</v>
      </c>
      <c r="I7" s="8"/>
      <c r="J7" s="225"/>
      <c r="K7" s="257"/>
      <c r="L7" s="256" t="s">
        <v>141</v>
      </c>
      <c r="M7" s="13" t="s">
        <v>35</v>
      </c>
      <c r="N7" s="14"/>
      <c r="O7" s="15">
        <v>4647396</v>
      </c>
      <c r="P7" s="16">
        <v>4687922</v>
      </c>
      <c r="Q7" s="17">
        <v>4726473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290500</v>
      </c>
      <c r="G8" s="22">
        <v>292500</v>
      </c>
      <c r="H8" s="23">
        <v>294800</v>
      </c>
      <c r="I8" s="24"/>
      <c r="J8" s="225"/>
      <c r="K8" s="257"/>
      <c r="L8" s="257"/>
      <c r="M8" s="13" t="s">
        <v>36</v>
      </c>
      <c r="N8" s="14"/>
      <c r="O8" s="15">
        <v>317227</v>
      </c>
      <c r="P8" s="16">
        <v>522370</v>
      </c>
      <c r="Q8" s="17">
        <v>596279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290500</v>
      </c>
      <c r="G9" s="22">
        <v>292500</v>
      </c>
      <c r="H9" s="23">
        <v>294800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0.6254790674440837</v>
      </c>
      <c r="G10" s="26">
        <f>IF(G9=0,0,G9/G7)</f>
        <v>0.6284727146153747</v>
      </c>
      <c r="H10" s="27">
        <f>IF(H9=0,0,H9/H7)</f>
        <v>0.6307258482064536</v>
      </c>
      <c r="I10" s="8"/>
      <c r="J10" s="225"/>
      <c r="K10" s="258"/>
      <c r="L10" s="248" t="s">
        <v>79</v>
      </c>
      <c r="M10" s="249"/>
      <c r="N10" s="28"/>
      <c r="O10" s="15">
        <v>203874</v>
      </c>
      <c r="P10" s="16">
        <v>640525</v>
      </c>
      <c r="Q10" s="17">
        <v>508610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262900</v>
      </c>
      <c r="G11" s="22">
        <v>270100</v>
      </c>
      <c r="H11" s="23">
        <v>273800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4770430</v>
      </c>
      <c r="P11" s="16">
        <v>4743184</v>
      </c>
      <c r="Q11" s="17">
        <v>4575054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0.9049913941480207</v>
      </c>
      <c r="G12" s="26">
        <f>IF(G11=0,0,G11/G9)</f>
        <v>0.9234188034188034</v>
      </c>
      <c r="H12" s="27">
        <f>IF(H11=0,0,H11/H9)</f>
        <v>0.9287652645861602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2983231</v>
      </c>
      <c r="P12" s="16">
        <v>3045989</v>
      </c>
      <c r="Q12" s="17">
        <v>2984860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4760</v>
      </c>
      <c r="G13" s="31">
        <v>4760</v>
      </c>
      <c r="H13" s="32">
        <v>4740</v>
      </c>
      <c r="I13" s="8"/>
      <c r="J13" s="225"/>
      <c r="K13" s="257"/>
      <c r="L13" s="256" t="s">
        <v>148</v>
      </c>
      <c r="M13" s="13" t="s">
        <v>34</v>
      </c>
      <c r="N13" s="14"/>
      <c r="O13" s="15">
        <v>277932</v>
      </c>
      <c r="P13" s="16">
        <v>282935</v>
      </c>
      <c r="Q13" s="17">
        <v>283728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2050</v>
      </c>
      <c r="G14" s="31">
        <v>2080</v>
      </c>
      <c r="H14" s="32">
        <v>2087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2050</v>
      </c>
      <c r="G15" s="36">
        <v>2080</v>
      </c>
      <c r="H15" s="37">
        <v>2087</v>
      </c>
      <c r="I15" s="8"/>
      <c r="J15" s="225"/>
      <c r="K15" s="258"/>
      <c r="L15" s="248" t="s">
        <v>39</v>
      </c>
      <c r="M15" s="249"/>
      <c r="N15" s="28"/>
      <c r="O15" s="15">
        <v>1787199</v>
      </c>
      <c r="P15" s="16">
        <v>1697195</v>
      </c>
      <c r="Q15" s="17">
        <v>1590194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122885146</v>
      </c>
      <c r="G16" s="19">
        <v>124843481</v>
      </c>
      <c r="H16" s="20">
        <v>126527904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404523</v>
      </c>
      <c r="P16" s="40">
        <f>P5-P11</f>
        <v>1106970</v>
      </c>
      <c r="Q16" s="41">
        <f>Q5-Q11</f>
        <v>1264248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18573715</v>
      </c>
      <c r="G17" s="22">
        <v>18804024</v>
      </c>
      <c r="H17" s="23">
        <v>18988730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4694137</v>
      </c>
      <c r="P17" s="11">
        <v>3496967</v>
      </c>
      <c r="Q17" s="12">
        <v>3402786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68289320</v>
      </c>
      <c r="G18" s="22">
        <v>61061620</v>
      </c>
      <c r="H18" s="23">
        <v>62068820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1442300</v>
      </c>
      <c r="P18" s="16">
        <v>990400</v>
      </c>
      <c r="Q18" s="17">
        <v>1314600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2896058</v>
      </c>
      <c r="G19" s="22">
        <v>2931664</v>
      </c>
      <c r="H19" s="23">
        <v>2969158</v>
      </c>
      <c r="I19" s="8"/>
      <c r="J19" s="225"/>
      <c r="K19" s="258"/>
      <c r="L19" s="223" t="s">
        <v>79</v>
      </c>
      <c r="M19" s="232"/>
      <c r="N19" s="14"/>
      <c r="O19" s="29">
        <v>2749999</v>
      </c>
      <c r="P19" s="16">
        <v>2215105</v>
      </c>
      <c r="Q19" s="17">
        <v>1845111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41126053</v>
      </c>
      <c r="G20" s="22">
        <v>42046173</v>
      </c>
      <c r="H20" s="23">
        <v>42501196</v>
      </c>
      <c r="I20" s="8"/>
      <c r="J20" s="225"/>
      <c r="K20" s="223" t="s">
        <v>87</v>
      </c>
      <c r="L20" s="232"/>
      <c r="M20" s="232"/>
      <c r="N20" s="42" t="s">
        <v>88</v>
      </c>
      <c r="O20" s="15">
        <v>5197783</v>
      </c>
      <c r="P20" s="16">
        <v>4500262</v>
      </c>
      <c r="Q20" s="17">
        <v>4365844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35343270</v>
      </c>
      <c r="G21" s="40">
        <v>35803888</v>
      </c>
      <c r="H21" s="41">
        <v>36173300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2989344</v>
      </c>
      <c r="P21" s="16">
        <v>1962432</v>
      </c>
      <c r="Q21" s="17">
        <v>1685959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478</v>
      </c>
      <c r="G22" s="45">
        <v>479</v>
      </c>
      <c r="H22" s="46">
        <v>467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137</v>
      </c>
      <c r="G23" s="47" t="s">
        <v>137</v>
      </c>
      <c r="H23" s="52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5">
        <v>2191499</v>
      </c>
      <c r="P23" s="16">
        <v>2531050</v>
      </c>
      <c r="Q23" s="17">
        <v>2675645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0.159</v>
      </c>
      <c r="G24" s="47">
        <v>0.161</v>
      </c>
      <c r="H24" s="52">
        <v>0.171</v>
      </c>
      <c r="I24" s="8"/>
      <c r="J24" s="226"/>
      <c r="K24" s="230" t="s">
        <v>92</v>
      </c>
      <c r="L24" s="231"/>
      <c r="M24" s="231"/>
      <c r="N24" s="34" t="s">
        <v>93</v>
      </c>
      <c r="O24" s="75">
        <f>O17-O20</f>
        <v>-503646</v>
      </c>
      <c r="P24" s="76">
        <f>P17-P20</f>
        <v>-1003295</v>
      </c>
      <c r="Q24" s="77">
        <f>Q17-Q20</f>
        <v>-963058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134</v>
      </c>
      <c r="G25" s="47" t="s">
        <v>134</v>
      </c>
      <c r="H25" s="5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-99123</v>
      </c>
      <c r="P25" s="54">
        <f>P16+P24</f>
        <v>103675</v>
      </c>
      <c r="Q25" s="55">
        <f>Q16+Q24</f>
        <v>301190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14500</v>
      </c>
      <c r="G27" s="31">
        <v>14500</v>
      </c>
      <c r="H27" s="32">
        <v>14500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903872</v>
      </c>
      <c r="P27" s="57">
        <v>804749</v>
      </c>
      <c r="Q27" s="58">
        <v>908424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>
        <v>28</v>
      </c>
      <c r="G28" s="31">
        <v>28</v>
      </c>
      <c r="H28" s="32">
        <v>28</v>
      </c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121008</v>
      </c>
      <c r="G29" s="31">
        <v>113406</v>
      </c>
      <c r="H29" s="32">
        <v>115720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804749</v>
      </c>
      <c r="P29" s="54">
        <f>P25-P26+P27-P28</f>
        <v>908424</v>
      </c>
      <c r="Q29" s="55">
        <f>Q25-Q26+Q27-Q28</f>
        <v>1209614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>
        <v>28</v>
      </c>
      <c r="G30" s="31">
        <v>26</v>
      </c>
      <c r="H30" s="32">
        <v>26</v>
      </c>
      <c r="I30" s="8"/>
      <c r="J30" s="239" t="s">
        <v>98</v>
      </c>
      <c r="K30" s="240"/>
      <c r="L30" s="240"/>
      <c r="M30" s="240"/>
      <c r="N30" s="4" t="s">
        <v>110</v>
      </c>
      <c r="O30" s="56">
        <v>489796</v>
      </c>
      <c r="P30" s="57">
        <v>568538</v>
      </c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106303</v>
      </c>
      <c r="G31" s="31">
        <v>115093</v>
      </c>
      <c r="H31" s="32">
        <v>106498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314953</v>
      </c>
      <c r="P31" s="54">
        <f>P29-P30</f>
        <v>339886</v>
      </c>
      <c r="Q31" s="55">
        <f>Q29-Q30</f>
        <v>1209614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78">
        <v>36387632</v>
      </c>
      <c r="G32" s="79">
        <v>39152647</v>
      </c>
      <c r="H32" s="80">
        <v>39488320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0.7433217144271365</v>
      </c>
      <c r="P32" s="60">
        <f>IF(P5=0,0,P5/(P11+P23))</f>
        <v>0.8042295587411677</v>
      </c>
      <c r="Q32" s="61">
        <f>IF(Q5=0,0,Q5/(Q11+Q23))</f>
        <v>0.8053433193130759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279318</v>
      </c>
      <c r="G33" s="31">
        <v>196031</v>
      </c>
      <c r="H33" s="32">
        <v>362392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78">
        <v>36108314</v>
      </c>
      <c r="G34" s="79">
        <v>38956616</v>
      </c>
      <c r="H34" s="80">
        <v>39125928</v>
      </c>
      <c r="I34" s="8"/>
      <c r="J34" s="239" t="s">
        <v>112</v>
      </c>
      <c r="K34" s="240"/>
      <c r="L34" s="240"/>
      <c r="M34" s="240"/>
      <c r="N34" s="4"/>
      <c r="O34" s="56">
        <v>3271100</v>
      </c>
      <c r="P34" s="57">
        <v>3378000</v>
      </c>
      <c r="Q34" s="58">
        <v>2950000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78">
        <v>30189532</v>
      </c>
      <c r="G35" s="79">
        <v>30623414</v>
      </c>
      <c r="H35" s="80">
        <v>30969465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1195187</v>
      </c>
      <c r="P35" s="57">
        <v>1079372</v>
      </c>
      <c r="Q35" s="58">
        <v>1160447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0.8360825709004303</v>
      </c>
      <c r="G36" s="63">
        <f>IF(G35=0,0,G35/G34)</f>
        <v>0.7860901983888949</v>
      </c>
      <c r="H36" s="64">
        <f>IF(H35=0,0,H35/H34)</f>
        <v>0.7915330468327806</v>
      </c>
      <c r="I36" s="8"/>
      <c r="J36" s="239" t="s">
        <v>116</v>
      </c>
      <c r="K36" s="240"/>
      <c r="L36" s="240"/>
      <c r="M36" s="240"/>
      <c r="N36" s="4"/>
      <c r="O36" s="56">
        <v>43623221</v>
      </c>
      <c r="P36" s="57">
        <v>42082571</v>
      </c>
      <c r="Q36" s="58">
        <v>40721525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470383</v>
      </c>
      <c r="G37" s="19">
        <v>515691</v>
      </c>
      <c r="H37" s="20">
        <v>460507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6428182</v>
      </c>
      <c r="G38" s="22">
        <v>6675406</v>
      </c>
      <c r="H38" s="23">
        <v>6632982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2603100</v>
      </c>
      <c r="G39" s="22">
        <v>2614151</v>
      </c>
      <c r="H39" s="23">
        <v>2448385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3825082</v>
      </c>
      <c r="G40" s="22">
        <v>4061255</v>
      </c>
      <c r="H40" s="23">
        <v>4184597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63364</v>
      </c>
      <c r="G41" s="22">
        <v>83137</v>
      </c>
      <c r="H41" s="23">
        <v>157210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6961929</v>
      </c>
      <c r="G42" s="40">
        <f>G37+G38+G41</f>
        <v>7274234</v>
      </c>
      <c r="H42" s="41">
        <f>H37+H38+H41</f>
        <v>7250699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153</v>
      </c>
      <c r="G43" s="19" t="s">
        <v>153</v>
      </c>
      <c r="H43" s="20" t="s">
        <v>153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2446</v>
      </c>
      <c r="G44" s="22">
        <v>2446</v>
      </c>
      <c r="H44" s="23">
        <v>2446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37895</v>
      </c>
      <c r="G45" s="70">
        <v>37895</v>
      </c>
      <c r="H45" s="71">
        <v>37895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153.9</v>
      </c>
      <c r="G46" s="31">
        <v>152.8</v>
      </c>
      <c r="H46" s="32">
        <v>152.6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212.9</v>
      </c>
      <c r="G47" s="31">
        <v>218</v>
      </c>
      <c r="H47" s="32">
        <v>210.9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86.2</v>
      </c>
      <c r="G48" s="31">
        <v>85.4</v>
      </c>
      <c r="H48" s="32">
        <v>79.1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126.7</v>
      </c>
      <c r="G49" s="31">
        <v>132.6</v>
      </c>
      <c r="H49" s="32">
        <v>131.8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3.4</v>
      </c>
      <c r="G50" s="31">
        <v>4.1</v>
      </c>
      <c r="H50" s="32">
        <v>3.7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250</v>
      </c>
      <c r="G51" s="22">
        <v>250</v>
      </c>
      <c r="H51" s="23">
        <v>250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24196</v>
      </c>
      <c r="G52" s="73">
        <v>24196</v>
      </c>
      <c r="H52" s="74">
        <v>24196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31</v>
      </c>
      <c r="G53" s="19">
        <v>32</v>
      </c>
      <c r="H53" s="20">
        <v>32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16</v>
      </c>
      <c r="G54" s="22">
        <v>16</v>
      </c>
      <c r="H54" s="23">
        <v>15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47</v>
      </c>
      <c r="G55" s="40">
        <f>G53+G54</f>
        <v>48</v>
      </c>
      <c r="H55" s="41">
        <f>H53+H54</f>
        <v>47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3.00390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211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27638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2279493</v>
      </c>
      <c r="P5" s="11">
        <v>2434898</v>
      </c>
      <c r="Q5" s="12">
        <v>2237675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30784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1805227</v>
      </c>
      <c r="P6" s="16">
        <v>1855386</v>
      </c>
      <c r="Q6" s="17">
        <v>1927037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153163</v>
      </c>
      <c r="G7" s="19">
        <v>155714</v>
      </c>
      <c r="H7" s="20">
        <v>157896</v>
      </c>
      <c r="I7" s="8"/>
      <c r="J7" s="225"/>
      <c r="K7" s="257"/>
      <c r="L7" s="256" t="s">
        <v>141</v>
      </c>
      <c r="M7" s="13" t="s">
        <v>35</v>
      </c>
      <c r="N7" s="14"/>
      <c r="O7" s="15">
        <v>1805227</v>
      </c>
      <c r="P7" s="16">
        <v>1855386</v>
      </c>
      <c r="Q7" s="17">
        <v>1927037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149145</v>
      </c>
      <c r="G8" s="22">
        <v>153785</v>
      </c>
      <c r="H8" s="23">
        <v>155941</v>
      </c>
      <c r="I8" s="24"/>
      <c r="J8" s="225"/>
      <c r="K8" s="257"/>
      <c r="L8" s="257"/>
      <c r="M8" s="13" t="s">
        <v>36</v>
      </c>
      <c r="N8" s="14"/>
      <c r="O8" s="15"/>
      <c r="P8" s="16"/>
      <c r="Q8" s="17"/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149145</v>
      </c>
      <c r="G9" s="22">
        <v>153785</v>
      </c>
      <c r="H9" s="23">
        <v>155941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0.973766510188492</v>
      </c>
      <c r="G10" s="26">
        <f>IF(G9=0,0,G9/G7)</f>
        <v>0.9876119038750529</v>
      </c>
      <c r="H10" s="27">
        <f>IF(H9=0,0,H9/H7)</f>
        <v>0.9876184323858742</v>
      </c>
      <c r="I10" s="8"/>
      <c r="J10" s="225"/>
      <c r="K10" s="258"/>
      <c r="L10" s="248" t="s">
        <v>79</v>
      </c>
      <c r="M10" s="249"/>
      <c r="N10" s="28"/>
      <c r="O10" s="15">
        <v>473365</v>
      </c>
      <c r="P10" s="16">
        <v>565262</v>
      </c>
      <c r="Q10" s="17">
        <v>308940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137867</v>
      </c>
      <c r="G11" s="22">
        <v>144174</v>
      </c>
      <c r="H11" s="23">
        <v>147311</v>
      </c>
      <c r="I11" s="8"/>
      <c r="J11" s="225"/>
      <c r="K11" s="232" t="s">
        <v>80</v>
      </c>
      <c r="L11" s="232"/>
      <c r="M11" s="232"/>
      <c r="N11" s="14" t="s">
        <v>212</v>
      </c>
      <c r="O11" s="29">
        <v>1937978</v>
      </c>
      <c r="P11" s="16">
        <v>1994601</v>
      </c>
      <c r="Q11" s="17">
        <v>2059211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0.924382312514667</v>
      </c>
      <c r="G12" s="26">
        <f>IF(G11=0,0,G11/G9)</f>
        <v>0.9375036577039373</v>
      </c>
      <c r="H12" s="27">
        <f>IF(H11=0,0,H11/H9)</f>
        <v>0.9446585567618523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1426525</v>
      </c>
      <c r="P12" s="16">
        <v>1503212</v>
      </c>
      <c r="Q12" s="17">
        <v>1591384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1472</v>
      </c>
      <c r="G13" s="31">
        <v>1472</v>
      </c>
      <c r="H13" s="32">
        <v>1524</v>
      </c>
      <c r="I13" s="8"/>
      <c r="J13" s="225"/>
      <c r="K13" s="257"/>
      <c r="L13" s="256" t="s">
        <v>148</v>
      </c>
      <c r="M13" s="13" t="s">
        <v>34</v>
      </c>
      <c r="N13" s="14"/>
      <c r="O13" s="15">
        <v>70913</v>
      </c>
      <c r="P13" s="16">
        <v>68728</v>
      </c>
      <c r="Q13" s="17">
        <v>77608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1386</v>
      </c>
      <c r="G14" s="31">
        <v>1503</v>
      </c>
      <c r="H14" s="32">
        <v>1517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1386</v>
      </c>
      <c r="G15" s="36">
        <v>1503</v>
      </c>
      <c r="H15" s="37">
        <v>1517</v>
      </c>
      <c r="I15" s="8"/>
      <c r="J15" s="225"/>
      <c r="K15" s="258"/>
      <c r="L15" s="248" t="s">
        <v>39</v>
      </c>
      <c r="M15" s="249"/>
      <c r="N15" s="28"/>
      <c r="O15" s="15">
        <v>508845</v>
      </c>
      <c r="P15" s="16">
        <v>488897</v>
      </c>
      <c r="Q15" s="17">
        <v>467827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39635599</v>
      </c>
      <c r="G16" s="19">
        <v>40058048</v>
      </c>
      <c r="H16" s="20">
        <v>40568818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341515</v>
      </c>
      <c r="P16" s="40">
        <f>P5-P11</f>
        <v>440297</v>
      </c>
      <c r="Q16" s="41">
        <f>Q5-Q11</f>
        <v>178464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5045861</v>
      </c>
      <c r="G17" s="22">
        <v>5045861</v>
      </c>
      <c r="H17" s="23">
        <v>5045861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716902</v>
      </c>
      <c r="P17" s="11">
        <v>677088</v>
      </c>
      <c r="Q17" s="12">
        <v>939595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16712800</v>
      </c>
      <c r="G18" s="22">
        <v>16911200</v>
      </c>
      <c r="H18" s="23">
        <v>17286400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232900</v>
      </c>
      <c r="P18" s="16">
        <v>198400</v>
      </c>
      <c r="Q18" s="17">
        <v>375200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999112</v>
      </c>
      <c r="G19" s="22">
        <v>1019874</v>
      </c>
      <c r="H19" s="23">
        <v>1043836</v>
      </c>
      <c r="I19" s="8"/>
      <c r="J19" s="225"/>
      <c r="K19" s="258"/>
      <c r="L19" s="223" t="s">
        <v>79</v>
      </c>
      <c r="M19" s="232"/>
      <c r="N19" s="14"/>
      <c r="O19" s="29">
        <v>440787</v>
      </c>
      <c r="P19" s="16">
        <v>434978</v>
      </c>
      <c r="Q19" s="17">
        <v>525850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16877826</v>
      </c>
      <c r="G20" s="22">
        <v>17081113</v>
      </c>
      <c r="H20" s="23">
        <v>17192721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1210911</v>
      </c>
      <c r="P20" s="16">
        <v>999242</v>
      </c>
      <c r="Q20" s="17">
        <v>1204019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9742100</v>
      </c>
      <c r="G21" s="40">
        <v>9742100</v>
      </c>
      <c r="H21" s="41">
        <v>9742100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658517</v>
      </c>
      <c r="P21" s="16">
        <v>422389</v>
      </c>
      <c r="Q21" s="17">
        <v>602438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286</v>
      </c>
      <c r="G22" s="45">
        <v>289</v>
      </c>
      <c r="H22" s="46">
        <v>291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552394</v>
      </c>
      <c r="P23" s="16">
        <v>576853</v>
      </c>
      <c r="Q23" s="17">
        <v>601581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-494009</v>
      </c>
      <c r="P24" s="40">
        <f>P17-P20</f>
        <v>-322154</v>
      </c>
      <c r="Q24" s="41">
        <f>Q17-Q20</f>
        <v>-264424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-152494</v>
      </c>
      <c r="P25" s="54">
        <f>P16+P24</f>
        <v>118143</v>
      </c>
      <c r="Q25" s="55">
        <f>Q16+Q24</f>
        <v>-85960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160138</v>
      </c>
      <c r="P27" s="57">
        <v>7644</v>
      </c>
      <c r="Q27" s="58">
        <v>125786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74570</v>
      </c>
      <c r="G29" s="31">
        <v>70418</v>
      </c>
      <c r="H29" s="32">
        <v>72746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7644</v>
      </c>
      <c r="P29" s="54">
        <f>P25-P26+P27-P28</f>
        <v>125787</v>
      </c>
      <c r="Q29" s="55">
        <f>Q25-Q26+Q27-Q28</f>
        <v>39826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0</v>
      </c>
      <c r="P30" s="57">
        <v>10970</v>
      </c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66043</v>
      </c>
      <c r="G31" s="31">
        <v>65923</v>
      </c>
      <c r="H31" s="32">
        <v>67411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7644</v>
      </c>
      <c r="P31" s="54">
        <f>P29-P30</f>
        <v>114817</v>
      </c>
      <c r="Q31" s="55">
        <f>Q29-Q30</f>
        <v>39826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21881142</v>
      </c>
      <c r="G32" s="31">
        <v>23274765</v>
      </c>
      <c r="H32" s="32">
        <v>23945709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0.9153222892001677</v>
      </c>
      <c r="P32" s="60">
        <f>IF(P5=0,0,P5/(P11+P23))</f>
        <v>0.946895414034239</v>
      </c>
      <c r="Q32" s="61">
        <f>IF(Q5=0,0,Q5/(Q11+Q23))</f>
        <v>0.8409808057149901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21881142</v>
      </c>
      <c r="G34" s="31">
        <v>23274765</v>
      </c>
      <c r="H34" s="32">
        <v>23945709</v>
      </c>
      <c r="I34" s="8"/>
      <c r="J34" s="239" t="s">
        <v>112</v>
      </c>
      <c r="K34" s="240"/>
      <c r="L34" s="240"/>
      <c r="M34" s="240"/>
      <c r="N34" s="4"/>
      <c r="O34" s="56">
        <v>914152</v>
      </c>
      <c r="P34" s="57">
        <v>1000240</v>
      </c>
      <c r="Q34" s="58">
        <v>834790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18487475</v>
      </c>
      <c r="G35" s="31">
        <v>18784826</v>
      </c>
      <c r="H35" s="32">
        <v>19617491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140582</v>
      </c>
      <c r="P35" s="57">
        <v>220001</v>
      </c>
      <c r="Q35" s="58">
        <v>289181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0.844904484418592</v>
      </c>
      <c r="G36" s="63">
        <f>IF(G35=0,0,G35/G34)</f>
        <v>0.8070898245374336</v>
      </c>
      <c r="H36" s="64">
        <f>IF(H35=0,0,H35/H34)</f>
        <v>0.8192487013017656</v>
      </c>
      <c r="I36" s="8"/>
      <c r="J36" s="239" t="s">
        <v>116</v>
      </c>
      <c r="K36" s="240"/>
      <c r="L36" s="240"/>
      <c r="M36" s="240"/>
      <c r="N36" s="4"/>
      <c r="O36" s="56">
        <v>13139648</v>
      </c>
      <c r="P36" s="57">
        <v>12761194</v>
      </c>
      <c r="Q36" s="58">
        <v>12534813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/>
      <c r="G37" s="19"/>
      <c r="H37" s="20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2249385</v>
      </c>
      <c r="G38" s="22">
        <v>2431208</v>
      </c>
      <c r="H38" s="23">
        <v>2489986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1188146</v>
      </c>
      <c r="G39" s="22">
        <v>1499246</v>
      </c>
      <c r="H39" s="23">
        <v>1585816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1061239</v>
      </c>
      <c r="G40" s="22">
        <v>931962</v>
      </c>
      <c r="H40" s="23">
        <v>904170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240987</v>
      </c>
      <c r="G41" s="22">
        <v>140246</v>
      </c>
      <c r="H41" s="23">
        <v>170806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2490372</v>
      </c>
      <c r="G42" s="40">
        <f>G37+G38+G41</f>
        <v>2571454</v>
      </c>
      <c r="H42" s="41">
        <f>H37+H38+H41</f>
        <v>2660792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172</v>
      </c>
      <c r="G43" s="19" t="s">
        <v>172</v>
      </c>
      <c r="H43" s="20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1462</v>
      </c>
      <c r="G44" s="22">
        <v>1462</v>
      </c>
      <c r="H44" s="23">
        <v>1462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30769</v>
      </c>
      <c r="G45" s="70">
        <v>30769</v>
      </c>
      <c r="H45" s="71">
        <v>30769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97.6</v>
      </c>
      <c r="G46" s="31">
        <v>98.8</v>
      </c>
      <c r="H46" s="32">
        <v>98.2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121.7</v>
      </c>
      <c r="G47" s="31">
        <v>129.4</v>
      </c>
      <c r="H47" s="32">
        <v>126.9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64.3</v>
      </c>
      <c r="G48" s="31">
        <v>79.8</v>
      </c>
      <c r="H48" s="32">
        <v>80.8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57.4</v>
      </c>
      <c r="G49" s="31">
        <v>49.6</v>
      </c>
      <c r="H49" s="32">
        <v>46.1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1.5</v>
      </c>
      <c r="G50" s="31">
        <v>7.5</v>
      </c>
      <c r="H50" s="32">
        <v>7.5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300</v>
      </c>
      <c r="G51" s="22">
        <v>300</v>
      </c>
      <c r="H51" s="23">
        <v>300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30956</v>
      </c>
      <c r="G52" s="73">
        <v>30956</v>
      </c>
      <c r="H52" s="74">
        <v>30956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9</v>
      </c>
      <c r="G53" s="19">
        <v>8</v>
      </c>
      <c r="H53" s="20">
        <v>9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5</v>
      </c>
      <c r="G54" s="22">
        <v>5</v>
      </c>
      <c r="H54" s="23">
        <v>4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14</v>
      </c>
      <c r="G55" s="40">
        <f>G53+G54</f>
        <v>13</v>
      </c>
      <c r="H55" s="41">
        <f>H53+H54</f>
        <v>13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213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26624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1056490</v>
      </c>
      <c r="P5" s="11">
        <v>1052302</v>
      </c>
      <c r="Q5" s="12">
        <v>1089675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27716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1018295</v>
      </c>
      <c r="P6" s="16">
        <v>1017400</v>
      </c>
      <c r="Q6" s="17">
        <v>1004351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86062</v>
      </c>
      <c r="G7" s="19">
        <v>86884</v>
      </c>
      <c r="H7" s="20">
        <v>87283</v>
      </c>
      <c r="I7" s="8"/>
      <c r="J7" s="225"/>
      <c r="K7" s="257"/>
      <c r="L7" s="256" t="s">
        <v>141</v>
      </c>
      <c r="M7" s="13" t="s">
        <v>35</v>
      </c>
      <c r="N7" s="14"/>
      <c r="O7" s="15">
        <v>890072</v>
      </c>
      <c r="P7" s="16">
        <v>916049</v>
      </c>
      <c r="Q7" s="17">
        <v>920443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76852</v>
      </c>
      <c r="G8" s="22">
        <v>77668</v>
      </c>
      <c r="H8" s="23">
        <v>77850</v>
      </c>
      <c r="I8" s="24"/>
      <c r="J8" s="225"/>
      <c r="K8" s="257"/>
      <c r="L8" s="257"/>
      <c r="M8" s="13" t="s">
        <v>36</v>
      </c>
      <c r="N8" s="14"/>
      <c r="O8" s="15">
        <v>127420</v>
      </c>
      <c r="P8" s="16">
        <v>100556</v>
      </c>
      <c r="Q8" s="17">
        <v>83192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76852</v>
      </c>
      <c r="G9" s="22">
        <v>77668</v>
      </c>
      <c r="H9" s="23">
        <v>77850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0.892984127721875</v>
      </c>
      <c r="G10" s="26">
        <f>IF(G9=0,0,G9/G7)</f>
        <v>0.893927535564661</v>
      </c>
      <c r="H10" s="27">
        <f>IF(H9=0,0,H9/H7)</f>
        <v>0.8919262628461442</v>
      </c>
      <c r="I10" s="8"/>
      <c r="J10" s="225"/>
      <c r="K10" s="258"/>
      <c r="L10" s="248" t="s">
        <v>79</v>
      </c>
      <c r="M10" s="249"/>
      <c r="N10" s="28"/>
      <c r="O10" s="15">
        <v>37115</v>
      </c>
      <c r="P10" s="16">
        <v>34819</v>
      </c>
      <c r="Q10" s="17">
        <v>84920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71209</v>
      </c>
      <c r="G11" s="22">
        <v>72292</v>
      </c>
      <c r="H11" s="23">
        <v>72745</v>
      </c>
      <c r="I11" s="8"/>
      <c r="J11" s="225"/>
      <c r="K11" s="232" t="s">
        <v>80</v>
      </c>
      <c r="L11" s="232"/>
      <c r="M11" s="232"/>
      <c r="N11" s="14" t="s">
        <v>216</v>
      </c>
      <c r="O11" s="29">
        <v>871323</v>
      </c>
      <c r="P11" s="16">
        <v>855449</v>
      </c>
      <c r="Q11" s="17">
        <v>823090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0.9265731535939208</v>
      </c>
      <c r="G12" s="26">
        <f>IF(G11=0,0,G11/G9)</f>
        <v>0.930782304166452</v>
      </c>
      <c r="H12" s="27">
        <f>IF(H11=0,0,H11/H9)</f>
        <v>0.9344251766217084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547208</v>
      </c>
      <c r="P12" s="16">
        <v>543952</v>
      </c>
      <c r="Q12" s="17">
        <v>524121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718</v>
      </c>
      <c r="G13" s="31">
        <v>718</v>
      </c>
      <c r="H13" s="32">
        <v>736</v>
      </c>
      <c r="I13" s="8"/>
      <c r="J13" s="225"/>
      <c r="K13" s="257"/>
      <c r="L13" s="256" t="s">
        <v>148</v>
      </c>
      <c r="M13" s="13" t="s">
        <v>34</v>
      </c>
      <c r="N13" s="14"/>
      <c r="O13" s="15">
        <v>52898</v>
      </c>
      <c r="P13" s="16">
        <v>51430</v>
      </c>
      <c r="Q13" s="17">
        <v>53009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1064</v>
      </c>
      <c r="G14" s="31">
        <v>1071</v>
      </c>
      <c r="H14" s="32">
        <v>1077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1064</v>
      </c>
      <c r="G15" s="36">
        <v>1071</v>
      </c>
      <c r="H15" s="37">
        <v>1077</v>
      </c>
      <c r="I15" s="8"/>
      <c r="J15" s="225"/>
      <c r="K15" s="258"/>
      <c r="L15" s="248" t="s">
        <v>39</v>
      </c>
      <c r="M15" s="249"/>
      <c r="N15" s="28"/>
      <c r="O15" s="15">
        <v>324115</v>
      </c>
      <c r="P15" s="16">
        <v>311497</v>
      </c>
      <c r="Q15" s="17">
        <v>298969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26898358</v>
      </c>
      <c r="G16" s="19">
        <v>27443150</v>
      </c>
      <c r="H16" s="20">
        <v>27812372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185167</v>
      </c>
      <c r="P16" s="40">
        <f>P5-P11</f>
        <v>196853</v>
      </c>
      <c r="Q16" s="41">
        <f>Q5-Q11</f>
        <v>266585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4739767</v>
      </c>
      <c r="G17" s="22">
        <v>4819577</v>
      </c>
      <c r="H17" s="23">
        <v>4896067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830613</v>
      </c>
      <c r="P17" s="11">
        <v>747530</v>
      </c>
      <c r="Q17" s="12">
        <v>473795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11130360</v>
      </c>
      <c r="G18" s="22">
        <v>11434160</v>
      </c>
      <c r="H18" s="23">
        <v>11598760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314300</v>
      </c>
      <c r="P18" s="16">
        <v>303800</v>
      </c>
      <c r="Q18" s="17">
        <v>164600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1131323</v>
      </c>
      <c r="G19" s="22">
        <v>1175609</v>
      </c>
      <c r="H19" s="23">
        <v>1193170</v>
      </c>
      <c r="I19" s="8"/>
      <c r="J19" s="225"/>
      <c r="K19" s="258"/>
      <c r="L19" s="223" t="s">
        <v>79</v>
      </c>
      <c r="M19" s="232"/>
      <c r="N19" s="14"/>
      <c r="O19" s="29">
        <v>351201</v>
      </c>
      <c r="P19" s="16">
        <v>283680</v>
      </c>
      <c r="Q19" s="17">
        <v>185884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9896908</v>
      </c>
      <c r="G20" s="22">
        <v>10013804</v>
      </c>
      <c r="H20" s="23">
        <v>10124375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1004099</v>
      </c>
      <c r="P20" s="16">
        <v>943450</v>
      </c>
      <c r="Q20" s="17">
        <v>787152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8897010</v>
      </c>
      <c r="G21" s="40">
        <v>9056630</v>
      </c>
      <c r="H21" s="41">
        <v>9209610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625189</v>
      </c>
      <c r="P21" s="16">
        <v>544793</v>
      </c>
      <c r="Q21" s="17">
        <v>369222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332</v>
      </c>
      <c r="G22" s="45">
        <v>335</v>
      </c>
      <c r="H22" s="46">
        <v>336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378910</v>
      </c>
      <c r="P23" s="16">
        <v>398657</v>
      </c>
      <c r="Q23" s="17">
        <v>417930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</v>
      </c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-173486</v>
      </c>
      <c r="P24" s="40">
        <f>P17-P20</f>
        <v>-195920</v>
      </c>
      <c r="Q24" s="41">
        <f>Q17-Q20</f>
        <v>-313357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176</v>
      </c>
      <c r="G25" s="49" t="s">
        <v>176</v>
      </c>
      <c r="H25" s="50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11681</v>
      </c>
      <c r="P25" s="54">
        <f>P16+P24</f>
        <v>933</v>
      </c>
      <c r="Q25" s="55">
        <f>Q16+Q24</f>
        <v>-46772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>
        <v>5</v>
      </c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65239</v>
      </c>
      <c r="P27" s="57">
        <v>76916</v>
      </c>
      <c r="Q27" s="58">
        <v>77849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28019</v>
      </c>
      <c r="G29" s="31">
        <v>29664</v>
      </c>
      <c r="H29" s="32">
        <v>29646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76915</v>
      </c>
      <c r="P29" s="54">
        <f>P25-P26+P27-P28</f>
        <v>77849</v>
      </c>
      <c r="Q29" s="55">
        <f>Q25-Q26+Q27-Q28</f>
        <v>31077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6444</v>
      </c>
      <c r="P30" s="57">
        <v>31740</v>
      </c>
      <c r="Q30" s="58">
        <v>2053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24570</v>
      </c>
      <c r="G31" s="31">
        <v>24789</v>
      </c>
      <c r="H31" s="32">
        <v>25540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70471</v>
      </c>
      <c r="P31" s="54">
        <f>P29-P30</f>
        <v>46109</v>
      </c>
      <c r="Q31" s="55">
        <f>Q29-Q30</f>
        <v>29024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8676631</v>
      </c>
      <c r="G32" s="31">
        <v>9158224</v>
      </c>
      <c r="H32" s="32">
        <v>9482248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0.8450344855718894</v>
      </c>
      <c r="P32" s="60">
        <f>IF(P5=0,0,P5/(P11+P23))</f>
        <v>0.8390853723688428</v>
      </c>
      <c r="Q32" s="61">
        <f>IF(Q5=0,0,Q5/(Q11+Q23))</f>
        <v>0.8780478960854781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8676631</v>
      </c>
      <c r="G34" s="31">
        <v>9158224</v>
      </c>
      <c r="H34" s="32">
        <v>9482248</v>
      </c>
      <c r="I34" s="8"/>
      <c r="J34" s="239" t="s">
        <v>112</v>
      </c>
      <c r="K34" s="240"/>
      <c r="L34" s="240"/>
      <c r="M34" s="240"/>
      <c r="N34" s="4"/>
      <c r="O34" s="56">
        <v>515736</v>
      </c>
      <c r="P34" s="57">
        <v>419055</v>
      </c>
      <c r="Q34" s="58">
        <v>353996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7282929</v>
      </c>
      <c r="G35" s="31">
        <v>7468228</v>
      </c>
      <c r="H35" s="32">
        <v>7528098</v>
      </c>
      <c r="I35" s="8"/>
      <c r="J35" s="261" t="s">
        <v>151</v>
      </c>
      <c r="K35" s="262"/>
      <c r="L35" s="263" t="s">
        <v>40</v>
      </c>
      <c r="M35" s="264"/>
      <c r="N35" s="4"/>
      <c r="O35" s="56">
        <v>255852</v>
      </c>
      <c r="P35" s="57">
        <v>221318</v>
      </c>
      <c r="Q35" s="58">
        <v>247821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0.8393729086784951</v>
      </c>
      <c r="G36" s="63">
        <f>IF(G35=0,0,G35/G34)</f>
        <v>0.8154668416059707</v>
      </c>
      <c r="H36" s="64">
        <f>IF(H35=0,0,H35/H34)</f>
        <v>0.7939149028795703</v>
      </c>
      <c r="I36" s="8"/>
      <c r="J36" s="239" t="s">
        <v>116</v>
      </c>
      <c r="K36" s="240"/>
      <c r="L36" s="240"/>
      <c r="M36" s="240"/>
      <c r="N36" s="4"/>
      <c r="O36" s="56">
        <v>8300038</v>
      </c>
      <c r="P36" s="57">
        <v>8205181</v>
      </c>
      <c r="Q36" s="58">
        <v>7951851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58067</v>
      </c>
      <c r="G37" s="19">
        <v>51716</v>
      </c>
      <c r="H37" s="20">
        <v>43974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1059087</v>
      </c>
      <c r="G38" s="22">
        <v>1081640</v>
      </c>
      <c r="H38" s="23">
        <v>1030803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514471</v>
      </c>
      <c r="G39" s="22">
        <v>518867</v>
      </c>
      <c r="H39" s="23">
        <v>512662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544616</v>
      </c>
      <c r="G40" s="22">
        <v>562773</v>
      </c>
      <c r="H40" s="23">
        <v>518141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133079</v>
      </c>
      <c r="G41" s="22">
        <v>120750</v>
      </c>
      <c r="H41" s="23">
        <v>166243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1250233</v>
      </c>
      <c r="G42" s="40">
        <f>G37+G38+G41</f>
        <v>1254106</v>
      </c>
      <c r="H42" s="41">
        <f>H37+H38+H41</f>
        <v>1241020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172</v>
      </c>
      <c r="G43" s="67" t="s">
        <v>172</v>
      </c>
      <c r="H43" s="68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2047</v>
      </c>
      <c r="G44" s="22">
        <v>2047</v>
      </c>
      <c r="H44" s="23">
        <v>2047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88" t="s">
        <v>214</v>
      </c>
      <c r="G45" s="89" t="s">
        <v>214</v>
      </c>
      <c r="H45" s="90" t="s">
        <v>214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122.2</v>
      </c>
      <c r="G46" s="31">
        <v>122.7</v>
      </c>
      <c r="H46" s="32">
        <v>122.3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145.4</v>
      </c>
      <c r="G47" s="31">
        <v>144.8</v>
      </c>
      <c r="H47" s="32">
        <v>136.9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70.6</v>
      </c>
      <c r="G48" s="31">
        <v>69.5</v>
      </c>
      <c r="H48" s="32">
        <v>68.1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74.8</v>
      </c>
      <c r="G49" s="31">
        <v>75.3</v>
      </c>
      <c r="H49" s="32">
        <v>68.8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7.3</v>
      </c>
      <c r="G50" s="31">
        <v>8.5</v>
      </c>
      <c r="H50" s="32">
        <v>3.4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413</v>
      </c>
      <c r="G51" s="22">
        <v>413</v>
      </c>
      <c r="H51" s="23">
        <v>413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91" t="s">
        <v>215</v>
      </c>
      <c r="G52" s="92" t="s">
        <v>215</v>
      </c>
      <c r="H52" s="93" t="s">
        <v>215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6</v>
      </c>
      <c r="G53" s="19">
        <v>7</v>
      </c>
      <c r="H53" s="20">
        <v>6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7</v>
      </c>
      <c r="G54" s="22">
        <v>6</v>
      </c>
      <c r="H54" s="23">
        <v>6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13</v>
      </c>
      <c r="G55" s="40">
        <f>G53+G54</f>
        <v>13</v>
      </c>
      <c r="H55" s="41">
        <f>H53+H54</f>
        <v>12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217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27120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99">
        <v>890990</v>
      </c>
      <c r="P5" s="100">
        <v>838445</v>
      </c>
      <c r="Q5" s="100">
        <v>849180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30773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01">
        <v>503839</v>
      </c>
      <c r="P6" s="102">
        <v>521255</v>
      </c>
      <c r="Q6" s="102">
        <v>529897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03">
        <v>60528</v>
      </c>
      <c r="G7" s="103">
        <v>60591</v>
      </c>
      <c r="H7" s="103">
        <v>60825</v>
      </c>
      <c r="I7" s="8"/>
      <c r="J7" s="225"/>
      <c r="K7" s="257"/>
      <c r="L7" s="256" t="s">
        <v>141</v>
      </c>
      <c r="M7" s="13" t="s">
        <v>35</v>
      </c>
      <c r="N7" s="14"/>
      <c r="O7" s="101">
        <v>479559</v>
      </c>
      <c r="P7" s="102">
        <v>496972</v>
      </c>
      <c r="Q7" s="102">
        <v>497435</v>
      </c>
    </row>
    <row r="8" spans="1:17" ht="26.25" customHeight="1">
      <c r="A8" s="225"/>
      <c r="B8" s="223" t="s">
        <v>2</v>
      </c>
      <c r="C8" s="232"/>
      <c r="D8" s="232"/>
      <c r="E8" s="14"/>
      <c r="F8" s="104">
        <v>39948</v>
      </c>
      <c r="G8" s="104">
        <v>40246</v>
      </c>
      <c r="H8" s="104">
        <v>40529</v>
      </c>
      <c r="I8" s="24"/>
      <c r="J8" s="225"/>
      <c r="K8" s="257"/>
      <c r="L8" s="257"/>
      <c r="M8" s="13" t="s">
        <v>36</v>
      </c>
      <c r="N8" s="14"/>
      <c r="O8" s="101"/>
      <c r="P8" s="102"/>
      <c r="Q8" s="102"/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104">
        <v>39948</v>
      </c>
      <c r="G9" s="104">
        <v>40246</v>
      </c>
      <c r="H9" s="104">
        <v>40529</v>
      </c>
      <c r="I9" s="8"/>
      <c r="J9" s="225"/>
      <c r="K9" s="257"/>
      <c r="L9" s="258"/>
      <c r="M9" s="13" t="s">
        <v>37</v>
      </c>
      <c r="N9" s="14" t="s">
        <v>143</v>
      </c>
      <c r="O9" s="101"/>
      <c r="P9" s="102"/>
      <c r="Q9" s="102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105">
        <f>IF(F9=0,0,F9/F7)</f>
        <v>0.6599920697858842</v>
      </c>
      <c r="G10" s="105">
        <f>IF(G9=0,0,G9/G7)</f>
        <v>0.6642240596788301</v>
      </c>
      <c r="H10" s="105">
        <f>IF(H9=0,0,H9/H7)</f>
        <v>0.666321413892314</v>
      </c>
      <c r="I10" s="8"/>
      <c r="J10" s="225"/>
      <c r="K10" s="258"/>
      <c r="L10" s="248" t="s">
        <v>79</v>
      </c>
      <c r="M10" s="249"/>
      <c r="N10" s="28"/>
      <c r="O10" s="101">
        <v>383345</v>
      </c>
      <c r="P10" s="102">
        <v>312903</v>
      </c>
      <c r="Q10" s="102">
        <v>316493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104">
        <v>36887</v>
      </c>
      <c r="G11" s="104">
        <v>37293</v>
      </c>
      <c r="H11" s="104">
        <v>37977</v>
      </c>
      <c r="I11" s="8"/>
      <c r="J11" s="225"/>
      <c r="K11" s="232" t="s">
        <v>80</v>
      </c>
      <c r="L11" s="232"/>
      <c r="M11" s="232"/>
      <c r="N11" s="14" t="s">
        <v>218</v>
      </c>
      <c r="O11" s="101">
        <v>890990</v>
      </c>
      <c r="P11" s="102">
        <v>838445</v>
      </c>
      <c r="Q11" s="102">
        <v>849180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105">
        <f>IF(F11=0,0,F11/F9)</f>
        <v>0.9233753880044058</v>
      </c>
      <c r="G12" s="105">
        <f>IF(G11=0,0,G11/G9)</f>
        <v>0.9266262485712866</v>
      </c>
      <c r="H12" s="105">
        <f>IF(H11=0,0,H11/H9)</f>
        <v>0.937032741987219</v>
      </c>
      <c r="I12" s="8"/>
      <c r="J12" s="225"/>
      <c r="K12" s="256" t="s">
        <v>147</v>
      </c>
      <c r="L12" s="223" t="s">
        <v>64</v>
      </c>
      <c r="M12" s="232"/>
      <c r="N12" s="14"/>
      <c r="O12" s="101">
        <v>430139</v>
      </c>
      <c r="P12" s="102">
        <v>400388</v>
      </c>
      <c r="Q12" s="102">
        <v>438172</v>
      </c>
    </row>
    <row r="13" spans="1:17" ht="26.25" customHeight="1">
      <c r="A13" s="225"/>
      <c r="B13" s="223" t="s">
        <v>4</v>
      </c>
      <c r="C13" s="232"/>
      <c r="D13" s="232"/>
      <c r="E13" s="14"/>
      <c r="F13" s="104">
        <v>2063</v>
      </c>
      <c r="G13" s="106">
        <v>1781</v>
      </c>
      <c r="H13" s="106">
        <v>1770</v>
      </c>
      <c r="I13" s="8"/>
      <c r="J13" s="225"/>
      <c r="K13" s="257"/>
      <c r="L13" s="256" t="s">
        <v>148</v>
      </c>
      <c r="M13" s="13" t="s">
        <v>34</v>
      </c>
      <c r="N13" s="14"/>
      <c r="O13" s="101">
        <v>61456</v>
      </c>
      <c r="P13" s="102">
        <v>52462</v>
      </c>
      <c r="Q13" s="102">
        <v>54628</v>
      </c>
    </row>
    <row r="14" spans="1:17" ht="26.25" customHeight="1">
      <c r="A14" s="225"/>
      <c r="B14" s="223" t="s">
        <v>5</v>
      </c>
      <c r="C14" s="232"/>
      <c r="D14" s="232"/>
      <c r="E14" s="14"/>
      <c r="F14" s="106">
        <v>901</v>
      </c>
      <c r="G14" s="106">
        <v>907</v>
      </c>
      <c r="H14" s="106">
        <v>907</v>
      </c>
      <c r="I14" s="8"/>
      <c r="J14" s="225"/>
      <c r="K14" s="257"/>
      <c r="L14" s="258"/>
      <c r="M14" s="13" t="s">
        <v>38</v>
      </c>
      <c r="N14" s="14"/>
      <c r="O14" s="101"/>
      <c r="P14" s="102"/>
      <c r="Q14" s="102"/>
    </row>
    <row r="15" spans="1:17" ht="26.25" customHeight="1" thickBot="1">
      <c r="A15" s="226"/>
      <c r="B15" s="230" t="s">
        <v>117</v>
      </c>
      <c r="C15" s="231"/>
      <c r="D15" s="231"/>
      <c r="E15" s="34"/>
      <c r="F15" s="107">
        <v>901</v>
      </c>
      <c r="G15" s="107">
        <v>907</v>
      </c>
      <c r="H15" s="107">
        <v>907</v>
      </c>
      <c r="I15" s="8"/>
      <c r="J15" s="225"/>
      <c r="K15" s="258"/>
      <c r="L15" s="248" t="s">
        <v>39</v>
      </c>
      <c r="M15" s="249"/>
      <c r="N15" s="28"/>
      <c r="O15" s="101">
        <v>459751</v>
      </c>
      <c r="P15" s="102">
        <v>436427</v>
      </c>
      <c r="Q15" s="102">
        <v>409048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103">
        <v>33826344</v>
      </c>
      <c r="G16" s="103">
        <v>34305918</v>
      </c>
      <c r="H16" s="103">
        <v>34812403</v>
      </c>
      <c r="I16" s="8"/>
      <c r="J16" s="226"/>
      <c r="K16" s="230" t="s">
        <v>82</v>
      </c>
      <c r="L16" s="231"/>
      <c r="M16" s="231"/>
      <c r="N16" s="34" t="s">
        <v>83</v>
      </c>
      <c r="O16" s="108">
        <f>O5-O11</f>
        <v>0</v>
      </c>
      <c r="P16" s="108">
        <f>P5-P11</f>
        <v>0</v>
      </c>
      <c r="Q16" s="108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104">
        <v>8484629</v>
      </c>
      <c r="G17" s="104">
        <v>8610979</v>
      </c>
      <c r="H17" s="104">
        <v>8791529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99">
        <v>1184296</v>
      </c>
      <c r="P17" s="100">
        <v>1097459</v>
      </c>
      <c r="Q17" s="100">
        <v>1272101</v>
      </c>
    </row>
    <row r="18" spans="1:17" ht="26.25" customHeight="1">
      <c r="A18" s="234"/>
      <c r="B18" s="238"/>
      <c r="C18" s="223" t="s">
        <v>9</v>
      </c>
      <c r="D18" s="232"/>
      <c r="E18" s="14"/>
      <c r="F18" s="104">
        <v>15516034</v>
      </c>
      <c r="G18" s="104">
        <v>15769634</v>
      </c>
      <c r="H18" s="104">
        <v>15999634</v>
      </c>
      <c r="I18" s="8"/>
      <c r="J18" s="225"/>
      <c r="K18" s="256" t="s">
        <v>148</v>
      </c>
      <c r="L18" s="223" t="s">
        <v>104</v>
      </c>
      <c r="M18" s="232"/>
      <c r="N18" s="14"/>
      <c r="O18" s="101">
        <v>314100</v>
      </c>
      <c r="P18" s="102">
        <v>253600</v>
      </c>
      <c r="Q18" s="102">
        <v>364000</v>
      </c>
    </row>
    <row r="19" spans="1:17" ht="26.25" customHeight="1">
      <c r="A19" s="234"/>
      <c r="B19" s="238"/>
      <c r="C19" s="223" t="s">
        <v>10</v>
      </c>
      <c r="D19" s="232"/>
      <c r="E19" s="14"/>
      <c r="F19" s="104">
        <v>2236911</v>
      </c>
      <c r="G19" s="104">
        <v>2263585</v>
      </c>
      <c r="H19" s="104">
        <v>2272042</v>
      </c>
      <c r="I19" s="8"/>
      <c r="J19" s="225"/>
      <c r="K19" s="258"/>
      <c r="L19" s="223" t="s">
        <v>79</v>
      </c>
      <c r="M19" s="232"/>
      <c r="N19" s="14"/>
      <c r="O19" s="101">
        <v>611179</v>
      </c>
      <c r="P19" s="102">
        <v>686571</v>
      </c>
      <c r="Q19" s="102">
        <v>619024</v>
      </c>
    </row>
    <row r="20" spans="1:17" ht="26.25" customHeight="1">
      <c r="A20" s="234"/>
      <c r="B20" s="238"/>
      <c r="C20" s="223" t="s">
        <v>11</v>
      </c>
      <c r="D20" s="232"/>
      <c r="E20" s="14"/>
      <c r="F20" s="104">
        <v>7588770</v>
      </c>
      <c r="G20" s="104">
        <v>7661720</v>
      </c>
      <c r="H20" s="104">
        <v>7749198</v>
      </c>
      <c r="I20" s="8"/>
      <c r="J20" s="225"/>
      <c r="K20" s="223" t="s">
        <v>87</v>
      </c>
      <c r="L20" s="232"/>
      <c r="M20" s="232"/>
      <c r="N20" s="42" t="s">
        <v>88</v>
      </c>
      <c r="O20" s="101">
        <v>1185683</v>
      </c>
      <c r="P20" s="102">
        <v>1088437</v>
      </c>
      <c r="Q20" s="102">
        <v>1265071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108">
        <v>15607200</v>
      </c>
      <c r="G21" s="108">
        <v>15839800</v>
      </c>
      <c r="H21" s="108">
        <v>16172000</v>
      </c>
      <c r="I21" s="8"/>
      <c r="J21" s="225"/>
      <c r="K21" s="256" t="s">
        <v>43</v>
      </c>
      <c r="L21" s="223" t="s">
        <v>89</v>
      </c>
      <c r="M21" s="232"/>
      <c r="N21" s="14"/>
      <c r="O21" s="101">
        <v>563889</v>
      </c>
      <c r="P21" s="102">
        <v>469888</v>
      </c>
      <c r="Q21" s="102">
        <v>500454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109">
        <v>228.4</v>
      </c>
      <c r="G22" s="110">
        <v>229</v>
      </c>
      <c r="H22" s="110">
        <v>230</v>
      </c>
      <c r="I22" s="8"/>
      <c r="J22" s="225"/>
      <c r="K22" s="257"/>
      <c r="L22" s="47" t="s">
        <v>148</v>
      </c>
      <c r="M22" s="13" t="s">
        <v>115</v>
      </c>
      <c r="N22" s="14"/>
      <c r="O22" s="101"/>
      <c r="P22" s="102"/>
      <c r="Q22" s="102"/>
    </row>
    <row r="23" spans="1:17" ht="26.25" customHeight="1">
      <c r="A23" s="225"/>
      <c r="B23" s="223" t="s">
        <v>13</v>
      </c>
      <c r="C23" s="232"/>
      <c r="D23" s="232"/>
      <c r="E23" s="14"/>
      <c r="F23" s="111" t="s">
        <v>133</v>
      </c>
      <c r="G23" s="111" t="s">
        <v>133</v>
      </c>
      <c r="H23" s="11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01">
        <v>601894</v>
      </c>
      <c r="P23" s="102">
        <v>608863</v>
      </c>
      <c r="Q23" s="102">
        <v>758587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112"/>
      <c r="G24" s="112"/>
      <c r="H24" s="112"/>
      <c r="I24" s="8"/>
      <c r="J24" s="226"/>
      <c r="K24" s="230" t="s">
        <v>92</v>
      </c>
      <c r="L24" s="231"/>
      <c r="M24" s="231"/>
      <c r="N24" s="34" t="s">
        <v>93</v>
      </c>
      <c r="O24" s="108">
        <f>O17-O20</f>
        <v>-1387</v>
      </c>
      <c r="P24" s="108">
        <f>P17-P20</f>
        <v>9022</v>
      </c>
      <c r="Q24" s="108">
        <f>Q17-Q20</f>
        <v>7030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111" t="s">
        <v>134</v>
      </c>
      <c r="G25" s="111" t="s">
        <v>134</v>
      </c>
      <c r="H25" s="11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113">
        <f>O16+O24</f>
        <v>-1387</v>
      </c>
      <c r="P25" s="113">
        <f>P16+P24</f>
        <v>9022</v>
      </c>
      <c r="Q25" s="113">
        <f>Q16+Q24</f>
        <v>7030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104">
        <v>1</v>
      </c>
      <c r="G26" s="104">
        <v>1</v>
      </c>
      <c r="H26" s="104">
        <v>1</v>
      </c>
      <c r="I26" s="8"/>
      <c r="J26" s="239" t="s">
        <v>41</v>
      </c>
      <c r="K26" s="240"/>
      <c r="L26" s="240"/>
      <c r="M26" s="240"/>
      <c r="N26" s="4" t="s">
        <v>59</v>
      </c>
      <c r="O26" s="114">
        <v>18</v>
      </c>
      <c r="P26" s="115">
        <v>25122</v>
      </c>
      <c r="Q26" s="115">
        <v>1947</v>
      </c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104">
        <v>21940</v>
      </c>
      <c r="G27" s="106">
        <v>21600</v>
      </c>
      <c r="H27" s="106">
        <v>21600</v>
      </c>
      <c r="I27" s="8"/>
      <c r="J27" s="239" t="s">
        <v>95</v>
      </c>
      <c r="K27" s="240"/>
      <c r="L27" s="240"/>
      <c r="M27" s="240"/>
      <c r="N27" s="4" t="s">
        <v>107</v>
      </c>
      <c r="O27" s="114">
        <v>33631</v>
      </c>
      <c r="P27" s="115">
        <v>32226</v>
      </c>
      <c r="Q27" s="115">
        <v>16126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106"/>
      <c r="G28" s="106"/>
      <c r="H28" s="106"/>
      <c r="I28" s="8"/>
      <c r="J28" s="239" t="s">
        <v>96</v>
      </c>
      <c r="K28" s="240"/>
      <c r="L28" s="240"/>
      <c r="M28" s="240"/>
      <c r="N28" s="4" t="s">
        <v>108</v>
      </c>
      <c r="O28" s="114"/>
      <c r="P28" s="115"/>
      <c r="Q28" s="115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104">
        <v>14609</v>
      </c>
      <c r="G29" s="106">
        <v>16790</v>
      </c>
      <c r="H29" s="106">
        <v>18833</v>
      </c>
      <c r="I29" s="8"/>
      <c r="J29" s="239" t="s">
        <v>97</v>
      </c>
      <c r="K29" s="240"/>
      <c r="L29" s="240"/>
      <c r="M29" s="240"/>
      <c r="N29" s="4" t="s">
        <v>109</v>
      </c>
      <c r="O29" s="113">
        <f>O25-O26+O27-O28</f>
        <v>32226</v>
      </c>
      <c r="P29" s="113">
        <f>P25-P26+P27-P28</f>
        <v>16126</v>
      </c>
      <c r="Q29" s="113">
        <f>Q25-Q26+Q27-Q28</f>
        <v>21209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106"/>
      <c r="G30" s="106"/>
      <c r="H30" s="106"/>
      <c r="I30" s="8"/>
      <c r="J30" s="239" t="s">
        <v>98</v>
      </c>
      <c r="K30" s="240"/>
      <c r="L30" s="240"/>
      <c r="M30" s="240"/>
      <c r="N30" s="4" t="s">
        <v>110</v>
      </c>
      <c r="O30" s="115"/>
      <c r="P30" s="115"/>
      <c r="Q30" s="115"/>
    </row>
    <row r="31" spans="1:17" ht="26.25" customHeight="1" thickBot="1">
      <c r="A31" s="225"/>
      <c r="B31" s="241" t="s">
        <v>67</v>
      </c>
      <c r="C31" s="242"/>
      <c r="D31" s="242"/>
      <c r="E31" s="14"/>
      <c r="F31" s="104">
        <v>11612</v>
      </c>
      <c r="G31" s="106">
        <v>11829</v>
      </c>
      <c r="H31" s="106">
        <v>12157</v>
      </c>
      <c r="I31" s="8"/>
      <c r="J31" s="239" t="s">
        <v>99</v>
      </c>
      <c r="K31" s="240"/>
      <c r="L31" s="240"/>
      <c r="M31" s="240"/>
      <c r="N31" s="4" t="s">
        <v>111</v>
      </c>
      <c r="O31" s="113">
        <f>O29-O30</f>
        <v>32226</v>
      </c>
      <c r="P31" s="113">
        <f>P29-P30</f>
        <v>16126</v>
      </c>
      <c r="Q31" s="113">
        <f>Q29-Q30</f>
        <v>21209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104">
        <v>4376413</v>
      </c>
      <c r="G32" s="106">
        <v>4378378</v>
      </c>
      <c r="H32" s="106">
        <v>4535243</v>
      </c>
      <c r="I32" s="8"/>
      <c r="J32" s="239" t="s">
        <v>123</v>
      </c>
      <c r="K32" s="240"/>
      <c r="L32" s="240"/>
      <c r="M32" s="240"/>
      <c r="N32" s="4"/>
      <c r="O32" s="116">
        <f>IF(O5=0,0,O5/(O11+O23))</f>
        <v>0.5968246695657533</v>
      </c>
      <c r="P32" s="116">
        <f>IF(P5=0,0,P5/(P11+P23))</f>
        <v>0.5793134564308358</v>
      </c>
      <c r="Q32" s="116">
        <f>IF(Q5=0,0,Q5/(Q11+Q23))</f>
        <v>0.5281735475351839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106"/>
      <c r="G33" s="106"/>
      <c r="H33" s="106"/>
      <c r="I33" s="8"/>
      <c r="J33" s="239" t="s">
        <v>126</v>
      </c>
      <c r="K33" s="240"/>
      <c r="L33" s="240"/>
      <c r="M33" s="240"/>
      <c r="N33" s="4"/>
      <c r="O33" s="116">
        <f>IF(O31&lt;0,O31/(O6-O9),0)</f>
        <v>0</v>
      </c>
      <c r="P33" s="116">
        <f>IF(P31&lt;0,P31/(P6-P9),0)</f>
        <v>0</v>
      </c>
      <c r="Q33" s="116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104">
        <v>4376413</v>
      </c>
      <c r="G34" s="106">
        <v>4378378</v>
      </c>
      <c r="H34" s="106">
        <v>4535243</v>
      </c>
      <c r="I34" s="8"/>
      <c r="J34" s="239" t="s">
        <v>112</v>
      </c>
      <c r="K34" s="240"/>
      <c r="L34" s="240"/>
      <c r="M34" s="240"/>
      <c r="N34" s="4"/>
      <c r="O34" s="114">
        <v>994524</v>
      </c>
      <c r="P34" s="115">
        <v>999474</v>
      </c>
      <c r="Q34" s="115">
        <v>935517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104">
        <v>3898740</v>
      </c>
      <c r="G35" s="106">
        <v>4004715</v>
      </c>
      <c r="H35" s="106">
        <v>4033740</v>
      </c>
      <c r="I35" s="8"/>
      <c r="J35" s="261" t="s">
        <v>151</v>
      </c>
      <c r="K35" s="262"/>
      <c r="L35" s="263" t="s">
        <v>40</v>
      </c>
      <c r="M35" s="264"/>
      <c r="N35" s="4"/>
      <c r="O35" s="114">
        <v>138446</v>
      </c>
      <c r="P35" s="115">
        <v>112405</v>
      </c>
      <c r="Q35" s="115">
        <v>112954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117">
        <f>IF(F35=0,0,F35/F34)</f>
        <v>0.8908528514105044</v>
      </c>
      <c r="G36" s="117">
        <f>IF(G35=0,0,G35/G34)</f>
        <v>0.9146572086740797</v>
      </c>
      <c r="H36" s="117">
        <f>IF(H35=0,0,H35/H34)</f>
        <v>0.889420919672882</v>
      </c>
      <c r="I36" s="8"/>
      <c r="J36" s="239" t="s">
        <v>116</v>
      </c>
      <c r="K36" s="240"/>
      <c r="L36" s="240"/>
      <c r="M36" s="240"/>
      <c r="N36" s="4"/>
      <c r="O36" s="118">
        <v>11116251</v>
      </c>
      <c r="P36" s="58">
        <v>10760988</v>
      </c>
      <c r="Q36" s="58">
        <v>10366401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103"/>
      <c r="G37" s="103"/>
      <c r="H37" s="103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104">
        <v>1348299</v>
      </c>
      <c r="G38" s="104">
        <v>1328977</v>
      </c>
      <c r="H38" s="104">
        <v>1488948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104">
        <v>396479</v>
      </c>
      <c r="G39" s="104">
        <v>377092</v>
      </c>
      <c r="H39" s="104">
        <v>414718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104">
        <v>951820</v>
      </c>
      <c r="G40" s="104">
        <v>951885</v>
      </c>
      <c r="H40" s="104">
        <v>1074230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104">
        <v>144585</v>
      </c>
      <c r="G41" s="104">
        <v>118331</v>
      </c>
      <c r="H41" s="104">
        <v>118819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108">
        <f>F37+F38+F41</f>
        <v>1492884</v>
      </c>
      <c r="G42" s="108">
        <f>G37+G38+G41</f>
        <v>1447308</v>
      </c>
      <c r="H42" s="108">
        <f>H37+H38+H41</f>
        <v>1607767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119" t="s">
        <v>177</v>
      </c>
      <c r="G43" s="119" t="s">
        <v>177</v>
      </c>
      <c r="H43" s="120" t="s">
        <v>177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104">
        <v>2058</v>
      </c>
      <c r="G44" s="104">
        <v>2058</v>
      </c>
      <c r="H44" s="104">
        <v>2058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121">
        <v>35886</v>
      </c>
      <c r="G45" s="122">
        <v>35886</v>
      </c>
      <c r="H45" s="122">
        <v>35886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106">
        <v>123</v>
      </c>
      <c r="G46" s="106">
        <v>124.1</v>
      </c>
      <c r="H46" s="106">
        <v>123.3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106">
        <v>345.8</v>
      </c>
      <c r="G47" s="106">
        <v>331.9</v>
      </c>
      <c r="H47" s="106">
        <v>369.1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106">
        <v>101.7</v>
      </c>
      <c r="G48" s="106">
        <v>94.2</v>
      </c>
      <c r="H48" s="106">
        <v>102.8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106">
        <v>244.1</v>
      </c>
      <c r="G49" s="106">
        <v>237.7</v>
      </c>
      <c r="H49" s="106">
        <v>266.3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106">
        <v>7.4</v>
      </c>
      <c r="G50" s="106">
        <v>2.6</v>
      </c>
      <c r="H50" s="106">
        <v>0.6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104">
        <v>450</v>
      </c>
      <c r="G51" s="104">
        <v>450</v>
      </c>
      <c r="H51" s="104">
        <v>450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123">
        <v>30713</v>
      </c>
      <c r="G52" s="123">
        <v>30713</v>
      </c>
      <c r="H52" s="124">
        <v>30713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103">
        <v>8</v>
      </c>
      <c r="G53" s="103">
        <v>7</v>
      </c>
      <c r="H53" s="103">
        <v>7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104">
        <v>9</v>
      </c>
      <c r="G54" s="104">
        <v>7</v>
      </c>
      <c r="H54" s="104">
        <v>7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108">
        <f>F53+F54</f>
        <v>17</v>
      </c>
      <c r="G55" s="108">
        <f>G53+G54</f>
        <v>14</v>
      </c>
      <c r="H55" s="108">
        <f>H53+H54</f>
        <v>14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282" t="s">
        <v>219</v>
      </c>
      <c r="B3" s="283"/>
      <c r="C3" s="283"/>
      <c r="D3" s="283"/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 t="s">
        <v>220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38">
        <v>333460</v>
      </c>
      <c r="P5" s="19">
        <v>346269</v>
      </c>
      <c r="Q5" s="20">
        <v>381099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 t="s">
        <v>221</v>
      </c>
      <c r="G6" s="228"/>
      <c r="H6" s="229"/>
      <c r="I6" s="8"/>
      <c r="J6" s="225"/>
      <c r="K6" s="256" t="s">
        <v>225</v>
      </c>
      <c r="L6" s="223" t="s">
        <v>63</v>
      </c>
      <c r="M6" s="232"/>
      <c r="N6" s="14" t="s">
        <v>139</v>
      </c>
      <c r="O6" s="21">
        <v>217756</v>
      </c>
      <c r="P6" s="22">
        <v>224732</v>
      </c>
      <c r="Q6" s="23">
        <v>225268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77624</v>
      </c>
      <c r="G7" s="19">
        <v>77661</v>
      </c>
      <c r="H7" s="20">
        <v>77434</v>
      </c>
      <c r="I7" s="8"/>
      <c r="J7" s="225"/>
      <c r="K7" s="257"/>
      <c r="L7" s="256" t="s">
        <v>141</v>
      </c>
      <c r="M7" s="13" t="s">
        <v>35</v>
      </c>
      <c r="N7" s="14"/>
      <c r="O7" s="21">
        <v>212817</v>
      </c>
      <c r="P7" s="22">
        <v>214805</v>
      </c>
      <c r="Q7" s="23">
        <v>214640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18704</v>
      </c>
      <c r="G8" s="22">
        <v>18674</v>
      </c>
      <c r="H8" s="23">
        <v>18843</v>
      </c>
      <c r="I8" s="24"/>
      <c r="J8" s="225"/>
      <c r="K8" s="257"/>
      <c r="L8" s="257"/>
      <c r="M8" s="13" t="s">
        <v>36</v>
      </c>
      <c r="N8" s="14"/>
      <c r="O8" s="21">
        <v>4809</v>
      </c>
      <c r="P8" s="22">
        <v>9807</v>
      </c>
      <c r="Q8" s="23">
        <v>10488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18704</v>
      </c>
      <c r="G9" s="22">
        <v>18674</v>
      </c>
      <c r="H9" s="23">
        <v>18843</v>
      </c>
      <c r="I9" s="8"/>
      <c r="J9" s="225"/>
      <c r="K9" s="257"/>
      <c r="L9" s="258"/>
      <c r="M9" s="13" t="s">
        <v>37</v>
      </c>
      <c r="N9" s="14" t="s">
        <v>143</v>
      </c>
      <c r="O9" s="21"/>
      <c r="P9" s="22"/>
      <c r="Q9" s="23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0.24095640523549416</v>
      </c>
      <c r="G10" s="26">
        <f>IF(G9=0,0,G9/G7)</f>
        <v>0.2404553121901598</v>
      </c>
      <c r="H10" s="27">
        <f>IF(H9=0,0,H9/H7)</f>
        <v>0.2433427176692409</v>
      </c>
      <c r="I10" s="8"/>
      <c r="J10" s="225"/>
      <c r="K10" s="258"/>
      <c r="L10" s="248" t="s">
        <v>79</v>
      </c>
      <c r="M10" s="249"/>
      <c r="N10" s="28"/>
      <c r="O10" s="21">
        <v>114209</v>
      </c>
      <c r="P10" s="22">
        <v>102073</v>
      </c>
      <c r="Q10" s="23">
        <v>153719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17355</v>
      </c>
      <c r="G11" s="22">
        <v>17723</v>
      </c>
      <c r="H11" s="23">
        <v>17934</v>
      </c>
      <c r="I11" s="8"/>
      <c r="J11" s="225"/>
      <c r="K11" s="232" t="s">
        <v>80</v>
      </c>
      <c r="L11" s="232"/>
      <c r="M11" s="232"/>
      <c r="N11" s="14" t="s">
        <v>226</v>
      </c>
      <c r="O11" s="98">
        <v>333460</v>
      </c>
      <c r="P11" s="22">
        <v>345851</v>
      </c>
      <c r="Q11" s="23">
        <v>326086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0.9278763900769889</v>
      </c>
      <c r="G12" s="26">
        <f>IF(G11=0,0,G11/G9)</f>
        <v>0.9490735782371211</v>
      </c>
      <c r="H12" s="27">
        <f>IF(H11=0,0,H11/H9)</f>
        <v>0.9517592740009553</v>
      </c>
      <c r="I12" s="8"/>
      <c r="J12" s="225"/>
      <c r="K12" s="256" t="s">
        <v>147</v>
      </c>
      <c r="L12" s="223" t="s">
        <v>64</v>
      </c>
      <c r="M12" s="232"/>
      <c r="N12" s="14"/>
      <c r="O12" s="21">
        <v>150519</v>
      </c>
      <c r="P12" s="22">
        <v>167556</v>
      </c>
      <c r="Q12" s="23">
        <v>154044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211</v>
      </c>
      <c r="G13" s="31">
        <v>211</v>
      </c>
      <c r="H13" s="32">
        <v>225</v>
      </c>
      <c r="I13" s="8"/>
      <c r="J13" s="225"/>
      <c r="K13" s="257"/>
      <c r="L13" s="256" t="s">
        <v>148</v>
      </c>
      <c r="M13" s="13" t="s">
        <v>34</v>
      </c>
      <c r="N13" s="14"/>
      <c r="O13" s="21">
        <v>29737</v>
      </c>
      <c r="P13" s="22">
        <v>30421</v>
      </c>
      <c r="Q13" s="23">
        <v>26850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398</v>
      </c>
      <c r="G14" s="31">
        <v>408</v>
      </c>
      <c r="H14" s="32">
        <v>416</v>
      </c>
      <c r="I14" s="8"/>
      <c r="J14" s="225"/>
      <c r="K14" s="257"/>
      <c r="L14" s="258"/>
      <c r="M14" s="13" t="s">
        <v>38</v>
      </c>
      <c r="N14" s="14"/>
      <c r="O14" s="21"/>
      <c r="P14" s="22"/>
      <c r="Q14" s="23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398</v>
      </c>
      <c r="G15" s="36">
        <v>408</v>
      </c>
      <c r="H15" s="37">
        <v>416</v>
      </c>
      <c r="I15" s="8"/>
      <c r="J15" s="225"/>
      <c r="K15" s="258"/>
      <c r="L15" s="248" t="s">
        <v>39</v>
      </c>
      <c r="M15" s="249"/>
      <c r="N15" s="28"/>
      <c r="O15" s="21">
        <v>182941</v>
      </c>
      <c r="P15" s="22">
        <v>178295</v>
      </c>
      <c r="Q15" s="23">
        <v>172042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13982061</v>
      </c>
      <c r="G16" s="19">
        <v>14314576</v>
      </c>
      <c r="H16" s="20">
        <v>14554367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418</v>
      </c>
      <c r="Q16" s="41">
        <f>Q5-Q11</f>
        <v>55013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2882700</v>
      </c>
      <c r="G17" s="22">
        <v>2921100</v>
      </c>
      <c r="H17" s="23">
        <v>2958292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38">
        <v>689206</v>
      </c>
      <c r="P17" s="19">
        <v>503538</v>
      </c>
      <c r="Q17" s="20">
        <v>383218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6064700</v>
      </c>
      <c r="G18" s="22">
        <v>6191500</v>
      </c>
      <c r="H18" s="23">
        <v>6268800</v>
      </c>
      <c r="I18" s="8"/>
      <c r="J18" s="225"/>
      <c r="K18" s="256" t="s">
        <v>148</v>
      </c>
      <c r="L18" s="223" t="s">
        <v>104</v>
      </c>
      <c r="M18" s="232"/>
      <c r="N18" s="14"/>
      <c r="O18" s="21">
        <v>172600</v>
      </c>
      <c r="P18" s="22">
        <v>126800</v>
      </c>
      <c r="Q18" s="23">
        <v>77300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706698</v>
      </c>
      <c r="G19" s="22">
        <v>723462</v>
      </c>
      <c r="H19" s="23">
        <v>741003</v>
      </c>
      <c r="I19" s="8"/>
      <c r="J19" s="225"/>
      <c r="K19" s="258"/>
      <c r="L19" s="223" t="s">
        <v>79</v>
      </c>
      <c r="M19" s="232"/>
      <c r="N19" s="14"/>
      <c r="O19" s="98">
        <v>288912</v>
      </c>
      <c r="P19" s="22">
        <v>287136</v>
      </c>
      <c r="Q19" s="23">
        <v>233996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4327963</v>
      </c>
      <c r="G20" s="22">
        <v>4478514</v>
      </c>
      <c r="H20" s="23">
        <v>4586272</v>
      </c>
      <c r="I20" s="8"/>
      <c r="J20" s="225"/>
      <c r="K20" s="223" t="s">
        <v>87</v>
      </c>
      <c r="L20" s="232"/>
      <c r="M20" s="232"/>
      <c r="N20" s="42" t="s">
        <v>88</v>
      </c>
      <c r="O20" s="21">
        <v>885623</v>
      </c>
      <c r="P20" s="22">
        <v>525568</v>
      </c>
      <c r="Q20" s="23">
        <v>445123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5933768</v>
      </c>
      <c r="G21" s="40">
        <v>6054144</v>
      </c>
      <c r="H21" s="41">
        <v>6138350</v>
      </c>
      <c r="I21" s="8"/>
      <c r="J21" s="225"/>
      <c r="K21" s="256" t="s">
        <v>43</v>
      </c>
      <c r="L21" s="223" t="s">
        <v>89</v>
      </c>
      <c r="M21" s="232"/>
      <c r="N21" s="14"/>
      <c r="O21" s="21">
        <v>700840</v>
      </c>
      <c r="P21" s="22">
        <v>332515</v>
      </c>
      <c r="Q21" s="23">
        <v>239790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93</v>
      </c>
      <c r="G22" s="45">
        <v>97</v>
      </c>
      <c r="H22" s="46">
        <v>98</v>
      </c>
      <c r="I22" s="8"/>
      <c r="J22" s="225"/>
      <c r="K22" s="257"/>
      <c r="L22" s="47" t="s">
        <v>148</v>
      </c>
      <c r="M22" s="13" t="s">
        <v>115</v>
      </c>
      <c r="N22" s="14"/>
      <c r="O22" s="21"/>
      <c r="P22" s="22"/>
      <c r="Q22" s="23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21">
        <v>182114</v>
      </c>
      <c r="P23" s="22">
        <v>193053</v>
      </c>
      <c r="Q23" s="23">
        <v>205333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48"/>
      <c r="G24" s="48"/>
      <c r="H24" s="50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-196417</v>
      </c>
      <c r="P24" s="40">
        <f>P17-P20</f>
        <v>-22030</v>
      </c>
      <c r="Q24" s="41">
        <f>Q17-Q20</f>
        <v>-61905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176</v>
      </c>
      <c r="G25" s="49" t="s">
        <v>176</v>
      </c>
      <c r="H25" s="50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-196417</v>
      </c>
      <c r="P25" s="54">
        <f>P16+P24</f>
        <v>-21612</v>
      </c>
      <c r="Q25" s="55">
        <f>Q16+Q24</f>
        <v>-6892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3">
        <v>394894</v>
      </c>
      <c r="P27" s="54">
        <v>108831</v>
      </c>
      <c r="Q27" s="55">
        <v>87219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6731</v>
      </c>
      <c r="G29" s="31">
        <v>6950</v>
      </c>
      <c r="H29" s="32">
        <v>6834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198477</v>
      </c>
      <c r="P29" s="54">
        <f>P25-P26+P27-P28</f>
        <v>87219</v>
      </c>
      <c r="Q29" s="55">
        <f>Q25-Q26+Q27-Q28</f>
        <v>80327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3">
        <v>15093</v>
      </c>
      <c r="P30" s="54"/>
      <c r="Q30" s="55">
        <v>43475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5903</v>
      </c>
      <c r="G31" s="31">
        <v>5808</v>
      </c>
      <c r="H31" s="32">
        <v>5888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183384</v>
      </c>
      <c r="P31" s="54">
        <f>P29-P30</f>
        <v>87219</v>
      </c>
      <c r="Q31" s="55">
        <f>Q29-Q30</f>
        <v>36852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2084500</v>
      </c>
      <c r="G32" s="31">
        <v>2145849</v>
      </c>
      <c r="H32" s="32">
        <v>2185975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0.6467742748858554</v>
      </c>
      <c r="P32" s="60">
        <f>IF(P5=0,0,P5/(P11+P23))</f>
        <v>0.6425430132268456</v>
      </c>
      <c r="Q32" s="61">
        <f>IF(Q5=0,0,Q5/(Q11+Q23))</f>
        <v>0.7171346903291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2084500</v>
      </c>
      <c r="G34" s="31">
        <v>2145849</v>
      </c>
      <c r="H34" s="32">
        <v>2185975</v>
      </c>
      <c r="I34" s="8"/>
      <c r="J34" s="239" t="s">
        <v>112</v>
      </c>
      <c r="K34" s="240"/>
      <c r="L34" s="240"/>
      <c r="M34" s="240"/>
      <c r="N34" s="4"/>
      <c r="O34" s="53">
        <v>407930</v>
      </c>
      <c r="P34" s="54">
        <v>399016</v>
      </c>
      <c r="Q34" s="55">
        <v>398203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1712504</v>
      </c>
      <c r="G35" s="31">
        <v>1723671</v>
      </c>
      <c r="H35" s="32">
        <v>1722894</v>
      </c>
      <c r="I35" s="8"/>
      <c r="J35" s="261" t="s">
        <v>151</v>
      </c>
      <c r="K35" s="262"/>
      <c r="L35" s="263" t="s">
        <v>40</v>
      </c>
      <c r="M35" s="264"/>
      <c r="N35" s="4"/>
      <c r="O35" s="53">
        <v>61577</v>
      </c>
      <c r="P35" s="54">
        <v>67685</v>
      </c>
      <c r="Q35" s="55">
        <v>169920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0.8215418565603262</v>
      </c>
      <c r="G36" s="63">
        <f>IF(G35=0,0,G35/G34)</f>
        <v>0.8032582907744208</v>
      </c>
      <c r="H36" s="64">
        <f>IF(H35=0,0,H35/H34)</f>
        <v>0.7881581445350473</v>
      </c>
      <c r="I36" s="8"/>
      <c r="J36" s="239" t="s">
        <v>116</v>
      </c>
      <c r="K36" s="240"/>
      <c r="L36" s="240"/>
      <c r="M36" s="240"/>
      <c r="N36" s="4"/>
      <c r="O36" s="53">
        <v>4717229</v>
      </c>
      <c r="P36" s="54">
        <v>4650975</v>
      </c>
      <c r="Q36" s="55">
        <v>4522943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2190</v>
      </c>
      <c r="G37" s="19">
        <v>11664</v>
      </c>
      <c r="H37" s="20">
        <v>12499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456888</v>
      </c>
      <c r="G38" s="22">
        <v>470092</v>
      </c>
      <c r="H38" s="23">
        <v>357084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142515</v>
      </c>
      <c r="G39" s="22">
        <v>150288</v>
      </c>
      <c r="H39" s="23">
        <v>134111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314373</v>
      </c>
      <c r="G40" s="22">
        <v>319804</v>
      </c>
      <c r="H40" s="23">
        <v>222973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56496</v>
      </c>
      <c r="G41" s="22">
        <v>57148</v>
      </c>
      <c r="H41" s="23">
        <v>161836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515574</v>
      </c>
      <c r="G42" s="40">
        <f>G37+G38+G41</f>
        <v>538904</v>
      </c>
      <c r="H42" s="41">
        <f>H37+H38+H41</f>
        <v>531419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222</v>
      </c>
      <c r="G43" s="66" t="s">
        <v>222</v>
      </c>
      <c r="H43" s="68" t="s">
        <v>223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2220</v>
      </c>
      <c r="G44" s="22">
        <v>2220</v>
      </c>
      <c r="H44" s="23">
        <v>2220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88" t="s">
        <v>227</v>
      </c>
      <c r="G45" s="88" t="s">
        <v>227</v>
      </c>
      <c r="H45" s="90" t="s">
        <v>227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124.3</v>
      </c>
      <c r="G46" s="31">
        <v>124.6</v>
      </c>
      <c r="H46" s="32">
        <v>124.6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266.8</v>
      </c>
      <c r="G47" s="31">
        <v>272.7</v>
      </c>
      <c r="H47" s="32">
        <v>207.3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83.2</v>
      </c>
      <c r="G48" s="31">
        <v>87.2</v>
      </c>
      <c r="H48" s="32">
        <v>77.8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183.6</v>
      </c>
      <c r="G49" s="31">
        <v>185.5</v>
      </c>
      <c r="H49" s="32">
        <v>129.4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3.9</v>
      </c>
      <c r="G50" s="31">
        <v>7</v>
      </c>
      <c r="H50" s="32">
        <v>9.6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610</v>
      </c>
      <c r="G51" s="22">
        <v>610</v>
      </c>
      <c r="H51" s="23">
        <v>610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91" t="s">
        <v>224</v>
      </c>
      <c r="G52" s="91" t="s">
        <v>224</v>
      </c>
      <c r="H52" s="93" t="s">
        <v>224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4</v>
      </c>
      <c r="G53" s="19">
        <v>4</v>
      </c>
      <c r="H53" s="20">
        <v>3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10</v>
      </c>
      <c r="G54" s="22">
        <v>9</v>
      </c>
      <c r="H54" s="23">
        <v>9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14</v>
      </c>
      <c r="G55" s="40">
        <f>G53+G54</f>
        <v>13</v>
      </c>
      <c r="H55" s="41">
        <f>H53+H54</f>
        <v>12</v>
      </c>
    </row>
  </sheetData>
  <mergeCells count="97">
    <mergeCell ref="A3:D3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228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27401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229</v>
      </c>
      <c r="O5" s="10">
        <v>723932</v>
      </c>
      <c r="P5" s="11">
        <v>650464</v>
      </c>
      <c r="Q5" s="12">
        <v>796610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29934</v>
      </c>
      <c r="G6" s="228"/>
      <c r="H6" s="229"/>
      <c r="I6" s="8"/>
      <c r="J6" s="225"/>
      <c r="K6" s="256" t="s">
        <v>230</v>
      </c>
      <c r="L6" s="223" t="s">
        <v>63</v>
      </c>
      <c r="M6" s="232"/>
      <c r="N6" s="14" t="s">
        <v>231</v>
      </c>
      <c r="O6" s="15">
        <v>650276</v>
      </c>
      <c r="P6" s="16">
        <v>629305</v>
      </c>
      <c r="Q6" s="17">
        <v>760274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232</v>
      </c>
      <c r="F7" s="18">
        <v>60898</v>
      </c>
      <c r="G7" s="19">
        <v>61155</v>
      </c>
      <c r="H7" s="20">
        <v>61621</v>
      </c>
      <c r="I7" s="8"/>
      <c r="J7" s="225"/>
      <c r="K7" s="257"/>
      <c r="L7" s="256" t="s">
        <v>233</v>
      </c>
      <c r="M7" s="13" t="s">
        <v>35</v>
      </c>
      <c r="N7" s="14"/>
      <c r="O7" s="15">
        <v>539440</v>
      </c>
      <c r="P7" s="16">
        <v>556854</v>
      </c>
      <c r="Q7" s="17">
        <v>707634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51102</v>
      </c>
      <c r="G8" s="22">
        <v>51811</v>
      </c>
      <c r="H8" s="23">
        <v>52147</v>
      </c>
      <c r="I8" s="24"/>
      <c r="J8" s="225"/>
      <c r="K8" s="257"/>
      <c r="L8" s="257"/>
      <c r="M8" s="13" t="s">
        <v>36</v>
      </c>
      <c r="N8" s="14"/>
      <c r="O8" s="15">
        <v>110836</v>
      </c>
      <c r="P8" s="16">
        <v>72451</v>
      </c>
      <c r="Q8" s="17">
        <v>52640</v>
      </c>
    </row>
    <row r="9" spans="1:17" ht="26.25" customHeight="1">
      <c r="A9" s="225"/>
      <c r="B9" s="223" t="s">
        <v>61</v>
      </c>
      <c r="C9" s="232"/>
      <c r="D9" s="232"/>
      <c r="E9" s="14" t="s">
        <v>234</v>
      </c>
      <c r="F9" s="21">
        <v>51102</v>
      </c>
      <c r="G9" s="22">
        <v>51811</v>
      </c>
      <c r="H9" s="23">
        <v>52147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235</v>
      </c>
      <c r="F10" s="25">
        <f>IF(F9=0,0,F9/F7)</f>
        <v>0.8391408584846793</v>
      </c>
      <c r="G10" s="26">
        <f>IF(G9=0,0,G9/G7)</f>
        <v>0.8472079143160821</v>
      </c>
      <c r="H10" s="27">
        <f>IF(H9=0,0,H9/H7)</f>
        <v>0.8462537122085003</v>
      </c>
      <c r="I10" s="8"/>
      <c r="J10" s="225"/>
      <c r="K10" s="258"/>
      <c r="L10" s="248" t="s">
        <v>79</v>
      </c>
      <c r="M10" s="249"/>
      <c r="N10" s="28"/>
      <c r="O10" s="15">
        <v>68512</v>
      </c>
      <c r="P10" s="16">
        <v>20861</v>
      </c>
      <c r="Q10" s="17">
        <v>35705</v>
      </c>
    </row>
    <row r="11" spans="1:17" ht="26.25" customHeight="1">
      <c r="A11" s="225"/>
      <c r="B11" s="223" t="s">
        <v>3</v>
      </c>
      <c r="C11" s="232"/>
      <c r="D11" s="232"/>
      <c r="E11" s="14" t="s">
        <v>236</v>
      </c>
      <c r="F11" s="21">
        <v>50195</v>
      </c>
      <c r="G11" s="22">
        <v>50810</v>
      </c>
      <c r="H11" s="23">
        <v>51202</v>
      </c>
      <c r="I11" s="8"/>
      <c r="J11" s="225"/>
      <c r="K11" s="232" t="s">
        <v>80</v>
      </c>
      <c r="L11" s="232"/>
      <c r="M11" s="232"/>
      <c r="N11" s="14" t="s">
        <v>237</v>
      </c>
      <c r="O11" s="29">
        <v>723932</v>
      </c>
      <c r="P11" s="16">
        <v>643209</v>
      </c>
      <c r="Q11" s="17">
        <v>637231</v>
      </c>
    </row>
    <row r="12" spans="1:17" ht="26.25" customHeight="1">
      <c r="A12" s="225"/>
      <c r="B12" s="223" t="s">
        <v>75</v>
      </c>
      <c r="C12" s="232"/>
      <c r="D12" s="232"/>
      <c r="E12" s="14" t="s">
        <v>238</v>
      </c>
      <c r="F12" s="25">
        <f>IF(F11=0,0,F11/F9)</f>
        <v>0.9822511839066964</v>
      </c>
      <c r="G12" s="26">
        <f>IF(G11=0,0,G11/G9)</f>
        <v>0.9806797784254309</v>
      </c>
      <c r="H12" s="27">
        <f>IF(H11=0,0,H11/H9)</f>
        <v>0.9818781521468157</v>
      </c>
      <c r="I12" s="8"/>
      <c r="J12" s="225"/>
      <c r="K12" s="256" t="s">
        <v>239</v>
      </c>
      <c r="L12" s="223" t="s">
        <v>64</v>
      </c>
      <c r="M12" s="232"/>
      <c r="N12" s="14"/>
      <c r="O12" s="15">
        <v>577166</v>
      </c>
      <c r="P12" s="16">
        <v>507146</v>
      </c>
      <c r="Q12" s="17">
        <v>428721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536</v>
      </c>
      <c r="G13" s="31">
        <v>536</v>
      </c>
      <c r="H13" s="32">
        <v>473</v>
      </c>
      <c r="I13" s="8"/>
      <c r="J13" s="225"/>
      <c r="K13" s="257"/>
      <c r="L13" s="256" t="s">
        <v>105</v>
      </c>
      <c r="M13" s="13" t="s">
        <v>34</v>
      </c>
      <c r="N13" s="14"/>
      <c r="O13" s="15">
        <v>48814</v>
      </c>
      <c r="P13" s="16">
        <v>44575</v>
      </c>
      <c r="Q13" s="17">
        <v>61100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909</v>
      </c>
      <c r="G14" s="31">
        <v>915</v>
      </c>
      <c r="H14" s="32">
        <v>920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909</v>
      </c>
      <c r="G15" s="36">
        <v>915</v>
      </c>
      <c r="H15" s="37">
        <v>920</v>
      </c>
      <c r="I15" s="8"/>
      <c r="J15" s="225"/>
      <c r="K15" s="258"/>
      <c r="L15" s="248" t="s">
        <v>39</v>
      </c>
      <c r="M15" s="249"/>
      <c r="N15" s="28"/>
      <c r="O15" s="15">
        <v>146766</v>
      </c>
      <c r="P15" s="16">
        <v>136063</v>
      </c>
      <c r="Q15" s="17">
        <v>129350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18566065</v>
      </c>
      <c r="G16" s="19">
        <v>19070443</v>
      </c>
      <c r="H16" s="20">
        <v>19237789</v>
      </c>
      <c r="I16" s="8"/>
      <c r="J16" s="226"/>
      <c r="K16" s="230" t="s">
        <v>82</v>
      </c>
      <c r="L16" s="231"/>
      <c r="M16" s="231"/>
      <c r="N16" s="34" t="s">
        <v>240</v>
      </c>
      <c r="O16" s="39">
        <f>O5-O11</f>
        <v>0</v>
      </c>
      <c r="P16" s="40">
        <f>P5-P11</f>
        <v>7255</v>
      </c>
      <c r="Q16" s="41">
        <f>Q5-Q11</f>
        <v>159379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2910971</v>
      </c>
      <c r="G17" s="22">
        <v>3074561</v>
      </c>
      <c r="H17" s="23">
        <v>3104471</v>
      </c>
      <c r="I17" s="8"/>
      <c r="J17" s="224" t="s">
        <v>84</v>
      </c>
      <c r="K17" s="259" t="s">
        <v>85</v>
      </c>
      <c r="L17" s="260"/>
      <c r="M17" s="260"/>
      <c r="N17" s="9" t="s">
        <v>241</v>
      </c>
      <c r="O17" s="10">
        <v>760151</v>
      </c>
      <c r="P17" s="11">
        <v>772084</v>
      </c>
      <c r="Q17" s="12">
        <v>189643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5355700</v>
      </c>
      <c r="G18" s="22">
        <v>5532100</v>
      </c>
      <c r="H18" s="23">
        <v>5596700</v>
      </c>
      <c r="I18" s="8"/>
      <c r="J18" s="225"/>
      <c r="K18" s="256" t="s">
        <v>242</v>
      </c>
      <c r="L18" s="223" t="s">
        <v>104</v>
      </c>
      <c r="M18" s="232"/>
      <c r="N18" s="14"/>
      <c r="O18" s="15">
        <v>238200</v>
      </c>
      <c r="P18" s="16">
        <v>176400</v>
      </c>
      <c r="Q18" s="17">
        <v>64600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347130</v>
      </c>
      <c r="G19" s="22">
        <v>358560</v>
      </c>
      <c r="H19" s="23">
        <v>370021</v>
      </c>
      <c r="I19" s="8"/>
      <c r="J19" s="225"/>
      <c r="K19" s="258"/>
      <c r="L19" s="223" t="s">
        <v>79</v>
      </c>
      <c r="M19" s="232"/>
      <c r="N19" s="14"/>
      <c r="O19" s="29">
        <v>406836</v>
      </c>
      <c r="P19" s="16">
        <v>416133</v>
      </c>
      <c r="Q19" s="17">
        <v>83672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9952264</v>
      </c>
      <c r="G20" s="22">
        <v>10105222</v>
      </c>
      <c r="H20" s="23">
        <v>10166597</v>
      </c>
      <c r="I20" s="8"/>
      <c r="J20" s="225"/>
      <c r="K20" s="223" t="s">
        <v>87</v>
      </c>
      <c r="L20" s="232"/>
      <c r="M20" s="232"/>
      <c r="N20" s="42" t="s">
        <v>88</v>
      </c>
      <c r="O20" s="15">
        <v>751230</v>
      </c>
      <c r="P20" s="16">
        <v>739456</v>
      </c>
      <c r="Q20" s="17">
        <v>407027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5388106</v>
      </c>
      <c r="G21" s="40">
        <v>5724121</v>
      </c>
      <c r="H21" s="41">
        <v>5783004</v>
      </c>
      <c r="I21" s="8"/>
      <c r="J21" s="225"/>
      <c r="K21" s="256" t="s">
        <v>243</v>
      </c>
      <c r="L21" s="223" t="s">
        <v>89</v>
      </c>
      <c r="M21" s="232"/>
      <c r="N21" s="14"/>
      <c r="O21" s="15">
        <v>519201</v>
      </c>
      <c r="P21" s="16">
        <v>504378</v>
      </c>
      <c r="Q21" s="17">
        <v>167346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226</v>
      </c>
      <c r="G22" s="45">
        <v>228</v>
      </c>
      <c r="H22" s="46">
        <v>252</v>
      </c>
      <c r="I22" s="8"/>
      <c r="J22" s="225"/>
      <c r="K22" s="257"/>
      <c r="L22" s="47" t="s">
        <v>244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245</v>
      </c>
      <c r="O23" s="15">
        <v>228849</v>
      </c>
      <c r="P23" s="16">
        <v>231935</v>
      </c>
      <c r="Q23" s="17">
        <v>225878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246</v>
      </c>
      <c r="O24" s="43">
        <f>O17-O20</f>
        <v>8921</v>
      </c>
      <c r="P24" s="40">
        <f>P17-P20</f>
        <v>32628</v>
      </c>
      <c r="Q24" s="41">
        <f>Q17-Q20</f>
        <v>-217384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247</v>
      </c>
      <c r="O25" s="53">
        <f>O16+O24</f>
        <v>8921</v>
      </c>
      <c r="P25" s="54">
        <f>P16+P24</f>
        <v>39883</v>
      </c>
      <c r="Q25" s="55">
        <f>Q16+Q24</f>
        <v>-58005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248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249</v>
      </c>
      <c r="O27" s="56">
        <v>18030</v>
      </c>
      <c r="P27" s="57">
        <v>39686</v>
      </c>
      <c r="Q27" s="58">
        <v>79569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250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21522</v>
      </c>
      <c r="G29" s="31">
        <v>20996</v>
      </c>
      <c r="H29" s="32">
        <v>22991</v>
      </c>
      <c r="I29" s="8"/>
      <c r="J29" s="239" t="s">
        <v>97</v>
      </c>
      <c r="K29" s="240"/>
      <c r="L29" s="240"/>
      <c r="M29" s="240"/>
      <c r="N29" s="4" t="s">
        <v>251</v>
      </c>
      <c r="O29" s="53">
        <f>O25-O26+O27-O28</f>
        <v>26951</v>
      </c>
      <c r="P29" s="54">
        <f>P25-P26+P27-P28</f>
        <v>79569</v>
      </c>
      <c r="Q29" s="55">
        <f>Q25-Q26+Q27-Q28</f>
        <v>21564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252</v>
      </c>
      <c r="O30" s="56"/>
      <c r="P30" s="57">
        <v>925</v>
      </c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18418</v>
      </c>
      <c r="G31" s="31">
        <v>18256</v>
      </c>
      <c r="H31" s="32">
        <v>19783</v>
      </c>
      <c r="I31" s="8"/>
      <c r="J31" s="239" t="s">
        <v>99</v>
      </c>
      <c r="K31" s="240"/>
      <c r="L31" s="240"/>
      <c r="M31" s="240"/>
      <c r="N31" s="4" t="s">
        <v>253</v>
      </c>
      <c r="O31" s="53">
        <f>O29-O30</f>
        <v>26951</v>
      </c>
      <c r="P31" s="54">
        <f>P29-P30</f>
        <v>78644</v>
      </c>
      <c r="Q31" s="55">
        <f>Q29-Q30</f>
        <v>21564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6404493</v>
      </c>
      <c r="G32" s="31">
        <v>6716507</v>
      </c>
      <c r="H32" s="32">
        <v>7394025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0.7598094420438695</v>
      </c>
      <c r="P32" s="60">
        <f>IF(P5=0,0,P5/(P11+P23))</f>
        <v>0.7432651083707367</v>
      </c>
      <c r="Q32" s="61">
        <f>IF(Q5=0,0,Q5/(Q11+Q23))</f>
        <v>0.9229541112420332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254</v>
      </c>
      <c r="F34" s="30">
        <v>6404493</v>
      </c>
      <c r="G34" s="31">
        <v>6716507</v>
      </c>
      <c r="H34" s="32">
        <v>7394025</v>
      </c>
      <c r="I34" s="8"/>
      <c r="J34" s="239" t="s">
        <v>112</v>
      </c>
      <c r="K34" s="240"/>
      <c r="L34" s="240"/>
      <c r="M34" s="240"/>
      <c r="N34" s="4"/>
      <c r="O34" s="56">
        <v>586184</v>
      </c>
      <c r="P34" s="57">
        <v>509445</v>
      </c>
      <c r="Q34" s="58">
        <v>172017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255</v>
      </c>
      <c r="F35" s="30">
        <v>5332335</v>
      </c>
      <c r="G35" s="31">
        <v>5471824</v>
      </c>
      <c r="H35" s="32">
        <v>5691067</v>
      </c>
      <c r="I35" s="8"/>
      <c r="J35" s="261" t="s">
        <v>256</v>
      </c>
      <c r="K35" s="262"/>
      <c r="L35" s="263" t="s">
        <v>40</v>
      </c>
      <c r="M35" s="264"/>
      <c r="N35" s="4"/>
      <c r="O35" s="56">
        <v>269893</v>
      </c>
      <c r="P35" s="57">
        <v>162770</v>
      </c>
      <c r="Q35" s="58">
        <v>145288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0.8325928375595071</v>
      </c>
      <c r="G36" s="63">
        <f>IF(G35=0,0,G35/G34)</f>
        <v>0.814682989238305</v>
      </c>
      <c r="H36" s="64">
        <f>IF(H35=0,0,H35/H34)</f>
        <v>0.7696845763978347</v>
      </c>
      <c r="I36" s="8"/>
      <c r="J36" s="239" t="s">
        <v>116</v>
      </c>
      <c r="K36" s="240"/>
      <c r="L36" s="240"/>
      <c r="M36" s="240"/>
      <c r="N36" s="4"/>
      <c r="O36" s="56">
        <v>3417429</v>
      </c>
      <c r="P36" s="57">
        <v>3361894</v>
      </c>
      <c r="Q36" s="58">
        <v>3200616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110836</v>
      </c>
      <c r="G37" s="19">
        <v>72452</v>
      </c>
      <c r="H37" s="20">
        <v>39320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666921</v>
      </c>
      <c r="G38" s="22">
        <v>641311</v>
      </c>
      <c r="H38" s="23">
        <v>674906</v>
      </c>
      <c r="I38" s="8"/>
    </row>
    <row r="39" spans="1:9" ht="26.25" customHeight="1">
      <c r="A39" s="234"/>
      <c r="B39" s="238" t="s">
        <v>151</v>
      </c>
      <c r="C39" s="223" t="s">
        <v>22</v>
      </c>
      <c r="D39" s="232"/>
      <c r="E39" s="14"/>
      <c r="F39" s="21">
        <v>487500</v>
      </c>
      <c r="G39" s="22">
        <v>462405</v>
      </c>
      <c r="H39" s="23">
        <v>463274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179421</v>
      </c>
      <c r="G40" s="22">
        <v>178906</v>
      </c>
      <c r="H40" s="23">
        <v>211632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175024</v>
      </c>
      <c r="G41" s="22">
        <v>161381</v>
      </c>
      <c r="H41" s="23">
        <v>148883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952781</v>
      </c>
      <c r="G42" s="40">
        <f>G37+G38+G41</f>
        <v>875144</v>
      </c>
      <c r="H42" s="41">
        <f>H37+H38+H41</f>
        <v>863109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177</v>
      </c>
      <c r="G43" s="19" t="s">
        <v>177</v>
      </c>
      <c r="H43" s="20" t="s">
        <v>177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1743</v>
      </c>
      <c r="G44" s="22">
        <v>1743</v>
      </c>
      <c r="H44" s="23">
        <v>2079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35704</v>
      </c>
      <c r="G45" s="70">
        <v>35704</v>
      </c>
      <c r="H45" s="71">
        <v>38808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101</v>
      </c>
      <c r="G46" s="31">
        <v>101.8</v>
      </c>
      <c r="H46" s="32">
        <v>124.3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125</v>
      </c>
      <c r="G47" s="31">
        <v>117.2</v>
      </c>
      <c r="H47" s="32">
        <v>118.6</v>
      </c>
      <c r="I47" s="8"/>
    </row>
    <row r="48" spans="1:9" ht="26.25" customHeight="1">
      <c r="A48" s="234"/>
      <c r="B48" s="246"/>
      <c r="C48" s="238" t="s">
        <v>105</v>
      </c>
      <c r="D48" s="13" t="s">
        <v>71</v>
      </c>
      <c r="E48" s="14"/>
      <c r="F48" s="30">
        <v>91</v>
      </c>
      <c r="G48" s="31">
        <v>84.5</v>
      </c>
      <c r="H48" s="32">
        <v>81.4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33</v>
      </c>
      <c r="G49" s="31">
        <v>32.7</v>
      </c>
      <c r="H49" s="32">
        <v>37.2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4.9</v>
      </c>
      <c r="G50" s="31">
        <v>7</v>
      </c>
      <c r="H50" s="32">
        <v>5.3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554</v>
      </c>
      <c r="G51" s="22">
        <v>554</v>
      </c>
      <c r="H51" s="23">
        <v>390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34516</v>
      </c>
      <c r="G52" s="73">
        <v>34516</v>
      </c>
      <c r="H52" s="74">
        <v>38899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7</v>
      </c>
      <c r="G53" s="19">
        <v>6</v>
      </c>
      <c r="H53" s="20">
        <v>7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4</v>
      </c>
      <c r="G54" s="22">
        <v>5</v>
      </c>
      <c r="H54" s="23">
        <v>4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11</v>
      </c>
      <c r="G55" s="40">
        <f>G53+G54</f>
        <v>11</v>
      </c>
      <c r="H55" s="41">
        <f>H53+H54</f>
        <v>11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257</v>
      </c>
      <c r="D3" s="3"/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26327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554406</v>
      </c>
      <c r="P5" s="11">
        <v>569290</v>
      </c>
      <c r="Q5" s="12">
        <v>605058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28581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532121</v>
      </c>
      <c r="P6" s="16">
        <v>538344</v>
      </c>
      <c r="Q6" s="17">
        <v>561963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53716</v>
      </c>
      <c r="G7" s="19">
        <v>54519</v>
      </c>
      <c r="H7" s="20">
        <v>56201</v>
      </c>
      <c r="I7" s="8"/>
      <c r="J7" s="225"/>
      <c r="K7" s="257"/>
      <c r="L7" s="256" t="s">
        <v>141</v>
      </c>
      <c r="M7" s="13" t="s">
        <v>35</v>
      </c>
      <c r="N7" s="14"/>
      <c r="O7" s="15">
        <v>531292</v>
      </c>
      <c r="P7" s="16">
        <v>537473</v>
      </c>
      <c r="Q7" s="17">
        <v>561050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43237</v>
      </c>
      <c r="G8" s="22">
        <v>43900</v>
      </c>
      <c r="H8" s="23">
        <v>44559</v>
      </c>
      <c r="I8" s="24"/>
      <c r="J8" s="225"/>
      <c r="K8" s="257"/>
      <c r="L8" s="257"/>
      <c r="M8" s="13" t="s">
        <v>36</v>
      </c>
      <c r="N8" s="14"/>
      <c r="O8" s="15">
        <v>703</v>
      </c>
      <c r="P8" s="16">
        <v>760</v>
      </c>
      <c r="Q8" s="17">
        <v>793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43237</v>
      </c>
      <c r="G9" s="22">
        <v>43900</v>
      </c>
      <c r="H9" s="23">
        <v>44559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0.8049184600491474</v>
      </c>
      <c r="G10" s="26">
        <f>IF(G9=0,0,G9/G7)</f>
        <v>0.8052238669087841</v>
      </c>
      <c r="H10" s="27">
        <f>IF(H9=0,0,H9/H7)</f>
        <v>0.7928506610202666</v>
      </c>
      <c r="I10" s="8"/>
      <c r="J10" s="225"/>
      <c r="K10" s="258"/>
      <c r="L10" s="248" t="s">
        <v>79</v>
      </c>
      <c r="M10" s="249"/>
      <c r="N10" s="28"/>
      <c r="O10" s="15">
        <v>21815</v>
      </c>
      <c r="P10" s="16">
        <v>30607</v>
      </c>
      <c r="Q10" s="17">
        <v>43797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42166</v>
      </c>
      <c r="G11" s="22">
        <v>42727</v>
      </c>
      <c r="H11" s="23">
        <v>43824</v>
      </c>
      <c r="I11" s="8"/>
      <c r="J11" s="225"/>
      <c r="K11" s="232" t="s">
        <v>80</v>
      </c>
      <c r="L11" s="232"/>
      <c r="M11" s="232"/>
      <c r="N11" s="14" t="s">
        <v>258</v>
      </c>
      <c r="O11" s="29">
        <v>554406</v>
      </c>
      <c r="P11" s="16">
        <v>542277</v>
      </c>
      <c r="Q11" s="17">
        <v>516314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0.9752295487661031</v>
      </c>
      <c r="G12" s="26">
        <f>IF(G11=0,0,G11/G9)</f>
        <v>0.9732801822323462</v>
      </c>
      <c r="H12" s="27">
        <f>IF(H11=0,0,H11/H9)</f>
        <v>0.9835050158217196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445512</v>
      </c>
      <c r="P12" s="16">
        <v>439314</v>
      </c>
      <c r="Q12" s="17">
        <v>417208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283</v>
      </c>
      <c r="G13" s="31">
        <v>283</v>
      </c>
      <c r="H13" s="32">
        <v>333</v>
      </c>
      <c r="I13" s="8"/>
      <c r="J13" s="225"/>
      <c r="K13" s="257"/>
      <c r="L13" s="256" t="s">
        <v>148</v>
      </c>
      <c r="M13" s="13" t="s">
        <v>34</v>
      </c>
      <c r="N13" s="14"/>
      <c r="O13" s="15">
        <v>49244</v>
      </c>
      <c r="P13" s="16">
        <v>46710</v>
      </c>
      <c r="Q13" s="17">
        <v>40345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765</v>
      </c>
      <c r="G14" s="31">
        <v>768</v>
      </c>
      <c r="H14" s="32">
        <v>777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765</v>
      </c>
      <c r="G15" s="36">
        <v>768</v>
      </c>
      <c r="H15" s="37">
        <v>777</v>
      </c>
      <c r="I15" s="8"/>
      <c r="J15" s="225"/>
      <c r="K15" s="258"/>
      <c r="L15" s="248" t="s">
        <v>39</v>
      </c>
      <c r="M15" s="249"/>
      <c r="N15" s="28"/>
      <c r="O15" s="15">
        <v>108894</v>
      </c>
      <c r="P15" s="16">
        <v>102963</v>
      </c>
      <c r="Q15" s="17">
        <v>99106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11403683</v>
      </c>
      <c r="G16" s="19">
        <v>11547271</v>
      </c>
      <c r="H16" s="20">
        <v>11744241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27013</v>
      </c>
      <c r="Q16" s="41">
        <f>Q5-Q11</f>
        <v>88744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1844540</v>
      </c>
      <c r="G17" s="22">
        <v>1850115</v>
      </c>
      <c r="H17" s="23">
        <v>1857915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212757</v>
      </c>
      <c r="P17" s="11">
        <v>242943</v>
      </c>
      <c r="Q17" s="12">
        <v>113491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3494480</v>
      </c>
      <c r="G18" s="22">
        <v>3564980</v>
      </c>
      <c r="H18" s="23">
        <v>3596580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41000</v>
      </c>
      <c r="P18" s="16">
        <v>97900</v>
      </c>
      <c r="Q18" s="17">
        <v>32800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391692</v>
      </c>
      <c r="G19" s="22">
        <v>392014</v>
      </c>
      <c r="H19" s="23">
        <v>409205</v>
      </c>
      <c r="I19" s="8"/>
      <c r="J19" s="225"/>
      <c r="K19" s="258"/>
      <c r="L19" s="223" t="s">
        <v>79</v>
      </c>
      <c r="M19" s="232"/>
      <c r="N19" s="14"/>
      <c r="O19" s="29">
        <v>152253</v>
      </c>
      <c r="P19" s="16">
        <v>120672</v>
      </c>
      <c r="Q19" s="17">
        <v>55423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5672971</v>
      </c>
      <c r="G20" s="22">
        <v>5740162</v>
      </c>
      <c r="H20" s="23">
        <v>5880541</v>
      </c>
      <c r="I20" s="8"/>
      <c r="J20" s="225"/>
      <c r="K20" s="223" t="s">
        <v>87</v>
      </c>
      <c r="L20" s="232"/>
      <c r="M20" s="232"/>
      <c r="N20" s="42" t="s">
        <v>88</v>
      </c>
      <c r="O20" s="15">
        <v>210191</v>
      </c>
      <c r="P20" s="16">
        <v>264485</v>
      </c>
      <c r="Q20" s="17">
        <v>196951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4000483</v>
      </c>
      <c r="G21" s="40">
        <v>4009883</v>
      </c>
      <c r="H21" s="41">
        <v>4032319</v>
      </c>
      <c r="I21" s="8"/>
      <c r="J21" s="225"/>
      <c r="K21" s="256" t="s">
        <v>43</v>
      </c>
      <c r="L21" s="223" t="s">
        <v>89</v>
      </c>
      <c r="M21" s="232"/>
      <c r="N21" s="14"/>
      <c r="O21" s="15">
        <v>83217</v>
      </c>
      <c r="P21" s="16">
        <v>121942</v>
      </c>
      <c r="Q21" s="17">
        <v>61127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198</v>
      </c>
      <c r="G22" s="45">
        <v>198</v>
      </c>
      <c r="H22" s="46">
        <v>217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126974</v>
      </c>
      <c r="P23" s="16">
        <v>142543</v>
      </c>
      <c r="Q23" s="17">
        <v>135824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</v>
      </c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2566</v>
      </c>
      <c r="P24" s="40">
        <f>P17-P20</f>
        <v>-21542</v>
      </c>
      <c r="Q24" s="41">
        <f>Q17-Q20</f>
        <v>-83460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2566</v>
      </c>
      <c r="P25" s="54">
        <f>P16+P24</f>
        <v>5471</v>
      </c>
      <c r="Q25" s="55">
        <f>Q16+Q24</f>
        <v>5284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84" t="s">
        <v>16</v>
      </c>
      <c r="C27" s="285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26203</v>
      </c>
      <c r="P27" s="57">
        <v>31181</v>
      </c>
      <c r="Q27" s="58">
        <v>20668</v>
      </c>
    </row>
    <row r="28" spans="1:17" ht="26.25" customHeight="1" thickBot="1">
      <c r="A28" s="225"/>
      <c r="B28" s="284"/>
      <c r="C28" s="285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84" t="s">
        <v>17</v>
      </c>
      <c r="C29" s="285"/>
      <c r="D29" s="13" t="s">
        <v>65</v>
      </c>
      <c r="E29" s="14"/>
      <c r="F29" s="30">
        <v>18635</v>
      </c>
      <c r="G29" s="31">
        <v>18420</v>
      </c>
      <c r="H29" s="32">
        <v>19256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28769</v>
      </c>
      <c r="P29" s="54">
        <f>P25-P26+P27-P28</f>
        <v>36652</v>
      </c>
      <c r="Q29" s="55">
        <f>Q25-Q26+Q27-Q28</f>
        <v>25952</v>
      </c>
    </row>
    <row r="30" spans="1:17" ht="26.25" customHeight="1" thickBot="1">
      <c r="A30" s="225"/>
      <c r="B30" s="284"/>
      <c r="C30" s="285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16695</v>
      </c>
      <c r="G31" s="31">
        <v>15641</v>
      </c>
      <c r="H31" s="32">
        <v>16578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28769</v>
      </c>
      <c r="P31" s="54">
        <f>P29-P30</f>
        <v>36652</v>
      </c>
      <c r="Q31" s="55">
        <f>Q29-Q30</f>
        <v>25952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5668151</v>
      </c>
      <c r="G32" s="31">
        <v>5768855</v>
      </c>
      <c r="H32" s="32">
        <v>6176767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0.8136517068302562</v>
      </c>
      <c r="P32" s="60">
        <f>IF(P5=0,0,P5/(P11+P23))</f>
        <v>0.8312987354341287</v>
      </c>
      <c r="Q32" s="61">
        <f>IF(Q5=0,0,Q5/(Q11+Q23))</f>
        <v>0.9278066912217966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5668151</v>
      </c>
      <c r="G34" s="31">
        <v>5768855</v>
      </c>
      <c r="H34" s="32">
        <v>6176767</v>
      </c>
      <c r="I34" s="8"/>
      <c r="J34" s="239" t="s">
        <v>112</v>
      </c>
      <c r="K34" s="240"/>
      <c r="L34" s="240"/>
      <c r="M34" s="240"/>
      <c r="N34" s="4"/>
      <c r="O34" s="56">
        <v>174771</v>
      </c>
      <c r="P34" s="57">
        <v>152039</v>
      </c>
      <c r="Q34" s="58">
        <v>99220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4711337</v>
      </c>
      <c r="G35" s="31">
        <v>4736949</v>
      </c>
      <c r="H35" s="32">
        <v>4907475</v>
      </c>
      <c r="I35" s="8"/>
      <c r="J35" s="261" t="s">
        <v>151</v>
      </c>
      <c r="K35" s="262"/>
      <c r="L35" s="263" t="s">
        <v>40</v>
      </c>
      <c r="M35" s="264"/>
      <c r="N35" s="4"/>
      <c r="O35" s="56">
        <v>56882</v>
      </c>
      <c r="P35" s="57">
        <v>66039</v>
      </c>
      <c r="Q35" s="58">
        <v>74475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0.8311946876503467</v>
      </c>
      <c r="G36" s="63">
        <f>IF(G35=0,0,G35/G34)</f>
        <v>0.8211246425850537</v>
      </c>
      <c r="H36" s="64">
        <f>IF(H35=0,0,H35/H34)</f>
        <v>0.7945054427340387</v>
      </c>
      <c r="I36" s="8"/>
      <c r="J36" s="239" t="s">
        <v>116</v>
      </c>
      <c r="K36" s="240"/>
      <c r="L36" s="240"/>
      <c r="M36" s="240"/>
      <c r="N36" s="4"/>
      <c r="O36" s="56">
        <v>2316727</v>
      </c>
      <c r="P36" s="57">
        <v>2268794</v>
      </c>
      <c r="Q36" s="58">
        <v>2165771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1598</v>
      </c>
      <c r="G37" s="19">
        <v>1343</v>
      </c>
      <c r="H37" s="20">
        <v>969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623474</v>
      </c>
      <c r="G38" s="22">
        <v>619502</v>
      </c>
      <c r="H38" s="23">
        <v>572368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424149</v>
      </c>
      <c r="G39" s="22">
        <v>427205</v>
      </c>
      <c r="H39" s="23">
        <v>387730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199325</v>
      </c>
      <c r="G40" s="22">
        <v>192297</v>
      </c>
      <c r="H40" s="23">
        <v>184638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56308</v>
      </c>
      <c r="G41" s="22">
        <v>63634</v>
      </c>
      <c r="H41" s="23">
        <v>78801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681380</v>
      </c>
      <c r="G42" s="40">
        <f>G37+G38+G41</f>
        <v>684479</v>
      </c>
      <c r="H42" s="41">
        <f>H37+H38+H41</f>
        <v>652138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172</v>
      </c>
      <c r="G43" s="38" t="s">
        <v>172</v>
      </c>
      <c r="H43" s="38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1921</v>
      </c>
      <c r="G44" s="22">
        <v>1921</v>
      </c>
      <c r="H44" s="23">
        <v>1921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37347</v>
      </c>
      <c r="G45" s="69">
        <v>37347</v>
      </c>
      <c r="H45" s="71">
        <v>37347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f>531292/4711337*1000</f>
        <v>112.76883822999713</v>
      </c>
      <c r="G46" s="30">
        <f>537473/4736949*1000</f>
        <v>113.46396171881943</v>
      </c>
      <c r="H46" s="32">
        <f>561050/4907475*1000</f>
        <v>114.32559513802923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f>623474/4711337*1000</f>
        <v>132.33483403967918</v>
      </c>
      <c r="G47" s="30">
        <f>619502/4736949*1000</f>
        <v>130.78080426873922</v>
      </c>
      <c r="H47" s="32">
        <f>572368/4907475*1000</f>
        <v>116.63187280628021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f>424149/4711337*1000</f>
        <v>90.02731071880444</v>
      </c>
      <c r="G48" s="30">
        <f>537473/4736949*1000</f>
        <v>113.46396171881943</v>
      </c>
      <c r="H48" s="32">
        <f>387730/4907475*1000</f>
        <v>79.00804385147147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f>199325/4711337*1000</f>
        <v>42.30752332087473</v>
      </c>
      <c r="G49" s="30">
        <f>192297/4736949*1000</f>
        <v>40.59511723685436</v>
      </c>
      <c r="H49" s="32">
        <f>184638/4907475*1000</f>
        <v>37.62382895480874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12.3</v>
      </c>
      <c r="G50" s="30">
        <v>12.3</v>
      </c>
      <c r="H50" s="32">
        <v>12.3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900</v>
      </c>
      <c r="G51" s="21">
        <v>900</v>
      </c>
      <c r="H51" s="23">
        <v>900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29677</v>
      </c>
      <c r="G52" s="72">
        <v>29677</v>
      </c>
      <c r="H52" s="74">
        <v>29677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6</v>
      </c>
      <c r="G53" s="19">
        <v>5</v>
      </c>
      <c r="H53" s="20">
        <v>5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2</v>
      </c>
      <c r="G54" s="22">
        <v>1</v>
      </c>
      <c r="H54" s="23">
        <v>2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8</v>
      </c>
      <c r="G55" s="40">
        <f>G53+G54</f>
        <v>6</v>
      </c>
      <c r="H55" s="41">
        <f>H53+H54</f>
        <v>7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259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29909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381301</v>
      </c>
      <c r="P5" s="11">
        <v>377457</v>
      </c>
      <c r="Q5" s="12">
        <v>383660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31502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251131</v>
      </c>
      <c r="P6" s="16">
        <v>260692</v>
      </c>
      <c r="Q6" s="17">
        <v>298647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51229</v>
      </c>
      <c r="G7" s="19">
        <v>51479</v>
      </c>
      <c r="H7" s="20">
        <v>51463</v>
      </c>
      <c r="I7" s="8"/>
      <c r="J7" s="225"/>
      <c r="K7" s="257"/>
      <c r="L7" s="256" t="s">
        <v>141</v>
      </c>
      <c r="M7" s="13" t="s">
        <v>35</v>
      </c>
      <c r="N7" s="14"/>
      <c r="O7" s="15">
        <v>250918</v>
      </c>
      <c r="P7" s="16">
        <v>258251</v>
      </c>
      <c r="Q7" s="17">
        <v>289530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20961</v>
      </c>
      <c r="G8" s="22">
        <v>21829</v>
      </c>
      <c r="H8" s="23">
        <v>22976</v>
      </c>
      <c r="I8" s="24"/>
      <c r="J8" s="225"/>
      <c r="K8" s="257"/>
      <c r="L8" s="257"/>
      <c r="M8" s="13" t="s">
        <v>36</v>
      </c>
      <c r="N8" s="14"/>
      <c r="O8" s="15"/>
      <c r="P8" s="16">
        <v>2371</v>
      </c>
      <c r="Q8" s="17">
        <v>9057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20961</v>
      </c>
      <c r="G9" s="22">
        <v>21829</v>
      </c>
      <c r="H9" s="23">
        <v>22976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0.40916277889476665</v>
      </c>
      <c r="G10" s="26">
        <f>IF(G9=0,0,G9/G7)</f>
        <v>0.42403698595543815</v>
      </c>
      <c r="H10" s="27">
        <f>IF(H9=0,0,H9/H7)</f>
        <v>0.44645667761304236</v>
      </c>
      <c r="I10" s="8"/>
      <c r="J10" s="225"/>
      <c r="K10" s="258"/>
      <c r="L10" s="248" t="s">
        <v>79</v>
      </c>
      <c r="M10" s="249"/>
      <c r="N10" s="28"/>
      <c r="O10" s="15">
        <v>130170</v>
      </c>
      <c r="P10" s="16">
        <v>116765</v>
      </c>
      <c r="Q10" s="17">
        <v>85013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19972</v>
      </c>
      <c r="G11" s="22">
        <v>20609</v>
      </c>
      <c r="H11" s="23">
        <v>21584</v>
      </c>
      <c r="I11" s="8"/>
      <c r="J11" s="225"/>
      <c r="K11" s="232" t="s">
        <v>80</v>
      </c>
      <c r="L11" s="232"/>
      <c r="M11" s="232"/>
      <c r="N11" s="14" t="s">
        <v>226</v>
      </c>
      <c r="O11" s="29">
        <v>370388</v>
      </c>
      <c r="P11" s="16">
        <v>356984</v>
      </c>
      <c r="Q11" s="17">
        <v>362232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0.9528171365869949</v>
      </c>
      <c r="G12" s="26">
        <f>IF(G11=0,0,G11/G9)</f>
        <v>0.9441110449402171</v>
      </c>
      <c r="H12" s="27">
        <f>IF(H11=0,0,H11/H9)</f>
        <v>0.9394150417827298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222109</v>
      </c>
      <c r="P12" s="16">
        <v>213200</v>
      </c>
      <c r="Q12" s="17">
        <v>222175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479</v>
      </c>
      <c r="G13" s="31">
        <v>479</v>
      </c>
      <c r="H13" s="32">
        <v>479</v>
      </c>
      <c r="I13" s="8"/>
      <c r="J13" s="225"/>
      <c r="K13" s="257"/>
      <c r="L13" s="256" t="s">
        <v>148</v>
      </c>
      <c r="M13" s="13" t="s">
        <v>34</v>
      </c>
      <c r="N13" s="14"/>
      <c r="O13" s="15">
        <v>47631</v>
      </c>
      <c r="P13" s="16">
        <v>43488</v>
      </c>
      <c r="Q13" s="17">
        <v>41113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361</v>
      </c>
      <c r="G14" s="31">
        <v>365</v>
      </c>
      <c r="H14" s="32">
        <v>375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361</v>
      </c>
      <c r="G15" s="36">
        <v>365</v>
      </c>
      <c r="H15" s="37">
        <v>375</v>
      </c>
      <c r="I15" s="8"/>
      <c r="J15" s="225"/>
      <c r="K15" s="258"/>
      <c r="L15" s="248" t="s">
        <v>39</v>
      </c>
      <c r="M15" s="249"/>
      <c r="N15" s="28"/>
      <c r="O15" s="15">
        <v>148279</v>
      </c>
      <c r="P15" s="16">
        <v>143784</v>
      </c>
      <c r="Q15" s="17">
        <v>140057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11834557</v>
      </c>
      <c r="G16" s="19">
        <v>12118141</v>
      </c>
      <c r="H16" s="20">
        <v>12295971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10913</v>
      </c>
      <c r="P16" s="40">
        <f>P5-P11</f>
        <v>20473</v>
      </c>
      <c r="Q16" s="41">
        <f>Q5-Q11</f>
        <v>21428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2917600</v>
      </c>
      <c r="G17" s="22">
        <v>2982200</v>
      </c>
      <c r="H17" s="23">
        <v>3011740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374250</v>
      </c>
      <c r="P17" s="11">
        <v>436905</v>
      </c>
      <c r="Q17" s="12">
        <v>337569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5029800</v>
      </c>
      <c r="G18" s="22">
        <v>5159200</v>
      </c>
      <c r="H18" s="23">
        <v>5231100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98400</v>
      </c>
      <c r="P18" s="16">
        <v>129400</v>
      </c>
      <c r="Q18" s="17">
        <v>71900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501943</v>
      </c>
      <c r="G19" s="22">
        <v>514744</v>
      </c>
      <c r="H19" s="23">
        <v>526743</v>
      </c>
      <c r="I19" s="8"/>
      <c r="J19" s="225"/>
      <c r="K19" s="258"/>
      <c r="L19" s="223" t="s">
        <v>79</v>
      </c>
      <c r="M19" s="232"/>
      <c r="N19" s="14"/>
      <c r="O19" s="29">
        <v>234901</v>
      </c>
      <c r="P19" s="16">
        <v>230058</v>
      </c>
      <c r="Q19" s="17">
        <v>223795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3385214</v>
      </c>
      <c r="G20" s="22">
        <v>3461997</v>
      </c>
      <c r="H20" s="23">
        <v>3526388</v>
      </c>
      <c r="I20" s="8"/>
      <c r="J20" s="225"/>
      <c r="K20" s="223" t="s">
        <v>87</v>
      </c>
      <c r="L20" s="232"/>
      <c r="M20" s="232"/>
      <c r="N20" s="42" t="s">
        <v>88</v>
      </c>
      <c r="O20" s="15">
        <v>384906</v>
      </c>
      <c r="P20" s="16">
        <v>451302</v>
      </c>
      <c r="Q20" s="17">
        <v>348834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5802400</v>
      </c>
      <c r="G21" s="40">
        <v>5934600</v>
      </c>
      <c r="H21" s="41">
        <v>5993680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214808</v>
      </c>
      <c r="P21" s="16">
        <v>283584</v>
      </c>
      <c r="Q21" s="17">
        <v>177830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85</v>
      </c>
      <c r="G22" s="45">
        <v>87</v>
      </c>
      <c r="H22" s="46">
        <v>88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170098</v>
      </c>
      <c r="P23" s="16">
        <v>167718</v>
      </c>
      <c r="Q23" s="17">
        <v>171004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-10656</v>
      </c>
      <c r="P24" s="40">
        <f>P17-P20</f>
        <v>-14397</v>
      </c>
      <c r="Q24" s="41">
        <f>Q17-Q20</f>
        <v>-11265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176</v>
      </c>
      <c r="G25" s="47" t="s">
        <v>176</v>
      </c>
      <c r="H25" s="52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257</v>
      </c>
      <c r="P25" s="54">
        <f>P16+P24</f>
        <v>6076</v>
      </c>
      <c r="Q25" s="55">
        <f>Q16+Q24</f>
        <v>10163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16301</v>
      </c>
      <c r="P27" s="57">
        <v>16558</v>
      </c>
      <c r="Q27" s="58">
        <v>22634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8341</v>
      </c>
      <c r="G29" s="31">
        <v>8729</v>
      </c>
      <c r="H29" s="32">
        <v>8898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16558</v>
      </c>
      <c r="P29" s="54">
        <f>P25-P26+P27-P28</f>
        <v>22634</v>
      </c>
      <c r="Q29" s="55">
        <f>Q25-Q26+Q27-Q28</f>
        <v>32797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7314</v>
      </c>
      <c r="G31" s="31">
        <v>7294</v>
      </c>
      <c r="H31" s="32">
        <v>7665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16558</v>
      </c>
      <c r="P31" s="54">
        <f>P29-P30</f>
        <v>22634</v>
      </c>
      <c r="Q31" s="55">
        <f>Q29-Q30</f>
        <v>32797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2582962</v>
      </c>
      <c r="G32" s="31">
        <v>2694942</v>
      </c>
      <c r="H32" s="32">
        <v>2845940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0.7054780327335028</v>
      </c>
      <c r="P32" s="60">
        <f>IF(P5=0,0,P5/(P11+P23))</f>
        <v>0.7193740446958464</v>
      </c>
      <c r="Q32" s="61">
        <f>IF(Q5=0,0,Q5/(Q11+Q23))</f>
        <v>0.7194938076198907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2582962</v>
      </c>
      <c r="G34" s="31">
        <v>2694942</v>
      </c>
      <c r="H34" s="32">
        <v>2845940</v>
      </c>
      <c r="I34" s="8"/>
      <c r="J34" s="239" t="s">
        <v>112</v>
      </c>
      <c r="K34" s="240"/>
      <c r="L34" s="240"/>
      <c r="M34" s="240"/>
      <c r="N34" s="4"/>
      <c r="O34" s="56">
        <v>365071</v>
      </c>
      <c r="P34" s="57">
        <v>349194</v>
      </c>
      <c r="Q34" s="58">
        <v>317865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2151854</v>
      </c>
      <c r="G35" s="31">
        <v>2206403</v>
      </c>
      <c r="H35" s="32">
        <v>2258447</v>
      </c>
      <c r="I35" s="8"/>
      <c r="J35" s="261" t="s">
        <v>151</v>
      </c>
      <c r="K35" s="262"/>
      <c r="L35" s="263" t="s">
        <v>40</v>
      </c>
      <c r="M35" s="264"/>
      <c r="N35" s="4"/>
      <c r="O35" s="56">
        <v>85089</v>
      </c>
      <c r="P35" s="57">
        <v>76273</v>
      </c>
      <c r="Q35" s="58">
        <v>74331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0.8330954926940466</v>
      </c>
      <c r="G36" s="63">
        <f>IF(G35=0,0,G35/G34)</f>
        <v>0.8187200318225772</v>
      </c>
      <c r="H36" s="64">
        <f>IF(H35=0,0,H35/H34)</f>
        <v>0.793568030246597</v>
      </c>
      <c r="I36" s="8"/>
      <c r="J36" s="239" t="s">
        <v>116</v>
      </c>
      <c r="K36" s="240"/>
      <c r="L36" s="240"/>
      <c r="M36" s="240"/>
      <c r="N36" s="4"/>
      <c r="O36" s="56">
        <v>4017043</v>
      </c>
      <c r="P36" s="57">
        <v>3978726</v>
      </c>
      <c r="Q36" s="58">
        <v>3879622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/>
      <c r="G37" s="19"/>
      <c r="H37" s="20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453824</v>
      </c>
      <c r="G38" s="22">
        <v>433884</v>
      </c>
      <c r="H38" s="23">
        <v>468938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220605</v>
      </c>
      <c r="G39" s="22">
        <v>211720</v>
      </c>
      <c r="H39" s="23">
        <v>221272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233219</v>
      </c>
      <c r="G40" s="22">
        <v>222164</v>
      </c>
      <c r="H40" s="23">
        <v>247666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82662</v>
      </c>
      <c r="G41" s="22">
        <v>90818</v>
      </c>
      <c r="H41" s="23">
        <v>64298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536486</v>
      </c>
      <c r="G42" s="40">
        <f>G37+G38+G41</f>
        <v>524702</v>
      </c>
      <c r="H42" s="41">
        <f>H37+H38+H41</f>
        <v>533236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204</v>
      </c>
      <c r="G43" s="19" t="s">
        <v>204</v>
      </c>
      <c r="H43" s="20" t="s">
        <v>204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1995</v>
      </c>
      <c r="G44" s="22">
        <v>1995</v>
      </c>
      <c r="H44" s="23">
        <v>2205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35521</v>
      </c>
      <c r="G45" s="70">
        <v>35521</v>
      </c>
      <c r="H45" s="71">
        <v>38899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116.6</v>
      </c>
      <c r="G46" s="31">
        <v>117</v>
      </c>
      <c r="H46" s="32">
        <v>128.2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210.9</v>
      </c>
      <c r="G47" s="31">
        <v>196.6</v>
      </c>
      <c r="H47" s="32">
        <v>207.6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102.5</v>
      </c>
      <c r="G48" s="31">
        <v>95.9</v>
      </c>
      <c r="H48" s="32">
        <v>98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108.4</v>
      </c>
      <c r="G49" s="31">
        <v>100.7</v>
      </c>
      <c r="H49" s="32">
        <v>109.7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5</v>
      </c>
      <c r="G50" s="31">
        <v>5</v>
      </c>
      <c r="H50" s="32">
        <v>4.9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375</v>
      </c>
      <c r="G51" s="22">
        <v>375</v>
      </c>
      <c r="H51" s="23">
        <v>375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32599</v>
      </c>
      <c r="G52" s="73">
        <v>32599</v>
      </c>
      <c r="H52" s="74">
        <v>32599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6</v>
      </c>
      <c r="G53" s="19">
        <v>6</v>
      </c>
      <c r="H53" s="20">
        <v>6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5</v>
      </c>
      <c r="G54" s="22">
        <v>5</v>
      </c>
      <c r="H54" s="23">
        <v>5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11</v>
      </c>
      <c r="G55" s="40">
        <f>G53+G54</f>
        <v>11</v>
      </c>
      <c r="H55" s="41">
        <f>H53+H54</f>
        <v>11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260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21641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1054189</v>
      </c>
      <c r="P5" s="11">
        <v>910912</v>
      </c>
      <c r="Q5" s="12">
        <v>1003639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22007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776836</v>
      </c>
      <c r="P6" s="16">
        <v>650924</v>
      </c>
      <c r="Q6" s="17">
        <v>673480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90711</v>
      </c>
      <c r="G7" s="19">
        <v>90171</v>
      </c>
      <c r="H7" s="20">
        <v>89334</v>
      </c>
      <c r="I7" s="8"/>
      <c r="J7" s="225"/>
      <c r="K7" s="257"/>
      <c r="L7" s="256" t="s">
        <v>141</v>
      </c>
      <c r="M7" s="13" t="s">
        <v>35</v>
      </c>
      <c r="N7" s="14"/>
      <c r="O7" s="15">
        <v>317147</v>
      </c>
      <c r="P7" s="94">
        <v>327849</v>
      </c>
      <c r="Q7" s="17">
        <v>353737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25062</v>
      </c>
      <c r="G8" s="22">
        <v>25195</v>
      </c>
      <c r="H8" s="23">
        <v>25384</v>
      </c>
      <c r="I8" s="24"/>
      <c r="J8" s="225"/>
      <c r="K8" s="257"/>
      <c r="L8" s="257"/>
      <c r="M8" s="13" t="s">
        <v>36</v>
      </c>
      <c r="N8" s="14"/>
      <c r="O8" s="15">
        <v>459603</v>
      </c>
      <c r="P8" s="16">
        <v>322990</v>
      </c>
      <c r="Q8" s="17">
        <v>319653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25062</v>
      </c>
      <c r="G9" s="22">
        <v>25195</v>
      </c>
      <c r="H9" s="23">
        <v>25384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0.2762840228858683</v>
      </c>
      <c r="G10" s="26">
        <f>IF(G9=0,0,G9/G7)</f>
        <v>0.27941355868294687</v>
      </c>
      <c r="H10" s="27">
        <f>IF(H9=0,0,H9/H7)</f>
        <v>0.284147133230349</v>
      </c>
      <c r="I10" s="8"/>
      <c r="J10" s="225"/>
      <c r="K10" s="258"/>
      <c r="L10" s="248" t="s">
        <v>79</v>
      </c>
      <c r="M10" s="249"/>
      <c r="N10" s="28"/>
      <c r="O10" s="15">
        <v>277107</v>
      </c>
      <c r="P10" s="16">
        <v>259778</v>
      </c>
      <c r="Q10" s="17">
        <v>330051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19270</v>
      </c>
      <c r="G11" s="22">
        <v>19384</v>
      </c>
      <c r="H11" s="23">
        <v>19526</v>
      </c>
      <c r="I11" s="8"/>
      <c r="J11" s="225"/>
      <c r="K11" s="232" t="s">
        <v>80</v>
      </c>
      <c r="L11" s="232"/>
      <c r="M11" s="232"/>
      <c r="N11" s="14" t="s">
        <v>262</v>
      </c>
      <c r="O11" s="29">
        <v>872403</v>
      </c>
      <c r="P11" s="16">
        <v>844081</v>
      </c>
      <c r="Q11" s="17">
        <v>849914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0.768893145000399</v>
      </c>
      <c r="G12" s="26">
        <f>IF(G11=0,0,G11/G9)</f>
        <v>0.7693589998015479</v>
      </c>
      <c r="H12" s="27">
        <f>IF(H11=0,0,H11/H9)</f>
        <v>0.7692247084777812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375918</v>
      </c>
      <c r="P12" s="16">
        <v>384919</v>
      </c>
      <c r="Q12" s="17">
        <v>430381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337</v>
      </c>
      <c r="G13" s="31">
        <v>337</v>
      </c>
      <c r="H13" s="32">
        <v>337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109588</v>
      </c>
      <c r="P13" s="16">
        <v>112792</v>
      </c>
      <c r="Q13" s="17">
        <v>146748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664</v>
      </c>
      <c r="G14" s="31">
        <v>675</v>
      </c>
      <c r="H14" s="32">
        <v>682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664</v>
      </c>
      <c r="G15" s="36">
        <v>675</v>
      </c>
      <c r="H15" s="37">
        <v>682</v>
      </c>
      <c r="I15" s="8"/>
      <c r="J15" s="225"/>
      <c r="K15" s="258"/>
      <c r="L15" s="248" t="s">
        <v>39</v>
      </c>
      <c r="M15" s="249"/>
      <c r="N15" s="28"/>
      <c r="O15" s="15">
        <v>494083</v>
      </c>
      <c r="P15" s="16">
        <v>456466</v>
      </c>
      <c r="Q15" s="17">
        <v>419533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36333110</v>
      </c>
      <c r="G16" s="19">
        <v>36511632</v>
      </c>
      <c r="H16" s="20">
        <v>36712883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181786</v>
      </c>
      <c r="P16" s="40">
        <f>P5-P11</f>
        <v>66831</v>
      </c>
      <c r="Q16" s="41">
        <f>Q5-Q11</f>
        <v>153725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13735986</v>
      </c>
      <c r="G17" s="22">
        <v>13771986</v>
      </c>
      <c r="H17" s="23">
        <v>13808986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838704</v>
      </c>
      <c r="P17" s="11">
        <v>923881</v>
      </c>
      <c r="Q17" s="12">
        <v>847849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17895458</v>
      </c>
      <c r="G18" s="22">
        <v>17984158</v>
      </c>
      <c r="H18" s="23">
        <v>18102458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143500</v>
      </c>
      <c r="P18" s="16">
        <v>421400</v>
      </c>
      <c r="Q18" s="17">
        <v>451100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509161</v>
      </c>
      <c r="G19" s="22">
        <v>517450</v>
      </c>
      <c r="H19" s="23">
        <v>531886</v>
      </c>
      <c r="I19" s="8"/>
      <c r="J19" s="225"/>
      <c r="K19" s="258"/>
      <c r="L19" s="223" t="s">
        <v>79</v>
      </c>
      <c r="M19" s="232"/>
      <c r="N19" s="14"/>
      <c r="O19" s="29">
        <v>559373</v>
      </c>
      <c r="P19" s="16">
        <v>445199</v>
      </c>
      <c r="Q19" s="17">
        <v>343530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4192505</v>
      </c>
      <c r="G20" s="22">
        <v>4238038</v>
      </c>
      <c r="H20" s="23">
        <v>4269553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1016705</v>
      </c>
      <c r="P20" s="16">
        <v>997599</v>
      </c>
      <c r="Q20" s="17">
        <v>1029010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25481410</v>
      </c>
      <c r="G21" s="40">
        <v>25553410</v>
      </c>
      <c r="H21" s="41">
        <v>25627410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309369</v>
      </c>
      <c r="P21" s="16">
        <v>178522</v>
      </c>
      <c r="Q21" s="17">
        <v>201251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155</v>
      </c>
      <c r="G22" s="45">
        <v>157</v>
      </c>
      <c r="H22" s="46">
        <v>158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137</v>
      </c>
      <c r="G23" s="47" t="s">
        <v>137</v>
      </c>
      <c r="H23" s="52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5">
        <v>702559</v>
      </c>
      <c r="P23" s="16">
        <v>818149</v>
      </c>
      <c r="Q23" s="17">
        <v>827759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95">
        <f>ROUND(45/F22,3)</f>
        <v>0.29</v>
      </c>
      <c r="G24" s="47">
        <f>ROUND(45/G22,3)</f>
        <v>0.287</v>
      </c>
      <c r="H24" s="52">
        <f>ROUND(45/H22,3)</f>
        <v>0.285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-178001</v>
      </c>
      <c r="P24" s="40">
        <f>P17-P20</f>
        <v>-73718</v>
      </c>
      <c r="Q24" s="41">
        <f>Q17-Q20</f>
        <v>-181161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134</v>
      </c>
      <c r="G25" s="47" t="s">
        <v>134</v>
      </c>
      <c r="H25" s="5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3785</v>
      </c>
      <c r="P25" s="54">
        <f>P16+P24</f>
        <v>-6887</v>
      </c>
      <c r="Q25" s="55">
        <f>Q16+Q24</f>
        <v>-27436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2</v>
      </c>
      <c r="G26" s="22">
        <v>2</v>
      </c>
      <c r="H26" s="23">
        <v>2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17000</v>
      </c>
      <c r="G27" s="31">
        <v>17000</v>
      </c>
      <c r="H27" s="32">
        <v>17000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31521</v>
      </c>
      <c r="P27" s="57">
        <v>35306</v>
      </c>
      <c r="Q27" s="58">
        <v>28419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>
        <v>36</v>
      </c>
      <c r="G28" s="31">
        <v>36</v>
      </c>
      <c r="H28" s="32">
        <v>36</v>
      </c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14518</v>
      </c>
      <c r="G29" s="31">
        <v>13492</v>
      </c>
      <c r="H29" s="32">
        <v>14894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35306</v>
      </c>
      <c r="P29" s="54">
        <f>P25-P26+P27-P28</f>
        <v>28419</v>
      </c>
      <c r="Q29" s="55">
        <f>Q25-Q26+Q27-Q28</f>
        <v>983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>
        <v>20</v>
      </c>
      <c r="G30" s="31">
        <v>24</v>
      </c>
      <c r="H30" s="32">
        <v>35</v>
      </c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10744</v>
      </c>
      <c r="G31" s="31">
        <v>10664</v>
      </c>
      <c r="H31" s="32">
        <v>11548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35306</v>
      </c>
      <c r="P31" s="54">
        <f>P29-P30</f>
        <v>28419</v>
      </c>
      <c r="Q31" s="55">
        <f>Q29-Q30</f>
        <v>983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5355636</v>
      </c>
      <c r="G32" s="31">
        <v>5294018</v>
      </c>
      <c r="H32" s="32">
        <v>5676896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0.6693424984221842</v>
      </c>
      <c r="P32" s="60">
        <f>IF(P5=0,0,P5/(P11+P23))</f>
        <v>0.5480059919505724</v>
      </c>
      <c r="Q32" s="61">
        <f>IF(Q5=0,0,Q5/(Q11+Q23))</f>
        <v>0.5982327902994207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1433934</v>
      </c>
      <c r="G33" s="31">
        <v>1401341</v>
      </c>
      <c r="H33" s="32">
        <v>1461821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3921702</v>
      </c>
      <c r="G34" s="31">
        <v>3892677</v>
      </c>
      <c r="H34" s="32">
        <v>4215075</v>
      </c>
      <c r="I34" s="8"/>
      <c r="J34" s="239" t="s">
        <v>112</v>
      </c>
      <c r="K34" s="240"/>
      <c r="L34" s="240"/>
      <c r="M34" s="240"/>
      <c r="N34" s="4"/>
      <c r="O34" s="56">
        <v>1296083</v>
      </c>
      <c r="P34" s="57">
        <v>1027967</v>
      </c>
      <c r="Q34" s="58">
        <v>993234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2280315</v>
      </c>
      <c r="G35" s="31">
        <v>2278953</v>
      </c>
      <c r="H35" s="32">
        <v>2316705</v>
      </c>
      <c r="I35" s="8"/>
      <c r="J35" s="261" t="s">
        <v>151</v>
      </c>
      <c r="K35" s="262"/>
      <c r="L35" s="263" t="s">
        <v>40</v>
      </c>
      <c r="M35" s="264"/>
      <c r="N35" s="4"/>
      <c r="O35" s="56">
        <v>810285</v>
      </c>
      <c r="P35" s="57">
        <v>514985</v>
      </c>
      <c r="Q35" s="58">
        <v>511475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0.5814605495267106</v>
      </c>
      <c r="G36" s="63">
        <f>IF(G35=0,0,G35/G34)</f>
        <v>0.5854462109237422</v>
      </c>
      <c r="H36" s="64">
        <f>IF(H35=0,0,H35/H34)</f>
        <v>0.5496236721766516</v>
      </c>
      <c r="I36" s="8"/>
      <c r="J36" s="239" t="s">
        <v>116</v>
      </c>
      <c r="K36" s="240"/>
      <c r="L36" s="240"/>
      <c r="M36" s="240"/>
      <c r="N36" s="4"/>
      <c r="O36" s="56">
        <v>10693182</v>
      </c>
      <c r="P36" s="57">
        <v>10296433</v>
      </c>
      <c r="Q36" s="58">
        <v>9919774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479950</v>
      </c>
      <c r="G37" s="19">
        <v>501593</v>
      </c>
      <c r="H37" s="20">
        <v>494516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752011</v>
      </c>
      <c r="G38" s="22">
        <v>945138</v>
      </c>
      <c r="H38" s="23">
        <v>967889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261385</v>
      </c>
      <c r="G39" s="22">
        <v>277151</v>
      </c>
      <c r="H39" s="23">
        <v>305867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490626</v>
      </c>
      <c r="G40" s="22">
        <v>667987</v>
      </c>
      <c r="H40" s="23">
        <v>662022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343001</v>
      </c>
      <c r="G41" s="22">
        <v>215499</v>
      </c>
      <c r="H41" s="23">
        <v>215268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1574962</v>
      </c>
      <c r="G42" s="40">
        <f>G37+G38+G41</f>
        <v>1662230</v>
      </c>
      <c r="H42" s="41">
        <f>H37+H38+H41</f>
        <v>1677673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96" t="s">
        <v>261</v>
      </c>
      <c r="G43" s="96" t="s">
        <v>261</v>
      </c>
      <c r="H43" s="97" t="s">
        <v>263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2133</v>
      </c>
      <c r="G44" s="22">
        <v>2415</v>
      </c>
      <c r="H44" s="23">
        <v>2415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35977</v>
      </c>
      <c r="G45" s="69">
        <v>38626</v>
      </c>
      <c r="H45" s="71">
        <v>38626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139.1</v>
      </c>
      <c r="G46" s="31">
        <v>143.9</v>
      </c>
      <c r="H46" s="32">
        <v>152.7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329.8</v>
      </c>
      <c r="G47" s="31">
        <v>414.7</v>
      </c>
      <c r="H47" s="32">
        <v>417.8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114.6</v>
      </c>
      <c r="G48" s="31">
        <v>121.6</v>
      </c>
      <c r="H48" s="32">
        <v>132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215.2</v>
      </c>
      <c r="G49" s="31">
        <v>293.1</v>
      </c>
      <c r="H49" s="32">
        <v>285.8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8</v>
      </c>
      <c r="G50" s="31">
        <v>3</v>
      </c>
      <c r="H50" s="32">
        <v>5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400</v>
      </c>
      <c r="G51" s="22">
        <v>400</v>
      </c>
      <c r="H51" s="23">
        <v>400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31533</v>
      </c>
      <c r="G52" s="73">
        <v>31533</v>
      </c>
      <c r="H52" s="74">
        <v>31533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14</v>
      </c>
      <c r="G53" s="19">
        <v>14</v>
      </c>
      <c r="H53" s="20">
        <v>20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5</v>
      </c>
      <c r="G54" s="22">
        <v>5</v>
      </c>
      <c r="H54" s="23">
        <v>3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19</v>
      </c>
      <c r="G55" s="40">
        <f>G53+G54</f>
        <v>19</v>
      </c>
      <c r="H55" s="41">
        <f>H53+H54</f>
        <v>23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264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265</v>
      </c>
      <c r="D3" s="3"/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26735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255602</v>
      </c>
      <c r="P5" s="11">
        <v>259605</v>
      </c>
      <c r="Q5" s="12">
        <v>269693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27120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247601</v>
      </c>
      <c r="P6" s="16">
        <v>252353</v>
      </c>
      <c r="Q6" s="17">
        <v>257593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21611</v>
      </c>
      <c r="G7" s="19">
        <v>21835</v>
      </c>
      <c r="H7" s="20">
        <v>21863</v>
      </c>
      <c r="I7" s="8"/>
      <c r="J7" s="225"/>
      <c r="K7" s="257"/>
      <c r="L7" s="256" t="s">
        <v>141</v>
      </c>
      <c r="M7" s="13" t="s">
        <v>35</v>
      </c>
      <c r="N7" s="14"/>
      <c r="O7" s="15">
        <v>229599</v>
      </c>
      <c r="P7" s="16">
        <v>230411</v>
      </c>
      <c r="Q7" s="17">
        <v>226032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18894</v>
      </c>
      <c r="G8" s="22">
        <v>19103</v>
      </c>
      <c r="H8" s="23">
        <v>19144</v>
      </c>
      <c r="I8" s="24"/>
      <c r="J8" s="225"/>
      <c r="K8" s="257"/>
      <c r="L8" s="257"/>
      <c r="M8" s="13" t="s">
        <v>36</v>
      </c>
      <c r="N8" s="14"/>
      <c r="O8" s="15">
        <v>18002</v>
      </c>
      <c r="P8" s="16">
        <v>21787</v>
      </c>
      <c r="Q8" s="17">
        <v>31469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18894</v>
      </c>
      <c r="G9" s="22">
        <v>19103</v>
      </c>
      <c r="H9" s="23">
        <v>19144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0.8742769885706353</v>
      </c>
      <c r="G10" s="26">
        <f>IF(G9=0,0,G9/G7)</f>
        <v>0.8748797801694527</v>
      </c>
      <c r="H10" s="27">
        <f>IF(H9=0,0,H9/H7)</f>
        <v>0.8756346338562869</v>
      </c>
      <c r="I10" s="8"/>
      <c r="J10" s="225"/>
      <c r="K10" s="258"/>
      <c r="L10" s="248" t="s">
        <v>79</v>
      </c>
      <c r="M10" s="249"/>
      <c r="N10" s="28"/>
      <c r="O10" s="15">
        <v>7901</v>
      </c>
      <c r="P10" s="16">
        <v>7175</v>
      </c>
      <c r="Q10" s="17">
        <v>11985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18470</v>
      </c>
      <c r="G11" s="22">
        <v>18687</v>
      </c>
      <c r="H11" s="23">
        <v>18694</v>
      </c>
      <c r="I11" s="8"/>
      <c r="J11" s="225"/>
      <c r="K11" s="232" t="s">
        <v>80</v>
      </c>
      <c r="L11" s="232"/>
      <c r="M11" s="232"/>
      <c r="N11" s="14" t="s">
        <v>266</v>
      </c>
      <c r="O11" s="29">
        <v>209807</v>
      </c>
      <c r="P11" s="16">
        <v>195296</v>
      </c>
      <c r="Q11" s="17">
        <v>185163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0.9775590134434212</v>
      </c>
      <c r="G12" s="26">
        <f>IF(G11=0,0,G11/G9)</f>
        <v>0.9782233157095744</v>
      </c>
      <c r="H12" s="27">
        <f>IF(H11=0,0,H11/H9)</f>
        <v>0.9764939406602591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144711</v>
      </c>
      <c r="P12" s="16">
        <v>134562</v>
      </c>
      <c r="Q12" s="17">
        <v>128717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120</v>
      </c>
      <c r="G13" s="31">
        <v>120</v>
      </c>
      <c r="H13" s="32">
        <v>151</v>
      </c>
      <c r="I13" s="8"/>
      <c r="J13" s="225"/>
      <c r="K13" s="257"/>
      <c r="L13" s="256" t="s">
        <v>148</v>
      </c>
      <c r="M13" s="13" t="s">
        <v>34</v>
      </c>
      <c r="N13" s="14"/>
      <c r="O13" s="15">
        <v>26781</v>
      </c>
      <c r="P13" s="16">
        <v>26542</v>
      </c>
      <c r="Q13" s="17">
        <v>31685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295</v>
      </c>
      <c r="G14" s="31">
        <v>299</v>
      </c>
      <c r="H14" s="32">
        <v>301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295</v>
      </c>
      <c r="G15" s="36">
        <v>299</v>
      </c>
      <c r="H15" s="37">
        <v>301</v>
      </c>
      <c r="I15" s="8"/>
      <c r="J15" s="225"/>
      <c r="K15" s="258"/>
      <c r="L15" s="248" t="s">
        <v>39</v>
      </c>
      <c r="M15" s="249"/>
      <c r="N15" s="28"/>
      <c r="O15" s="15">
        <v>65096</v>
      </c>
      <c r="P15" s="16">
        <v>60734</v>
      </c>
      <c r="Q15" s="17">
        <v>56446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6351291</v>
      </c>
      <c r="G16" s="19">
        <v>6417324</v>
      </c>
      <c r="H16" s="20">
        <v>6456882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45795</v>
      </c>
      <c r="P16" s="40">
        <f>P5-P11</f>
        <v>64309</v>
      </c>
      <c r="Q16" s="41">
        <f>Q5-Q11</f>
        <v>84530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1073250</v>
      </c>
      <c r="G17" s="22">
        <v>1086250</v>
      </c>
      <c r="H17" s="23">
        <v>1096250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148929</v>
      </c>
      <c r="P17" s="11">
        <v>99047</v>
      </c>
      <c r="Q17" s="12">
        <v>50267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2453000</v>
      </c>
      <c r="G18" s="22">
        <v>2477100</v>
      </c>
      <c r="H18" s="23">
        <v>2489500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35600</v>
      </c>
      <c r="P18" s="16">
        <v>24100</v>
      </c>
      <c r="Q18" s="17">
        <v>21700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141433</v>
      </c>
      <c r="G19" s="22">
        <v>143384</v>
      </c>
      <c r="H19" s="23">
        <v>144837</v>
      </c>
      <c r="I19" s="8"/>
      <c r="J19" s="225"/>
      <c r="K19" s="258"/>
      <c r="L19" s="223" t="s">
        <v>79</v>
      </c>
      <c r="M19" s="232"/>
      <c r="N19" s="14"/>
      <c r="O19" s="29">
        <v>91238</v>
      </c>
      <c r="P19" s="16">
        <v>59680</v>
      </c>
      <c r="Q19" s="17">
        <v>16457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2683608</v>
      </c>
      <c r="G20" s="22">
        <v>2710590</v>
      </c>
      <c r="H20" s="23">
        <v>2726295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189510</v>
      </c>
      <c r="P20" s="16">
        <v>161933</v>
      </c>
      <c r="Q20" s="17">
        <v>139503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2043599</v>
      </c>
      <c r="G21" s="40">
        <v>2069599</v>
      </c>
      <c r="H21" s="41">
        <v>2089599</v>
      </c>
      <c r="I21" s="8"/>
      <c r="J21" s="225"/>
      <c r="K21" s="256" t="s">
        <v>43</v>
      </c>
      <c r="L21" s="223" t="s">
        <v>89</v>
      </c>
      <c r="M21" s="232"/>
      <c r="N21" s="14"/>
      <c r="O21" s="15">
        <v>89381</v>
      </c>
      <c r="P21" s="16">
        <v>66033</v>
      </c>
      <c r="Q21" s="17">
        <v>39558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86</v>
      </c>
      <c r="G22" s="45">
        <v>87</v>
      </c>
      <c r="H22" s="46">
        <v>87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99431</v>
      </c>
      <c r="P23" s="16">
        <v>95488</v>
      </c>
      <c r="Q23" s="17">
        <v>92610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</v>
      </c>
      <c r="G24" s="47">
        <v>0</v>
      </c>
      <c r="H24" s="52">
        <v>0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-40581</v>
      </c>
      <c r="P24" s="40">
        <f>P17-P20</f>
        <v>-62886</v>
      </c>
      <c r="Q24" s="41">
        <f>Q17-Q20</f>
        <v>-89236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176</v>
      </c>
      <c r="G25" s="49" t="s">
        <v>176</v>
      </c>
      <c r="H25" s="50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5214</v>
      </c>
      <c r="P25" s="54">
        <f>P16+P24</f>
        <v>1423</v>
      </c>
      <c r="Q25" s="55">
        <f>Q16+Q24</f>
        <v>-4706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698</v>
      </c>
      <c r="P27" s="57">
        <v>5912</v>
      </c>
      <c r="Q27" s="58">
        <v>7335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7736</v>
      </c>
      <c r="G29" s="31">
        <v>8086</v>
      </c>
      <c r="H29" s="32">
        <v>7950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5912</v>
      </c>
      <c r="P29" s="54">
        <f>P25-P26+P27-P28</f>
        <v>7335</v>
      </c>
      <c r="Q29" s="55">
        <f>Q25-Q26+Q27-Q28</f>
        <v>2629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5500</v>
      </c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6784</v>
      </c>
      <c r="G31" s="31">
        <v>6757</v>
      </c>
      <c r="H31" s="32">
        <v>6849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412</v>
      </c>
      <c r="P31" s="54">
        <f>P29-P30</f>
        <v>7335</v>
      </c>
      <c r="Q31" s="55">
        <f>Q29-Q30</f>
        <v>2629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2122169</v>
      </c>
      <c r="G32" s="31">
        <v>2194677</v>
      </c>
      <c r="H32" s="32">
        <v>2222321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0.8265543044515874</v>
      </c>
      <c r="P32" s="60">
        <f>IF(P5=0,0,P5/(P11+P23))</f>
        <v>0.8927760812149225</v>
      </c>
      <c r="Q32" s="61">
        <f>IF(Q5=0,0,Q5/(Q11+Q23))</f>
        <v>0.9709114996777944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2122169</v>
      </c>
      <c r="G34" s="31">
        <v>2194677</v>
      </c>
      <c r="H34" s="32">
        <v>2222321</v>
      </c>
      <c r="I34" s="8"/>
      <c r="J34" s="239" t="s">
        <v>112</v>
      </c>
      <c r="K34" s="240"/>
      <c r="L34" s="240"/>
      <c r="M34" s="240"/>
      <c r="N34" s="4"/>
      <c r="O34" s="56">
        <v>117141</v>
      </c>
      <c r="P34" s="57">
        <v>88642</v>
      </c>
      <c r="Q34" s="58">
        <v>59911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1772167</v>
      </c>
      <c r="G35" s="31">
        <v>1773174</v>
      </c>
      <c r="H35" s="32">
        <v>1757687</v>
      </c>
      <c r="I35" s="8"/>
      <c r="J35" s="261" t="s">
        <v>151</v>
      </c>
      <c r="K35" s="262"/>
      <c r="L35" s="263" t="s">
        <v>40</v>
      </c>
      <c r="M35" s="264"/>
      <c r="N35" s="4"/>
      <c r="O35" s="56">
        <v>50867</v>
      </c>
      <c r="P35" s="57">
        <v>48781</v>
      </c>
      <c r="Q35" s="58">
        <v>59911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0.8350734555070779</v>
      </c>
      <c r="G36" s="63">
        <f>IF(G35=0,0,G35/G34)</f>
        <v>0.8079430367202098</v>
      </c>
      <c r="H36" s="64">
        <f>IF(H35=0,0,H35/H34)</f>
        <v>0.7909239934284921</v>
      </c>
      <c r="I36" s="8"/>
      <c r="J36" s="239" t="s">
        <v>116</v>
      </c>
      <c r="K36" s="240"/>
      <c r="L36" s="240"/>
      <c r="M36" s="240"/>
      <c r="N36" s="4"/>
      <c r="O36" s="56">
        <v>1492506</v>
      </c>
      <c r="P36" s="57">
        <v>1421118</v>
      </c>
      <c r="Q36" s="58">
        <v>1350208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18002</v>
      </c>
      <c r="G37" s="19">
        <v>21787</v>
      </c>
      <c r="H37" s="20">
        <v>31469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289505</v>
      </c>
      <c r="G38" s="22">
        <v>267233</v>
      </c>
      <c r="H38" s="23">
        <v>226032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140584</v>
      </c>
      <c r="G39" s="22">
        <v>126685</v>
      </c>
      <c r="H39" s="23">
        <v>108191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148921</v>
      </c>
      <c r="G40" s="22">
        <v>140548</v>
      </c>
      <c r="H40" s="23">
        <v>117841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1731</v>
      </c>
      <c r="G41" s="22">
        <v>1764</v>
      </c>
      <c r="H41" s="23">
        <v>20272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309238</v>
      </c>
      <c r="G42" s="40">
        <f>G37+G38+G41</f>
        <v>290784</v>
      </c>
      <c r="H42" s="41">
        <f>H37+H38+H41</f>
        <v>277773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222</v>
      </c>
      <c r="G43" s="66" t="s">
        <v>222</v>
      </c>
      <c r="H43" s="68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2163</v>
      </c>
      <c r="G44" s="22">
        <v>2163</v>
      </c>
      <c r="H44" s="23">
        <v>2163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88">
        <v>35582</v>
      </c>
      <c r="G45" s="89">
        <v>35582</v>
      </c>
      <c r="H45" s="90">
        <v>35582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129.6</v>
      </c>
      <c r="G46" s="31">
        <v>129.9</v>
      </c>
      <c r="H46" s="32">
        <v>128.6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163.4</v>
      </c>
      <c r="G47" s="31">
        <v>150.7</v>
      </c>
      <c r="H47" s="32">
        <v>128.6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79.3</v>
      </c>
      <c r="G48" s="31">
        <v>71.4</v>
      </c>
      <c r="H48" s="32">
        <v>61.6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84.1</v>
      </c>
      <c r="G49" s="31">
        <v>79.3</v>
      </c>
      <c r="H49" s="32">
        <v>67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1.5</v>
      </c>
      <c r="G50" s="31">
        <v>4.7</v>
      </c>
      <c r="H50" s="32">
        <v>9.5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289</v>
      </c>
      <c r="G51" s="22">
        <v>289</v>
      </c>
      <c r="H51" s="23">
        <v>289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91">
        <v>27194</v>
      </c>
      <c r="G52" s="92">
        <v>27194</v>
      </c>
      <c r="H52" s="93">
        <v>27194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3</v>
      </c>
      <c r="G53" s="19">
        <v>3</v>
      </c>
      <c r="H53" s="20">
        <v>4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</v>
      </c>
      <c r="G54" s="22">
        <v>1</v>
      </c>
      <c r="H54" s="23">
        <v>1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4</v>
      </c>
      <c r="G55" s="40">
        <f>G53+G54</f>
        <v>4</v>
      </c>
      <c r="H55" s="41">
        <f>H53+H54</f>
        <v>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267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31727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88181</v>
      </c>
      <c r="P5" s="11">
        <v>90682</v>
      </c>
      <c r="Q5" s="12">
        <v>94120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32143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70102</v>
      </c>
      <c r="P6" s="16">
        <v>74317</v>
      </c>
      <c r="Q6" s="17">
        <v>77326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12125</v>
      </c>
      <c r="G7" s="19">
        <v>12194</v>
      </c>
      <c r="H7" s="20">
        <v>12378</v>
      </c>
      <c r="I7" s="8"/>
      <c r="J7" s="225"/>
      <c r="K7" s="257"/>
      <c r="L7" s="256" t="s">
        <v>141</v>
      </c>
      <c r="M7" s="13" t="s">
        <v>35</v>
      </c>
      <c r="N7" s="14"/>
      <c r="O7" s="15">
        <v>70102</v>
      </c>
      <c r="P7" s="16">
        <v>74317</v>
      </c>
      <c r="Q7" s="17">
        <v>77326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4815</v>
      </c>
      <c r="G8" s="22">
        <v>4985</v>
      </c>
      <c r="H8" s="23">
        <v>5231</v>
      </c>
      <c r="I8" s="24"/>
      <c r="J8" s="225"/>
      <c r="K8" s="257"/>
      <c r="L8" s="257"/>
      <c r="M8" s="13" t="s">
        <v>36</v>
      </c>
      <c r="N8" s="14"/>
      <c r="O8" s="15"/>
      <c r="P8" s="16"/>
      <c r="Q8" s="17"/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4815</v>
      </c>
      <c r="G9" s="22">
        <v>4985</v>
      </c>
      <c r="H9" s="23">
        <v>5231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0.3971134020618557</v>
      </c>
      <c r="G10" s="26">
        <f>IF(G9=0,0,G9/G7)</f>
        <v>0.4088076103001476</v>
      </c>
      <c r="H10" s="27">
        <f>IF(H9=0,0,H9/H7)</f>
        <v>0.42260462110195507</v>
      </c>
      <c r="I10" s="8"/>
      <c r="J10" s="225"/>
      <c r="K10" s="258"/>
      <c r="L10" s="248" t="s">
        <v>79</v>
      </c>
      <c r="M10" s="249"/>
      <c r="N10" s="28"/>
      <c r="O10" s="15">
        <v>18079</v>
      </c>
      <c r="P10" s="16">
        <v>16365</v>
      </c>
      <c r="Q10" s="17">
        <v>16794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4815</v>
      </c>
      <c r="G11" s="22">
        <v>4985</v>
      </c>
      <c r="H11" s="23">
        <v>5231</v>
      </c>
      <c r="I11" s="8"/>
      <c r="J11" s="225"/>
      <c r="K11" s="232" t="s">
        <v>80</v>
      </c>
      <c r="L11" s="232"/>
      <c r="M11" s="232"/>
      <c r="N11" s="14" t="s">
        <v>268</v>
      </c>
      <c r="O11" s="29">
        <v>88181</v>
      </c>
      <c r="P11" s="16">
        <v>90682</v>
      </c>
      <c r="Q11" s="17">
        <v>94120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1</v>
      </c>
      <c r="G12" s="26">
        <f>IF(G11=0,0,G11/G9)</f>
        <v>1</v>
      </c>
      <c r="H12" s="27">
        <f>IF(H11=0,0,H11/H9)</f>
        <v>1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80393</v>
      </c>
      <c r="P12" s="16">
        <v>82460</v>
      </c>
      <c r="Q12" s="17">
        <v>85560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270</v>
      </c>
      <c r="G13" s="31">
        <v>270</v>
      </c>
      <c r="H13" s="32">
        <v>270</v>
      </c>
      <c r="I13" s="8"/>
      <c r="J13" s="225"/>
      <c r="K13" s="257"/>
      <c r="L13" s="256" t="s">
        <v>148</v>
      </c>
      <c r="M13" s="13" t="s">
        <v>34</v>
      </c>
      <c r="N13" s="14"/>
      <c r="O13" s="15">
        <v>7753</v>
      </c>
      <c r="P13" s="16">
        <v>7861</v>
      </c>
      <c r="Q13" s="17">
        <v>8590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139</v>
      </c>
      <c r="G14" s="31">
        <v>142</v>
      </c>
      <c r="H14" s="32">
        <v>144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139</v>
      </c>
      <c r="G15" s="36">
        <v>142</v>
      </c>
      <c r="H15" s="37">
        <v>144</v>
      </c>
      <c r="I15" s="8"/>
      <c r="J15" s="225"/>
      <c r="K15" s="258"/>
      <c r="L15" s="248" t="s">
        <v>39</v>
      </c>
      <c r="M15" s="249"/>
      <c r="N15" s="28"/>
      <c r="O15" s="15">
        <v>7788</v>
      </c>
      <c r="P15" s="16">
        <v>8222</v>
      </c>
      <c r="Q15" s="17">
        <v>8560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1638066</v>
      </c>
      <c r="G16" s="19">
        <v>1684721</v>
      </c>
      <c r="H16" s="20">
        <v>1708303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139730</v>
      </c>
      <c r="G17" s="22">
        <v>139730</v>
      </c>
      <c r="H17" s="23">
        <v>139730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66085</v>
      </c>
      <c r="P17" s="11">
        <v>57796</v>
      </c>
      <c r="Q17" s="12">
        <v>37447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387900</v>
      </c>
      <c r="G18" s="22">
        <v>421500</v>
      </c>
      <c r="H18" s="23">
        <v>430300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37000</v>
      </c>
      <c r="P18" s="16">
        <v>33600</v>
      </c>
      <c r="Q18" s="17">
        <v>11900</v>
      </c>
    </row>
    <row r="19" spans="1:17" ht="26.25" customHeight="1">
      <c r="A19" s="234"/>
      <c r="B19" s="238"/>
      <c r="C19" s="223" t="s">
        <v>10</v>
      </c>
      <c r="D19" s="232"/>
      <c r="E19" s="14"/>
      <c r="F19" s="21"/>
      <c r="G19" s="22"/>
      <c r="H19" s="23"/>
      <c r="I19" s="8"/>
      <c r="J19" s="225"/>
      <c r="K19" s="258"/>
      <c r="L19" s="223" t="s">
        <v>79</v>
      </c>
      <c r="M19" s="232"/>
      <c r="N19" s="14"/>
      <c r="O19" s="29">
        <v>26006</v>
      </c>
      <c r="P19" s="16">
        <v>19635</v>
      </c>
      <c r="Q19" s="17">
        <v>25249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1110436</v>
      </c>
      <c r="G20" s="22">
        <v>1123491</v>
      </c>
      <c r="H20" s="23">
        <v>1138273</v>
      </c>
      <c r="I20" s="8"/>
      <c r="J20" s="225"/>
      <c r="K20" s="223" t="s">
        <v>87</v>
      </c>
      <c r="L20" s="232"/>
      <c r="M20" s="232"/>
      <c r="N20" s="42" t="s">
        <v>88</v>
      </c>
      <c r="O20" s="15">
        <v>64736</v>
      </c>
      <c r="P20" s="16">
        <v>59436</v>
      </c>
      <c r="Q20" s="17">
        <v>36044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273060</v>
      </c>
      <c r="G21" s="40">
        <v>273060</v>
      </c>
      <c r="H21" s="41">
        <v>273060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52039</v>
      </c>
      <c r="P21" s="16">
        <v>46655</v>
      </c>
      <c r="Q21" s="17">
        <v>23582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39</v>
      </c>
      <c r="G22" s="45">
        <v>39</v>
      </c>
      <c r="H22" s="46">
        <v>39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182</v>
      </c>
      <c r="G23" s="48" t="s">
        <v>182</v>
      </c>
      <c r="H23" s="50" t="s">
        <v>182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12697</v>
      </c>
      <c r="P23" s="16">
        <v>12781</v>
      </c>
      <c r="Q23" s="17">
        <v>12462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48"/>
      <c r="G24" s="48"/>
      <c r="H24" s="50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1349</v>
      </c>
      <c r="P24" s="40">
        <f>P17-P20</f>
        <v>-1640</v>
      </c>
      <c r="Q24" s="41">
        <f>Q17-Q20</f>
        <v>1403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183</v>
      </c>
      <c r="G25" s="48" t="s">
        <v>183</v>
      </c>
      <c r="H25" s="50" t="s">
        <v>183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1349</v>
      </c>
      <c r="P25" s="54">
        <f>P16+P24</f>
        <v>-1640</v>
      </c>
      <c r="Q25" s="55">
        <f>Q16+Q24</f>
        <v>1403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637</v>
      </c>
      <c r="P27" s="57">
        <v>1986</v>
      </c>
      <c r="Q27" s="58">
        <v>346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2485</v>
      </c>
      <c r="G29" s="31">
        <v>2621</v>
      </c>
      <c r="H29" s="32">
        <v>2693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1986</v>
      </c>
      <c r="P29" s="54">
        <f>P25-P26+P27-P28</f>
        <v>346</v>
      </c>
      <c r="Q29" s="55">
        <f>Q25-Q26+Q27-Q28</f>
        <v>1749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2179</v>
      </c>
      <c r="G31" s="31">
        <v>2190</v>
      </c>
      <c r="H31" s="32">
        <v>2320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1986</v>
      </c>
      <c r="P31" s="54">
        <f>P29-P30</f>
        <v>346</v>
      </c>
      <c r="Q31" s="55">
        <f>Q29-Q30</f>
        <v>1749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769545</v>
      </c>
      <c r="G32" s="31">
        <v>808960</v>
      </c>
      <c r="H32" s="32">
        <v>861362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0.8741350938757707</v>
      </c>
      <c r="P32" s="60">
        <f>IF(P5=0,0,P5/(P11+P23))</f>
        <v>0.8764679160666132</v>
      </c>
      <c r="Q32" s="61">
        <f>IF(Q5=0,0,Q5/(Q11+Q23))</f>
        <v>0.8830759415285884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769545</v>
      </c>
      <c r="G34" s="31">
        <v>808960</v>
      </c>
      <c r="H34" s="32">
        <v>861362</v>
      </c>
      <c r="I34" s="8"/>
      <c r="J34" s="239" t="s">
        <v>112</v>
      </c>
      <c r="K34" s="240"/>
      <c r="L34" s="240"/>
      <c r="M34" s="240"/>
      <c r="N34" s="4"/>
      <c r="O34" s="56">
        <v>44085</v>
      </c>
      <c r="P34" s="57">
        <v>36000</v>
      </c>
      <c r="Q34" s="58">
        <v>42043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634823</v>
      </c>
      <c r="G35" s="31">
        <v>666885</v>
      </c>
      <c r="H35" s="32">
        <v>692511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13476</v>
      </c>
      <c r="P35" s="57">
        <v>13174</v>
      </c>
      <c r="Q35" s="58">
        <v>13003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0.8249329149042616</v>
      </c>
      <c r="G36" s="63">
        <f>IF(G35=0,0,G35/G34)</f>
        <v>0.8243732693829114</v>
      </c>
      <c r="H36" s="64">
        <f>IF(H35=0,0,H35/H34)</f>
        <v>0.8039720814245346</v>
      </c>
      <c r="I36" s="8"/>
      <c r="J36" s="239" t="s">
        <v>116</v>
      </c>
      <c r="K36" s="240"/>
      <c r="L36" s="240"/>
      <c r="M36" s="240"/>
      <c r="N36" s="4"/>
      <c r="O36" s="56">
        <v>301633</v>
      </c>
      <c r="P36" s="57">
        <v>321173</v>
      </c>
      <c r="Q36" s="58">
        <v>320611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/>
      <c r="G37" s="19"/>
      <c r="H37" s="20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100065</v>
      </c>
      <c r="G38" s="22">
        <v>102573</v>
      </c>
      <c r="H38" s="23">
        <v>105876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79976</v>
      </c>
      <c r="G39" s="22">
        <v>82053</v>
      </c>
      <c r="H39" s="23">
        <v>85361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20089</v>
      </c>
      <c r="G40" s="22">
        <v>20520</v>
      </c>
      <c r="H40" s="23">
        <v>20515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813</v>
      </c>
      <c r="G41" s="22">
        <v>890</v>
      </c>
      <c r="H41" s="23">
        <v>706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100878</v>
      </c>
      <c r="G42" s="40">
        <f>G37+G38+G41</f>
        <v>103463</v>
      </c>
      <c r="H42" s="41">
        <f>H37+H38+H41</f>
        <v>106582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177</v>
      </c>
      <c r="G43" s="67" t="s">
        <v>177</v>
      </c>
      <c r="H43" s="68" t="s">
        <v>177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1743</v>
      </c>
      <c r="G44" s="22">
        <v>1743</v>
      </c>
      <c r="H44" s="23">
        <v>1743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35156</v>
      </c>
      <c r="G45" s="70">
        <v>35156</v>
      </c>
      <c r="H45" s="71">
        <v>35156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110.4</v>
      </c>
      <c r="G46" s="31">
        <v>111.4</v>
      </c>
      <c r="H46" s="32">
        <v>111.7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157.6</v>
      </c>
      <c r="G47" s="31">
        <v>153.8</v>
      </c>
      <c r="H47" s="32">
        <v>152.9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126</v>
      </c>
      <c r="G48" s="31">
        <v>123</v>
      </c>
      <c r="H48" s="32">
        <v>123.3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31.6</v>
      </c>
      <c r="G49" s="31">
        <v>30.8</v>
      </c>
      <c r="H49" s="32">
        <v>29.6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/>
      <c r="G50" s="31"/>
      <c r="H50" s="32"/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/>
      <c r="G51" s="22"/>
      <c r="H51" s="23"/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/>
      <c r="G52" s="73"/>
      <c r="H52" s="74"/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</v>
      </c>
      <c r="G53" s="19">
        <v>1</v>
      </c>
      <c r="H53" s="20">
        <v>1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</v>
      </c>
      <c r="G54" s="22">
        <v>1</v>
      </c>
      <c r="H54" s="23">
        <v>1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2</v>
      </c>
      <c r="G55" s="40">
        <f>G53+G54</f>
        <v>2</v>
      </c>
      <c r="H55" s="41">
        <f>H53+H54</f>
        <v>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1"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155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66" t="s">
        <v>159</v>
      </c>
      <c r="G5" s="267"/>
      <c r="H5" s="268"/>
      <c r="I5" s="8"/>
      <c r="J5" s="224" t="s">
        <v>50</v>
      </c>
      <c r="K5" s="237" t="s">
        <v>77</v>
      </c>
      <c r="L5" s="237"/>
      <c r="M5" s="237"/>
      <c r="N5" s="9" t="s">
        <v>78</v>
      </c>
      <c r="O5" s="178">
        <v>9226197</v>
      </c>
      <c r="P5" s="179">
        <v>9588656</v>
      </c>
      <c r="Q5" s="180">
        <v>9343443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66" t="s">
        <v>160</v>
      </c>
      <c r="G6" s="267"/>
      <c r="H6" s="268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81">
        <v>8500910</v>
      </c>
      <c r="P6" s="182">
        <v>8950999</v>
      </c>
      <c r="Q6" s="183">
        <v>8455647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4">
        <v>572920</v>
      </c>
      <c r="G7" s="185">
        <v>579202</v>
      </c>
      <c r="H7" s="180">
        <v>586228</v>
      </c>
      <c r="I7" s="8"/>
      <c r="J7" s="225"/>
      <c r="K7" s="257"/>
      <c r="L7" s="256" t="s">
        <v>141</v>
      </c>
      <c r="M7" s="13" t="s">
        <v>35</v>
      </c>
      <c r="N7" s="14"/>
      <c r="O7" s="181">
        <v>4390604</v>
      </c>
      <c r="P7" s="182">
        <v>4724187</v>
      </c>
      <c r="Q7" s="183">
        <v>4969654</v>
      </c>
    </row>
    <row r="8" spans="1:17" ht="26.25" customHeight="1">
      <c r="A8" s="225"/>
      <c r="B8" s="223" t="s">
        <v>2</v>
      </c>
      <c r="C8" s="232"/>
      <c r="D8" s="232"/>
      <c r="E8" s="14"/>
      <c r="F8" s="186">
        <v>285404</v>
      </c>
      <c r="G8" s="187">
        <v>297997</v>
      </c>
      <c r="H8" s="183">
        <v>319765</v>
      </c>
      <c r="I8" s="24"/>
      <c r="J8" s="225"/>
      <c r="K8" s="257"/>
      <c r="L8" s="257"/>
      <c r="M8" s="13" t="s">
        <v>36</v>
      </c>
      <c r="N8" s="14"/>
      <c r="O8" s="181">
        <v>3909208</v>
      </c>
      <c r="P8" s="182">
        <v>4064213</v>
      </c>
      <c r="Q8" s="183">
        <v>3367200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186">
        <v>285404</v>
      </c>
      <c r="G9" s="187">
        <v>297997</v>
      </c>
      <c r="H9" s="183">
        <v>319765</v>
      </c>
      <c r="I9" s="8"/>
      <c r="J9" s="225"/>
      <c r="K9" s="257"/>
      <c r="L9" s="258"/>
      <c r="M9" s="13" t="s">
        <v>37</v>
      </c>
      <c r="N9" s="14" t="s">
        <v>143</v>
      </c>
      <c r="O9" s="181"/>
      <c r="P9" s="182"/>
      <c r="Q9" s="183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188">
        <f>IF(F9=0,0,F9/F7)</f>
        <v>0.49815681072401036</v>
      </c>
      <c r="G10" s="189">
        <f>IF(G9=0,0,G9/G7)</f>
        <v>0.5144958062990114</v>
      </c>
      <c r="H10" s="190">
        <f>IF(H9=0,0,H9/H7)</f>
        <v>0.5454618339622127</v>
      </c>
      <c r="I10" s="8"/>
      <c r="J10" s="225"/>
      <c r="K10" s="258"/>
      <c r="L10" s="248" t="s">
        <v>79</v>
      </c>
      <c r="M10" s="249"/>
      <c r="N10" s="28"/>
      <c r="O10" s="181">
        <v>642881</v>
      </c>
      <c r="P10" s="182">
        <v>631321</v>
      </c>
      <c r="Q10" s="183">
        <v>886075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186">
        <v>265292</v>
      </c>
      <c r="G11" s="187">
        <v>276284</v>
      </c>
      <c r="H11" s="183">
        <v>294067</v>
      </c>
      <c r="I11" s="8"/>
      <c r="J11" s="225"/>
      <c r="K11" s="232" t="s">
        <v>80</v>
      </c>
      <c r="L11" s="232"/>
      <c r="M11" s="232"/>
      <c r="N11" s="14" t="s">
        <v>161</v>
      </c>
      <c r="O11" s="191">
        <v>6955667</v>
      </c>
      <c r="P11" s="182">
        <v>6702635</v>
      </c>
      <c r="Q11" s="183">
        <v>6692031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188">
        <f>IF(F11=0,0,F11/F9)</f>
        <v>0.929531471177699</v>
      </c>
      <c r="G12" s="189">
        <f>IF(G11=0,0,G11/G9)</f>
        <v>0.9271368503709769</v>
      </c>
      <c r="H12" s="190">
        <f>IF(H11=0,0,H11/H9)</f>
        <v>0.9196347317561334</v>
      </c>
      <c r="I12" s="8"/>
      <c r="J12" s="225"/>
      <c r="K12" s="256" t="s">
        <v>147</v>
      </c>
      <c r="L12" s="223" t="s">
        <v>64</v>
      </c>
      <c r="M12" s="232"/>
      <c r="N12" s="14"/>
      <c r="O12" s="181">
        <v>2996992</v>
      </c>
      <c r="P12" s="182">
        <v>2848375</v>
      </c>
      <c r="Q12" s="183">
        <v>2911094</v>
      </c>
    </row>
    <row r="13" spans="1:17" ht="26.25" customHeight="1">
      <c r="A13" s="225"/>
      <c r="B13" s="223" t="s">
        <v>4</v>
      </c>
      <c r="C13" s="232"/>
      <c r="D13" s="232"/>
      <c r="E13" s="14"/>
      <c r="F13" s="78">
        <v>5731</v>
      </c>
      <c r="G13" s="79">
        <v>5731</v>
      </c>
      <c r="H13" s="80">
        <v>5731</v>
      </c>
      <c r="I13" s="8"/>
      <c r="J13" s="225"/>
      <c r="K13" s="257"/>
      <c r="L13" s="256" t="s">
        <v>148</v>
      </c>
      <c r="M13" s="13" t="s">
        <v>34</v>
      </c>
      <c r="N13" s="14"/>
      <c r="O13" s="181">
        <v>707413</v>
      </c>
      <c r="P13" s="182">
        <v>568734</v>
      </c>
      <c r="Q13" s="183">
        <v>403311</v>
      </c>
    </row>
    <row r="14" spans="1:17" ht="26.25" customHeight="1">
      <c r="A14" s="225"/>
      <c r="B14" s="223" t="s">
        <v>5</v>
      </c>
      <c r="C14" s="232"/>
      <c r="D14" s="232"/>
      <c r="E14" s="14"/>
      <c r="F14" s="78">
        <v>2240</v>
      </c>
      <c r="G14" s="79">
        <v>2414</v>
      </c>
      <c r="H14" s="80">
        <v>2772</v>
      </c>
      <c r="I14" s="8"/>
      <c r="J14" s="225"/>
      <c r="K14" s="257"/>
      <c r="L14" s="258"/>
      <c r="M14" s="13" t="s">
        <v>38</v>
      </c>
      <c r="N14" s="14"/>
      <c r="O14" s="181"/>
      <c r="P14" s="182"/>
      <c r="Q14" s="183"/>
    </row>
    <row r="15" spans="1:17" ht="26.25" customHeight="1" thickBot="1">
      <c r="A15" s="226"/>
      <c r="B15" s="230" t="s">
        <v>117</v>
      </c>
      <c r="C15" s="231"/>
      <c r="D15" s="231"/>
      <c r="E15" s="34"/>
      <c r="F15" s="192">
        <v>2240</v>
      </c>
      <c r="G15" s="193">
        <v>2414</v>
      </c>
      <c r="H15" s="194">
        <v>2772</v>
      </c>
      <c r="I15" s="8"/>
      <c r="J15" s="225"/>
      <c r="K15" s="258"/>
      <c r="L15" s="248" t="s">
        <v>39</v>
      </c>
      <c r="M15" s="249"/>
      <c r="N15" s="28"/>
      <c r="O15" s="181">
        <v>3958675</v>
      </c>
      <c r="P15" s="182">
        <v>3854260</v>
      </c>
      <c r="Q15" s="183">
        <v>3780937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195">
        <v>302086788</v>
      </c>
      <c r="G16" s="185">
        <v>312509154</v>
      </c>
      <c r="H16" s="180">
        <v>322046070</v>
      </c>
      <c r="I16" s="8"/>
      <c r="J16" s="226"/>
      <c r="K16" s="230" t="s">
        <v>82</v>
      </c>
      <c r="L16" s="231"/>
      <c r="M16" s="231"/>
      <c r="N16" s="34" t="s">
        <v>83</v>
      </c>
      <c r="O16" s="196">
        <f>O5-O11</f>
        <v>2270530</v>
      </c>
      <c r="P16" s="76">
        <f>P5-P11</f>
        <v>2886021</v>
      </c>
      <c r="Q16" s="77">
        <f>Q5-Q11</f>
        <v>2651412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186">
        <v>89985417</v>
      </c>
      <c r="G17" s="187">
        <v>92900518</v>
      </c>
      <c r="H17" s="183">
        <v>95379881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95">
        <v>14338326</v>
      </c>
      <c r="P17" s="185">
        <v>13429109</v>
      </c>
      <c r="Q17" s="180">
        <v>12213175</v>
      </c>
    </row>
    <row r="18" spans="1:17" ht="26.25" customHeight="1">
      <c r="A18" s="234"/>
      <c r="B18" s="238"/>
      <c r="C18" s="223" t="s">
        <v>9</v>
      </c>
      <c r="D18" s="232"/>
      <c r="E18" s="14"/>
      <c r="F18" s="186">
        <v>153686048</v>
      </c>
      <c r="G18" s="187">
        <v>159470548</v>
      </c>
      <c r="H18" s="183">
        <v>164836248</v>
      </c>
      <c r="I18" s="8"/>
      <c r="J18" s="225"/>
      <c r="K18" s="256" t="s">
        <v>148</v>
      </c>
      <c r="L18" s="223" t="s">
        <v>104</v>
      </c>
      <c r="M18" s="232"/>
      <c r="N18" s="14"/>
      <c r="O18" s="186">
        <v>6075500</v>
      </c>
      <c r="P18" s="187">
        <v>7271900</v>
      </c>
      <c r="Q18" s="183">
        <v>6622900</v>
      </c>
    </row>
    <row r="19" spans="1:17" ht="26.25" customHeight="1">
      <c r="A19" s="234"/>
      <c r="B19" s="238"/>
      <c r="C19" s="223" t="s">
        <v>10</v>
      </c>
      <c r="D19" s="232"/>
      <c r="E19" s="14"/>
      <c r="F19" s="186">
        <v>2359398</v>
      </c>
      <c r="G19" s="187">
        <v>2585560</v>
      </c>
      <c r="H19" s="183">
        <v>2946151</v>
      </c>
      <c r="I19" s="8"/>
      <c r="J19" s="225"/>
      <c r="K19" s="258"/>
      <c r="L19" s="223" t="s">
        <v>79</v>
      </c>
      <c r="M19" s="232"/>
      <c r="N19" s="14"/>
      <c r="O19" s="197">
        <v>2567911</v>
      </c>
      <c r="P19" s="187">
        <v>2204466</v>
      </c>
      <c r="Q19" s="183">
        <v>2296725</v>
      </c>
    </row>
    <row r="20" spans="1:17" ht="26.25" customHeight="1">
      <c r="A20" s="234"/>
      <c r="B20" s="238"/>
      <c r="C20" s="223" t="s">
        <v>11</v>
      </c>
      <c r="D20" s="232"/>
      <c r="E20" s="14"/>
      <c r="F20" s="186">
        <v>56055925</v>
      </c>
      <c r="G20" s="187">
        <v>57552528</v>
      </c>
      <c r="H20" s="183">
        <v>58883790</v>
      </c>
      <c r="I20" s="8"/>
      <c r="J20" s="225"/>
      <c r="K20" s="223" t="s">
        <v>87</v>
      </c>
      <c r="L20" s="232"/>
      <c r="M20" s="232"/>
      <c r="N20" s="42" t="s">
        <v>88</v>
      </c>
      <c r="O20" s="186">
        <v>16577659</v>
      </c>
      <c r="P20" s="187">
        <v>16317901</v>
      </c>
      <c r="Q20" s="183">
        <v>14839586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75">
        <v>177592575</v>
      </c>
      <c r="G21" s="76">
        <v>182901105</v>
      </c>
      <c r="H21" s="77">
        <v>187177718</v>
      </c>
      <c r="I21" s="8"/>
      <c r="J21" s="225"/>
      <c r="K21" s="256" t="s">
        <v>43</v>
      </c>
      <c r="L21" s="223" t="s">
        <v>89</v>
      </c>
      <c r="M21" s="232"/>
      <c r="N21" s="14"/>
      <c r="O21" s="186">
        <v>11294567</v>
      </c>
      <c r="P21" s="187">
        <v>10422366</v>
      </c>
      <c r="Q21" s="183">
        <v>9536916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198">
        <v>721</v>
      </c>
      <c r="G22" s="199">
        <v>754</v>
      </c>
      <c r="H22" s="200">
        <v>767</v>
      </c>
      <c r="I22" s="8"/>
      <c r="J22" s="225"/>
      <c r="K22" s="257"/>
      <c r="L22" s="47" t="s">
        <v>148</v>
      </c>
      <c r="M22" s="13" t="s">
        <v>115</v>
      </c>
      <c r="N22" s="14"/>
      <c r="O22" s="186"/>
      <c r="P22" s="187"/>
      <c r="Q22" s="183"/>
    </row>
    <row r="23" spans="1:17" ht="26.25" customHeight="1">
      <c r="A23" s="225"/>
      <c r="B23" s="223" t="s">
        <v>13</v>
      </c>
      <c r="C23" s="232"/>
      <c r="D23" s="232"/>
      <c r="E23" s="14"/>
      <c r="F23" s="201" t="s">
        <v>137</v>
      </c>
      <c r="G23" s="202" t="s">
        <v>137</v>
      </c>
      <c r="H23" s="203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86">
        <v>5176169</v>
      </c>
      <c r="P23" s="187">
        <v>5838624</v>
      </c>
      <c r="Q23" s="183">
        <v>5221445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201">
        <v>0.381</v>
      </c>
      <c r="G24" s="202">
        <v>0.395</v>
      </c>
      <c r="H24" s="203">
        <v>0.395</v>
      </c>
      <c r="I24" s="8"/>
      <c r="J24" s="226"/>
      <c r="K24" s="230" t="s">
        <v>92</v>
      </c>
      <c r="L24" s="231"/>
      <c r="M24" s="231"/>
      <c r="N24" s="34" t="s">
        <v>93</v>
      </c>
      <c r="O24" s="75">
        <f>O17-O20</f>
        <v>-2239333</v>
      </c>
      <c r="P24" s="76">
        <f>P17-P20</f>
        <v>-2888792</v>
      </c>
      <c r="Q24" s="77">
        <f>Q17-Q20</f>
        <v>-2626411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201" t="s">
        <v>156</v>
      </c>
      <c r="G25" s="202" t="s">
        <v>156</v>
      </c>
      <c r="H25" s="203" t="s">
        <v>156</v>
      </c>
      <c r="I25" s="8"/>
      <c r="J25" s="239" t="s">
        <v>94</v>
      </c>
      <c r="K25" s="240"/>
      <c r="L25" s="240"/>
      <c r="M25" s="240"/>
      <c r="N25" s="4" t="s">
        <v>106</v>
      </c>
      <c r="O25" s="204">
        <f>O16+O24</f>
        <v>31197</v>
      </c>
      <c r="P25" s="205">
        <f>P16+P24</f>
        <v>-2771</v>
      </c>
      <c r="Q25" s="206">
        <f>Q16+Q24</f>
        <v>25001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186">
        <v>2</v>
      </c>
      <c r="G26" s="187">
        <v>2</v>
      </c>
      <c r="H26" s="183">
        <v>2</v>
      </c>
      <c r="I26" s="8"/>
      <c r="J26" s="239" t="s">
        <v>41</v>
      </c>
      <c r="K26" s="240"/>
      <c r="L26" s="240"/>
      <c r="M26" s="240"/>
      <c r="N26" s="4" t="s">
        <v>59</v>
      </c>
      <c r="O26" s="204">
        <v>0</v>
      </c>
      <c r="P26" s="205"/>
      <c r="Q26" s="207">
        <v>0</v>
      </c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186">
        <v>107600</v>
      </c>
      <c r="G27" s="187">
        <v>107600</v>
      </c>
      <c r="H27" s="183">
        <v>107600</v>
      </c>
      <c r="I27" s="8"/>
      <c r="J27" s="239" t="s">
        <v>95</v>
      </c>
      <c r="K27" s="240"/>
      <c r="L27" s="240"/>
      <c r="M27" s="240"/>
      <c r="N27" s="4" t="s">
        <v>107</v>
      </c>
      <c r="O27" s="204">
        <v>237877</v>
      </c>
      <c r="P27" s="205">
        <v>269074</v>
      </c>
      <c r="Q27" s="206">
        <v>266303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186">
        <v>718</v>
      </c>
      <c r="G28" s="187">
        <v>632</v>
      </c>
      <c r="H28" s="183">
        <v>632</v>
      </c>
      <c r="I28" s="8"/>
      <c r="J28" s="239" t="s">
        <v>96</v>
      </c>
      <c r="K28" s="240"/>
      <c r="L28" s="240"/>
      <c r="M28" s="240"/>
      <c r="N28" s="4" t="s">
        <v>108</v>
      </c>
      <c r="O28" s="204"/>
      <c r="P28" s="205"/>
      <c r="Q28" s="207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186">
        <v>101844</v>
      </c>
      <c r="G29" s="187">
        <v>155289</v>
      </c>
      <c r="H29" s="183">
        <v>156089</v>
      </c>
      <c r="I29" s="8"/>
      <c r="J29" s="239" t="s">
        <v>97</v>
      </c>
      <c r="K29" s="240"/>
      <c r="L29" s="240"/>
      <c r="M29" s="240"/>
      <c r="N29" s="4" t="s">
        <v>109</v>
      </c>
      <c r="O29" s="204">
        <f>O25-O26+O27-O28</f>
        <v>269074</v>
      </c>
      <c r="P29" s="205">
        <f>P25-P26+P27-P28</f>
        <v>266303</v>
      </c>
      <c r="Q29" s="206">
        <f>Q25-Q26+Q27-Q28</f>
        <v>291304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186">
        <v>164</v>
      </c>
      <c r="G30" s="187">
        <v>199</v>
      </c>
      <c r="H30" s="183">
        <v>2421</v>
      </c>
      <c r="I30" s="8"/>
      <c r="J30" s="239" t="s">
        <v>98</v>
      </c>
      <c r="K30" s="240"/>
      <c r="L30" s="240"/>
      <c r="M30" s="240"/>
      <c r="N30" s="4" t="s">
        <v>110</v>
      </c>
      <c r="O30" s="204">
        <v>205021</v>
      </c>
      <c r="P30" s="205">
        <v>148793</v>
      </c>
      <c r="Q30" s="206">
        <v>219772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186">
        <v>77899</v>
      </c>
      <c r="G31" s="187">
        <v>119637</v>
      </c>
      <c r="H31" s="183">
        <v>125425</v>
      </c>
      <c r="I31" s="8"/>
      <c r="J31" s="239" t="s">
        <v>99</v>
      </c>
      <c r="K31" s="240"/>
      <c r="L31" s="240"/>
      <c r="M31" s="240"/>
      <c r="N31" s="4" t="s">
        <v>111</v>
      </c>
      <c r="O31" s="204">
        <f>O29-O30</f>
        <v>64053</v>
      </c>
      <c r="P31" s="205">
        <f>P29-P30</f>
        <v>117510</v>
      </c>
      <c r="Q31" s="206">
        <f>Q29-Q30</f>
        <v>71532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186">
        <v>50754020</v>
      </c>
      <c r="G32" s="187">
        <v>48936877</v>
      </c>
      <c r="H32" s="183">
        <v>52675248</v>
      </c>
      <c r="I32" s="8"/>
      <c r="J32" s="239" t="s">
        <v>123</v>
      </c>
      <c r="K32" s="240"/>
      <c r="L32" s="240"/>
      <c r="M32" s="240"/>
      <c r="N32" s="4"/>
      <c r="O32" s="208">
        <f>IF(O5=0,0,O5/(O11+O23))</f>
        <v>0.7604947017087933</v>
      </c>
      <c r="P32" s="209">
        <f>IF(P5=0,0,P5/(P11+P23))</f>
        <v>0.7645688522978434</v>
      </c>
      <c r="Q32" s="210">
        <f>IF(Q5=0,0,Q5/(Q11+Q23))</f>
        <v>0.7842751351494728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186">
        <v>3898712</v>
      </c>
      <c r="G33" s="187">
        <v>2084101</v>
      </c>
      <c r="H33" s="183">
        <v>2981065</v>
      </c>
      <c r="I33" s="8"/>
      <c r="J33" s="239" t="s">
        <v>126</v>
      </c>
      <c r="K33" s="240"/>
      <c r="L33" s="240"/>
      <c r="M33" s="240"/>
      <c r="N33" s="4"/>
      <c r="O33" s="208">
        <f>IF(O31&lt;0,O31/(O6-O9),0)</f>
        <v>0</v>
      </c>
      <c r="P33" s="209">
        <f>IF(P31&lt;0,P31/(P6-P9),0)</f>
        <v>0</v>
      </c>
      <c r="Q33" s="210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186">
        <v>46855308</v>
      </c>
      <c r="G34" s="187">
        <v>46852776</v>
      </c>
      <c r="H34" s="183">
        <v>49694183</v>
      </c>
      <c r="I34" s="8"/>
      <c r="J34" s="239" t="s">
        <v>112</v>
      </c>
      <c r="K34" s="240"/>
      <c r="L34" s="240"/>
      <c r="M34" s="240"/>
      <c r="N34" s="4"/>
      <c r="O34" s="204">
        <v>7120000</v>
      </c>
      <c r="P34" s="205">
        <v>6900000</v>
      </c>
      <c r="Q34" s="206">
        <v>6550000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186">
        <v>28693253</v>
      </c>
      <c r="G35" s="187">
        <v>30612630</v>
      </c>
      <c r="H35" s="183">
        <v>32422712</v>
      </c>
      <c r="I35" s="8"/>
      <c r="J35" s="261" t="s">
        <v>151</v>
      </c>
      <c r="K35" s="262"/>
      <c r="L35" s="263" t="s">
        <v>40</v>
      </c>
      <c r="M35" s="264"/>
      <c r="N35" s="4"/>
      <c r="O35" s="204">
        <v>5988464</v>
      </c>
      <c r="P35" s="205">
        <v>6003379</v>
      </c>
      <c r="Q35" s="206">
        <v>5268866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211">
        <f>IF(F35=0,0,F35/F34)</f>
        <v>0.6123799890505468</v>
      </c>
      <c r="G36" s="212">
        <f>IF(G35=0,0,G35/G34)</f>
        <v>0.6533792149263472</v>
      </c>
      <c r="H36" s="213">
        <f>IF(H35=0,0,H35/H34)</f>
        <v>0.652444814315591</v>
      </c>
      <c r="I36" s="8"/>
      <c r="J36" s="239" t="s">
        <v>116</v>
      </c>
      <c r="K36" s="240"/>
      <c r="L36" s="240"/>
      <c r="M36" s="240"/>
      <c r="N36" s="4"/>
      <c r="O36" s="204">
        <v>124590886</v>
      </c>
      <c r="P36" s="205">
        <v>126024162</v>
      </c>
      <c r="Q36" s="206">
        <v>127425617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195">
        <v>3703020</v>
      </c>
      <c r="G37" s="185">
        <v>4230727</v>
      </c>
      <c r="H37" s="180">
        <v>3992678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186">
        <v>5763500</v>
      </c>
      <c r="G38" s="187">
        <v>6504257</v>
      </c>
      <c r="H38" s="183">
        <v>5998334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186">
        <v>2003170</v>
      </c>
      <c r="G39" s="187">
        <v>2064575</v>
      </c>
      <c r="H39" s="183">
        <v>2062234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186">
        <v>3760330</v>
      </c>
      <c r="G40" s="187">
        <v>4439682</v>
      </c>
      <c r="H40" s="183">
        <v>3936100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186">
        <v>2088316</v>
      </c>
      <c r="G41" s="187">
        <v>1806275</v>
      </c>
      <c r="H41" s="183">
        <v>1922464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75">
        <f>F37+F38+F41</f>
        <v>11554836</v>
      </c>
      <c r="G42" s="76">
        <f>G37+G38+G41</f>
        <v>12541259</v>
      </c>
      <c r="H42" s="77">
        <f>H37+H38+H41</f>
        <v>11913476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214" t="s">
        <v>157</v>
      </c>
      <c r="G43" s="215" t="s">
        <v>157</v>
      </c>
      <c r="H43" s="216" t="s">
        <v>157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186">
        <v>1875</v>
      </c>
      <c r="G44" s="187">
        <v>1875</v>
      </c>
      <c r="H44" s="183">
        <v>1884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217" t="s">
        <v>158</v>
      </c>
      <c r="G45" s="218" t="s">
        <v>158</v>
      </c>
      <c r="H45" s="219">
        <v>43191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78">
        <v>153</v>
      </c>
      <c r="G46" s="79">
        <v>154.3</v>
      </c>
      <c r="H46" s="80">
        <f>Q7*1000/H35</f>
        <v>153.27693747518714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78">
        <v>200.9</v>
      </c>
      <c r="G47" s="79">
        <v>212.5</v>
      </c>
      <c r="H47" s="80">
        <f>H38*1000/H35</f>
        <v>185.0040798561206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78">
        <v>69.8</v>
      </c>
      <c r="G48" s="79">
        <v>67.4</v>
      </c>
      <c r="H48" s="80">
        <f>H39*1000/$H$35</f>
        <v>63.60461148345641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78">
        <v>131.1</v>
      </c>
      <c r="G49" s="79">
        <v>145.1</v>
      </c>
      <c r="H49" s="80">
        <f>H40*1000/$H$35</f>
        <v>121.3994683726642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78">
        <v>14.9</v>
      </c>
      <c r="G50" s="79">
        <v>12.6</v>
      </c>
      <c r="H50" s="80">
        <v>21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186">
        <v>300</v>
      </c>
      <c r="G51" s="187">
        <v>300</v>
      </c>
      <c r="H51" s="183">
        <v>300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220"/>
      <c r="G52" s="221"/>
      <c r="H52" s="222"/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195">
        <v>77</v>
      </c>
      <c r="G53" s="185">
        <v>65</v>
      </c>
      <c r="H53" s="180">
        <v>40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186">
        <v>59</v>
      </c>
      <c r="G54" s="187">
        <v>60</v>
      </c>
      <c r="H54" s="183">
        <v>65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75">
        <f>F53+F54</f>
        <v>136</v>
      </c>
      <c r="G55" s="76">
        <f>G53+G54</f>
        <v>125</v>
      </c>
      <c r="H55" s="77">
        <f>H53+H54</f>
        <v>105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269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54</v>
      </c>
      <c r="C3" s="3"/>
      <c r="D3" s="86" t="s">
        <v>270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 t="s">
        <v>271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67743</v>
      </c>
      <c r="P5" s="11">
        <v>66956</v>
      </c>
      <c r="Q5" s="12">
        <v>71698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 t="s">
        <v>272</v>
      </c>
      <c r="G6" s="228"/>
      <c r="H6" s="229"/>
      <c r="I6" s="8"/>
      <c r="J6" s="225"/>
      <c r="K6" s="256" t="s">
        <v>147</v>
      </c>
      <c r="L6" s="223" t="s">
        <v>63</v>
      </c>
      <c r="M6" s="232"/>
      <c r="N6" s="14" t="s">
        <v>139</v>
      </c>
      <c r="O6" s="15">
        <v>36273</v>
      </c>
      <c r="P6" s="16">
        <v>37859</v>
      </c>
      <c r="Q6" s="17">
        <v>39826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8446</v>
      </c>
      <c r="G7" s="19">
        <v>8698</v>
      </c>
      <c r="H7" s="20">
        <v>8887</v>
      </c>
      <c r="I7" s="8"/>
      <c r="J7" s="225"/>
      <c r="K7" s="257"/>
      <c r="L7" s="256" t="s">
        <v>141</v>
      </c>
      <c r="M7" s="13" t="s">
        <v>35</v>
      </c>
      <c r="N7" s="14"/>
      <c r="O7" s="15">
        <v>36023</v>
      </c>
      <c r="P7" s="16">
        <v>37539</v>
      </c>
      <c r="Q7" s="17">
        <v>39596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4178</v>
      </c>
      <c r="G8" s="22">
        <v>4439</v>
      </c>
      <c r="H8" s="23">
        <v>4720</v>
      </c>
      <c r="I8" s="24"/>
      <c r="J8" s="225"/>
      <c r="K8" s="257"/>
      <c r="L8" s="257"/>
      <c r="M8" s="13" t="s">
        <v>36</v>
      </c>
      <c r="N8" s="14"/>
      <c r="O8" s="15"/>
      <c r="P8" s="16"/>
      <c r="Q8" s="17"/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4178</v>
      </c>
      <c r="G9" s="22">
        <v>4439</v>
      </c>
      <c r="H9" s="23">
        <v>4720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0.49467203409898175</v>
      </c>
      <c r="G10" s="26">
        <f>IF(G9=0,0,G9/G7)</f>
        <v>0.5103472062543113</v>
      </c>
      <c r="H10" s="27">
        <f>IF(H9=0,0,H9/H7)</f>
        <v>0.5311128614830651</v>
      </c>
      <c r="I10" s="8"/>
      <c r="J10" s="225"/>
      <c r="K10" s="258"/>
      <c r="L10" s="248" t="s">
        <v>79</v>
      </c>
      <c r="M10" s="249"/>
      <c r="N10" s="28"/>
      <c r="O10" s="15">
        <v>16059</v>
      </c>
      <c r="P10" s="16">
        <v>10647</v>
      </c>
      <c r="Q10" s="17">
        <v>14180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4178</v>
      </c>
      <c r="G11" s="22">
        <v>4439</v>
      </c>
      <c r="H11" s="23">
        <v>4720</v>
      </c>
      <c r="I11" s="8"/>
      <c r="J11" s="225"/>
      <c r="K11" s="232" t="s">
        <v>80</v>
      </c>
      <c r="L11" s="232"/>
      <c r="M11" s="232"/>
      <c r="N11" s="14" t="s">
        <v>274</v>
      </c>
      <c r="O11" s="29">
        <v>66446</v>
      </c>
      <c r="P11" s="16">
        <v>65829</v>
      </c>
      <c r="Q11" s="17">
        <v>66698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1</v>
      </c>
      <c r="G12" s="26">
        <f>IF(G11=0,0,G11/G9)</f>
        <v>1</v>
      </c>
      <c r="H12" s="27">
        <f>IF(H11=0,0,H11/H9)</f>
        <v>1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62087</v>
      </c>
      <c r="P12" s="16">
        <v>59452</v>
      </c>
      <c r="Q12" s="17">
        <v>61448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138</v>
      </c>
      <c r="G13" s="31">
        <v>138</v>
      </c>
      <c r="H13" s="32">
        <v>138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18530</v>
      </c>
      <c r="P13" s="16">
        <v>18726</v>
      </c>
      <c r="Q13" s="17">
        <v>18283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55</v>
      </c>
      <c r="G14" s="31">
        <v>55</v>
      </c>
      <c r="H14" s="32">
        <v>60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55</v>
      </c>
      <c r="G15" s="36">
        <v>55</v>
      </c>
      <c r="H15" s="37">
        <v>60</v>
      </c>
      <c r="I15" s="8"/>
      <c r="J15" s="225"/>
      <c r="K15" s="258"/>
      <c r="L15" s="248" t="s">
        <v>39</v>
      </c>
      <c r="M15" s="249"/>
      <c r="N15" s="28"/>
      <c r="O15" s="15">
        <v>3447</v>
      </c>
      <c r="P15" s="16">
        <v>3075</v>
      </c>
      <c r="Q15" s="17">
        <v>2845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3997117</v>
      </c>
      <c r="G16" s="19">
        <v>4004829</v>
      </c>
      <c r="H16" s="20">
        <v>4007653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1297</v>
      </c>
      <c r="P16" s="40">
        <f>P5-P11</f>
        <v>1127</v>
      </c>
      <c r="Q16" s="41">
        <f>Q5-Q11</f>
        <v>5000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/>
      <c r="G17" s="22"/>
      <c r="H17" s="23"/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26306</v>
      </c>
      <c r="P17" s="11">
        <v>29873</v>
      </c>
      <c r="Q17" s="12">
        <v>18466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208100</v>
      </c>
      <c r="G18" s="22">
        <v>218800</v>
      </c>
      <c r="H18" s="23">
        <v>220600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7600</v>
      </c>
      <c r="P18" s="16">
        <v>10700</v>
      </c>
      <c r="Q18" s="17">
        <v>1800</v>
      </c>
    </row>
    <row r="19" spans="1:17" ht="26.25" customHeight="1">
      <c r="A19" s="234"/>
      <c r="B19" s="238"/>
      <c r="C19" s="223" t="s">
        <v>10</v>
      </c>
      <c r="D19" s="232"/>
      <c r="E19" s="14"/>
      <c r="F19" s="21"/>
      <c r="G19" s="22"/>
      <c r="H19" s="23"/>
      <c r="I19" s="8"/>
      <c r="J19" s="225"/>
      <c r="K19" s="258"/>
      <c r="L19" s="223" t="s">
        <v>79</v>
      </c>
      <c r="M19" s="232"/>
      <c r="N19" s="14"/>
      <c r="O19" s="29">
        <v>18675</v>
      </c>
      <c r="P19" s="16">
        <v>19167</v>
      </c>
      <c r="Q19" s="17">
        <v>16619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3789017</v>
      </c>
      <c r="G20" s="22">
        <v>3786029</v>
      </c>
      <c r="H20" s="23">
        <v>3787053</v>
      </c>
      <c r="I20" s="8"/>
      <c r="J20" s="225"/>
      <c r="K20" s="223" t="s">
        <v>87</v>
      </c>
      <c r="L20" s="232"/>
      <c r="M20" s="232"/>
      <c r="N20" s="42" t="s">
        <v>88</v>
      </c>
      <c r="O20" s="15">
        <v>26306</v>
      </c>
      <c r="P20" s="16">
        <v>29873</v>
      </c>
      <c r="Q20" s="17">
        <v>18466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/>
      <c r="G21" s="40"/>
      <c r="H21" s="41"/>
      <c r="I21" s="8"/>
      <c r="J21" s="225"/>
      <c r="K21" s="256" t="s">
        <v>43</v>
      </c>
      <c r="L21" s="223" t="s">
        <v>89</v>
      </c>
      <c r="M21" s="232"/>
      <c r="N21" s="14"/>
      <c r="O21" s="15">
        <v>8946</v>
      </c>
      <c r="P21" s="16">
        <v>13712</v>
      </c>
      <c r="Q21" s="17">
        <v>2824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26</v>
      </c>
      <c r="G22" s="45">
        <v>26</v>
      </c>
      <c r="H22" s="46">
        <v>26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182</v>
      </c>
      <c r="G23" s="49" t="s">
        <v>182</v>
      </c>
      <c r="H23" s="50" t="s">
        <v>182</v>
      </c>
      <c r="I23" s="8"/>
      <c r="J23" s="225"/>
      <c r="K23" s="258"/>
      <c r="L23" s="223" t="s">
        <v>90</v>
      </c>
      <c r="M23" s="232"/>
      <c r="N23" s="14" t="s">
        <v>91</v>
      </c>
      <c r="O23" s="87">
        <v>17360</v>
      </c>
      <c r="P23" s="16">
        <v>16161</v>
      </c>
      <c r="Q23" s="17">
        <v>15642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0</v>
      </c>
      <c r="P24" s="40">
        <f>P17-P20</f>
        <v>0</v>
      </c>
      <c r="Q24" s="41">
        <f>Q17-Q20</f>
        <v>0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183</v>
      </c>
      <c r="G25" s="49" t="s">
        <v>183</v>
      </c>
      <c r="H25" s="50" t="s">
        <v>183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1297</v>
      </c>
      <c r="P25" s="54">
        <f>P16+P24</f>
        <v>1127</v>
      </c>
      <c r="Q25" s="55">
        <f>Q16+Q24</f>
        <v>5000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>
        <v>5000</v>
      </c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606</v>
      </c>
      <c r="P27" s="57">
        <v>1297</v>
      </c>
      <c r="Q27" s="58">
        <v>1127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1467</v>
      </c>
      <c r="G29" s="31">
        <v>1548</v>
      </c>
      <c r="H29" s="32">
        <v>1640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1903</v>
      </c>
      <c r="P29" s="54">
        <f>P25-P26+P27-P28</f>
        <v>2424</v>
      </c>
      <c r="Q29" s="55">
        <f>Q25-Q26+Q27-Q28</f>
        <v>1127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1297</v>
      </c>
      <c r="P30" s="57">
        <v>1127</v>
      </c>
      <c r="Q30" s="58">
        <v>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1294</v>
      </c>
      <c r="G31" s="31">
        <v>1294</v>
      </c>
      <c r="H31" s="32">
        <v>1413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606</v>
      </c>
      <c r="P31" s="54">
        <f>P29-P30</f>
        <v>1297</v>
      </c>
      <c r="Q31" s="55">
        <f>Q29-Q30</f>
        <v>1127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457044</v>
      </c>
      <c r="G32" s="31">
        <v>477971</v>
      </c>
      <c r="H32" s="32">
        <v>524488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0.808331145741355</v>
      </c>
      <c r="P32" s="60">
        <f>IF(P5=0,0,P5/(P11+P23))</f>
        <v>0.8166361751433101</v>
      </c>
      <c r="Q32" s="61">
        <f>IF(Q5=0,0,Q5/(Q11+Q23))</f>
        <v>0.8707554044206947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457044</v>
      </c>
      <c r="G34" s="31">
        <v>477971</v>
      </c>
      <c r="H34" s="32">
        <v>524488</v>
      </c>
      <c r="I34" s="8"/>
      <c r="J34" s="239" t="s">
        <v>112</v>
      </c>
      <c r="K34" s="240"/>
      <c r="L34" s="240"/>
      <c r="M34" s="240"/>
      <c r="N34" s="4"/>
      <c r="O34" s="56">
        <v>34734</v>
      </c>
      <c r="P34" s="57">
        <v>29814</v>
      </c>
      <c r="Q34" s="58">
        <v>30799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384605</v>
      </c>
      <c r="G35" s="31">
        <v>394203</v>
      </c>
      <c r="H35" s="32">
        <v>417514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17549</v>
      </c>
      <c r="P35" s="57">
        <v>16474</v>
      </c>
      <c r="Q35" s="58">
        <v>16021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0.8415054130455711</v>
      </c>
      <c r="G36" s="63">
        <f>IF(G35=0,0,G35/G34)</f>
        <v>0.8247425052984386</v>
      </c>
      <c r="H36" s="64">
        <f>IF(H35=0,0,H35/H34)</f>
        <v>0.7960410915025701</v>
      </c>
      <c r="I36" s="8"/>
      <c r="J36" s="239" t="s">
        <v>116</v>
      </c>
      <c r="K36" s="240"/>
      <c r="L36" s="240"/>
      <c r="M36" s="240"/>
      <c r="N36" s="4"/>
      <c r="O36" s="56">
        <v>103285</v>
      </c>
      <c r="P36" s="57">
        <v>97824</v>
      </c>
      <c r="Q36" s="58">
        <v>83982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/>
      <c r="G37" s="19"/>
      <c r="H37" s="20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83425</v>
      </c>
      <c r="G38" s="22">
        <v>81360</v>
      </c>
      <c r="H38" s="23">
        <v>81580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62789</v>
      </c>
      <c r="G39" s="22">
        <v>62549</v>
      </c>
      <c r="H39" s="23">
        <v>63750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20636</v>
      </c>
      <c r="G40" s="22">
        <v>18811</v>
      </c>
      <c r="H40" s="23">
        <v>17830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381</v>
      </c>
      <c r="G41" s="22">
        <v>630</v>
      </c>
      <c r="H41" s="23">
        <v>760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83806</v>
      </c>
      <c r="G42" s="40">
        <f>G37+G38+G41</f>
        <v>81990</v>
      </c>
      <c r="H42" s="41">
        <f>H37+H38+H41</f>
        <v>82340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273</v>
      </c>
      <c r="G43" s="67" t="s">
        <v>273</v>
      </c>
      <c r="H43" s="68" t="s">
        <v>273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1743</v>
      </c>
      <c r="G44" s="22">
        <v>1743</v>
      </c>
      <c r="H44" s="23">
        <v>1743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88" t="s">
        <v>275</v>
      </c>
      <c r="G45" s="89" t="s">
        <v>275</v>
      </c>
      <c r="H45" s="90" t="s">
        <v>275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93.7</v>
      </c>
      <c r="G46" s="31">
        <v>95.2</v>
      </c>
      <c r="H46" s="32">
        <v>94.8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216.9</v>
      </c>
      <c r="G47" s="31">
        <v>206.4</v>
      </c>
      <c r="H47" s="32">
        <v>195.4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163.3</v>
      </c>
      <c r="G48" s="31">
        <v>158.7</v>
      </c>
      <c r="H48" s="32">
        <v>152.7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53.7</v>
      </c>
      <c r="G49" s="31">
        <v>47.7</v>
      </c>
      <c r="H49" s="32">
        <v>42.7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/>
      <c r="G50" s="31"/>
      <c r="H50" s="32"/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/>
      <c r="G51" s="22"/>
      <c r="H51" s="23"/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/>
      <c r="G52" s="73"/>
      <c r="H52" s="74"/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2</v>
      </c>
      <c r="G53" s="19">
        <v>2</v>
      </c>
      <c r="H53" s="20">
        <v>2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/>
      <c r="G54" s="22"/>
      <c r="H54" s="23"/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2</v>
      </c>
      <c r="G55" s="40">
        <f>G53+G54</f>
        <v>2</v>
      </c>
      <c r="H55" s="41">
        <f>H53+H54</f>
        <v>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276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28558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414779</v>
      </c>
      <c r="P5" s="11">
        <v>412328</v>
      </c>
      <c r="Q5" s="12">
        <v>398389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30225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401227</v>
      </c>
      <c r="P6" s="16">
        <v>399481</v>
      </c>
      <c r="Q6" s="17">
        <v>386430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25088</v>
      </c>
      <c r="G7" s="19">
        <v>24850</v>
      </c>
      <c r="H7" s="20">
        <v>24514</v>
      </c>
      <c r="I7" s="8"/>
      <c r="J7" s="225"/>
      <c r="K7" s="257"/>
      <c r="L7" s="256" t="s">
        <v>141</v>
      </c>
      <c r="M7" s="13" t="s">
        <v>35</v>
      </c>
      <c r="N7" s="14"/>
      <c r="O7" s="15">
        <v>340549</v>
      </c>
      <c r="P7" s="16">
        <v>336313</v>
      </c>
      <c r="Q7" s="17">
        <v>323835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20192</v>
      </c>
      <c r="G8" s="22">
        <v>19966</v>
      </c>
      <c r="H8" s="23">
        <v>19750</v>
      </c>
      <c r="I8" s="24"/>
      <c r="J8" s="225"/>
      <c r="K8" s="257"/>
      <c r="L8" s="257"/>
      <c r="M8" s="13" t="s">
        <v>36</v>
      </c>
      <c r="N8" s="14"/>
      <c r="O8" s="15">
        <v>60678</v>
      </c>
      <c r="P8" s="16">
        <v>63168</v>
      </c>
      <c r="Q8" s="17">
        <v>62595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20192</v>
      </c>
      <c r="G9" s="22">
        <v>19966</v>
      </c>
      <c r="H9" s="23">
        <v>19750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0.8048469387755102</v>
      </c>
      <c r="G10" s="26">
        <f>IF(G9=0,0,G9/G7)</f>
        <v>0.8034607645875251</v>
      </c>
      <c r="H10" s="27">
        <f>IF(H9=0,0,H9/H7)</f>
        <v>0.8056620706535041</v>
      </c>
      <c r="I10" s="8"/>
      <c r="J10" s="225"/>
      <c r="K10" s="258"/>
      <c r="L10" s="248" t="s">
        <v>79</v>
      </c>
      <c r="M10" s="249"/>
      <c r="N10" s="28"/>
      <c r="O10" s="15">
        <v>13552</v>
      </c>
      <c r="P10" s="16">
        <v>12847</v>
      </c>
      <c r="Q10" s="17">
        <v>11959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19486</v>
      </c>
      <c r="G11" s="22">
        <v>19284</v>
      </c>
      <c r="H11" s="23">
        <v>19128</v>
      </c>
      <c r="I11" s="8"/>
      <c r="J11" s="225"/>
      <c r="K11" s="232" t="s">
        <v>80</v>
      </c>
      <c r="L11" s="232"/>
      <c r="M11" s="232"/>
      <c r="N11" s="14" t="s">
        <v>277</v>
      </c>
      <c r="O11" s="29">
        <v>323343</v>
      </c>
      <c r="P11" s="16">
        <v>304409</v>
      </c>
      <c r="Q11" s="17">
        <v>303133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0.9650356576862124</v>
      </c>
      <c r="G12" s="26">
        <f>IF(G11=0,0,G11/G9)</f>
        <v>0.9658419312831814</v>
      </c>
      <c r="H12" s="27">
        <f>IF(H11=0,0,H11/H9)</f>
        <v>0.9685063291139241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175549</v>
      </c>
      <c r="P12" s="16">
        <v>172465</v>
      </c>
      <c r="Q12" s="17">
        <v>182511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97</v>
      </c>
      <c r="G13" s="31">
        <v>97</v>
      </c>
      <c r="H13" s="32">
        <v>126</v>
      </c>
      <c r="I13" s="8"/>
      <c r="J13" s="225"/>
      <c r="K13" s="257"/>
      <c r="L13" s="256" t="s">
        <v>148</v>
      </c>
      <c r="M13" s="13" t="s">
        <v>34</v>
      </c>
      <c r="N13" s="14"/>
      <c r="O13" s="15">
        <v>30367</v>
      </c>
      <c r="P13" s="16">
        <v>48686</v>
      </c>
      <c r="Q13" s="17">
        <v>51221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451</v>
      </c>
      <c r="G14" s="31">
        <v>454</v>
      </c>
      <c r="H14" s="32">
        <v>454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451</v>
      </c>
      <c r="G15" s="36">
        <v>454</v>
      </c>
      <c r="H15" s="37">
        <v>454</v>
      </c>
      <c r="I15" s="8"/>
      <c r="J15" s="225"/>
      <c r="K15" s="258"/>
      <c r="L15" s="248" t="s">
        <v>39</v>
      </c>
      <c r="M15" s="249"/>
      <c r="N15" s="28"/>
      <c r="O15" s="15">
        <v>147794</v>
      </c>
      <c r="P15" s="16">
        <v>131944</v>
      </c>
      <c r="Q15" s="17">
        <v>120622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16093571</v>
      </c>
      <c r="G16" s="19">
        <v>16299880</v>
      </c>
      <c r="H16" s="20">
        <v>16427526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91436</v>
      </c>
      <c r="P16" s="40">
        <f>P5-P11</f>
        <v>107919</v>
      </c>
      <c r="Q16" s="41">
        <f>Q5-Q11</f>
        <v>95256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6539585</v>
      </c>
      <c r="G17" s="22">
        <v>6624585</v>
      </c>
      <c r="H17" s="23">
        <v>6664485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237380</v>
      </c>
      <c r="P17" s="11">
        <v>303531</v>
      </c>
      <c r="Q17" s="12">
        <v>250711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5085720</v>
      </c>
      <c r="G18" s="22">
        <v>5156520</v>
      </c>
      <c r="H18" s="23">
        <v>5195720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83400</v>
      </c>
      <c r="P18" s="16">
        <v>173800</v>
      </c>
      <c r="Q18" s="17">
        <v>182000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303452</v>
      </c>
      <c r="G19" s="22">
        <v>308115</v>
      </c>
      <c r="H19" s="23">
        <v>312343</v>
      </c>
      <c r="I19" s="8"/>
      <c r="J19" s="225"/>
      <c r="K19" s="258"/>
      <c r="L19" s="223" t="s">
        <v>79</v>
      </c>
      <c r="M19" s="232"/>
      <c r="N19" s="14"/>
      <c r="O19" s="29">
        <v>93445</v>
      </c>
      <c r="P19" s="16">
        <v>38336</v>
      </c>
      <c r="Q19" s="17">
        <v>24581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4164814</v>
      </c>
      <c r="G20" s="22">
        <v>4210660</v>
      </c>
      <c r="H20" s="23">
        <v>4254978</v>
      </c>
      <c r="I20" s="8"/>
      <c r="J20" s="225"/>
      <c r="K20" s="223" t="s">
        <v>87</v>
      </c>
      <c r="L20" s="232"/>
      <c r="M20" s="232"/>
      <c r="N20" s="42" t="s">
        <v>88</v>
      </c>
      <c r="O20" s="15">
        <v>326090</v>
      </c>
      <c r="P20" s="16">
        <v>413780</v>
      </c>
      <c r="Q20" s="17">
        <v>346960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9868435</v>
      </c>
      <c r="G21" s="40">
        <v>10029835</v>
      </c>
      <c r="H21" s="41">
        <v>10107435</v>
      </c>
      <c r="I21" s="8"/>
      <c r="J21" s="225"/>
      <c r="K21" s="256" t="s">
        <v>43</v>
      </c>
      <c r="L21" s="223" t="s">
        <v>89</v>
      </c>
      <c r="M21" s="232"/>
      <c r="N21" s="14"/>
      <c r="O21" s="15">
        <v>132083</v>
      </c>
      <c r="P21" s="16">
        <v>206309</v>
      </c>
      <c r="Q21" s="17">
        <v>127646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123</v>
      </c>
      <c r="G22" s="45">
        <v>123</v>
      </c>
      <c r="H22" s="46">
        <v>123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194007</v>
      </c>
      <c r="P23" s="16">
        <v>207471</v>
      </c>
      <c r="Q23" s="17">
        <v>219314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9"/>
      <c r="H24" s="50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-88710</v>
      </c>
      <c r="P24" s="40">
        <f>P17-P20</f>
        <v>-110249</v>
      </c>
      <c r="Q24" s="41">
        <f>Q17-Q20</f>
        <v>-96249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134</v>
      </c>
      <c r="G25" s="49" t="s">
        <v>134</v>
      </c>
      <c r="H25" s="50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2726</v>
      </c>
      <c r="P25" s="54">
        <f>P16+P24</f>
        <v>-2330</v>
      </c>
      <c r="Q25" s="55">
        <f>Q16+Q24</f>
        <v>-993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>
        <v>1</v>
      </c>
      <c r="P26" s="57">
        <v>1</v>
      </c>
      <c r="Q26" s="58">
        <v>1</v>
      </c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10400</v>
      </c>
      <c r="G27" s="31">
        <v>10400</v>
      </c>
      <c r="H27" s="32">
        <v>10400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2781</v>
      </c>
      <c r="P27" s="57">
        <v>5506</v>
      </c>
      <c r="Q27" s="58">
        <v>3175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9459</v>
      </c>
      <c r="G29" s="31">
        <v>10222</v>
      </c>
      <c r="H29" s="32">
        <v>9850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5506</v>
      </c>
      <c r="P29" s="54">
        <f>P25-P26+P27-P28</f>
        <v>3175</v>
      </c>
      <c r="Q29" s="55">
        <f>Q25-Q26+Q27-Q28</f>
        <v>2181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6594</v>
      </c>
      <c r="G31" s="31">
        <v>6893</v>
      </c>
      <c r="H31" s="32">
        <v>6883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5506</v>
      </c>
      <c r="P31" s="54">
        <f>P29-P30</f>
        <v>3175</v>
      </c>
      <c r="Q31" s="55">
        <f>Q29-Q30</f>
        <v>2181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2594640</v>
      </c>
      <c r="G32" s="31">
        <v>2516288</v>
      </c>
      <c r="H32" s="32">
        <v>2563148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0.8017377017492993</v>
      </c>
      <c r="P32" s="60">
        <f>IF(P5=0,0,P5/(P11+P23))</f>
        <v>0.8055169180276628</v>
      </c>
      <c r="Q32" s="61">
        <f>IF(Q5=0,0,Q5/(Q11+Q23))</f>
        <v>0.762544334640643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2594640</v>
      </c>
      <c r="G34" s="31">
        <v>2516288</v>
      </c>
      <c r="H34" s="32">
        <v>2563148</v>
      </c>
      <c r="I34" s="8"/>
      <c r="J34" s="239" t="s">
        <v>112</v>
      </c>
      <c r="K34" s="240"/>
      <c r="L34" s="240"/>
      <c r="M34" s="240"/>
      <c r="N34" s="4"/>
      <c r="O34" s="56">
        <v>167675</v>
      </c>
      <c r="P34" s="57">
        <v>114351</v>
      </c>
      <c r="Q34" s="58">
        <v>99135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2503859</v>
      </c>
      <c r="G35" s="31">
        <v>2449014</v>
      </c>
      <c r="H35" s="32">
        <v>2406067</v>
      </c>
      <c r="I35" s="8"/>
      <c r="J35" s="261" t="s">
        <v>151</v>
      </c>
      <c r="K35" s="262"/>
      <c r="L35" s="263" t="s">
        <v>40</v>
      </c>
      <c r="M35" s="264"/>
      <c r="N35" s="4"/>
      <c r="O35" s="56">
        <v>89899</v>
      </c>
      <c r="P35" s="57">
        <v>92213</v>
      </c>
      <c r="Q35" s="58">
        <v>95946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0.9650121018715506</v>
      </c>
      <c r="G36" s="63">
        <f>IF(G35=0,0,G35/G34)</f>
        <v>0.9732645865656078</v>
      </c>
      <c r="H36" s="64">
        <f>IF(H35=0,0,H35/H34)</f>
        <v>0.9387155950417221</v>
      </c>
      <c r="I36" s="8"/>
      <c r="J36" s="239" t="s">
        <v>116</v>
      </c>
      <c r="K36" s="240"/>
      <c r="L36" s="240"/>
      <c r="M36" s="240"/>
      <c r="N36" s="4"/>
      <c r="O36" s="56">
        <v>2760468</v>
      </c>
      <c r="P36" s="57">
        <v>2726797</v>
      </c>
      <c r="Q36" s="58">
        <v>2689483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60678</v>
      </c>
      <c r="G37" s="19">
        <v>63168</v>
      </c>
      <c r="H37" s="20">
        <v>62595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456672</v>
      </c>
      <c r="G38" s="22">
        <v>448700</v>
      </c>
      <c r="H38" s="23">
        <v>459852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173736</v>
      </c>
      <c r="G39" s="22">
        <v>171409</v>
      </c>
      <c r="H39" s="23">
        <v>181715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282936</v>
      </c>
      <c r="G40" s="22">
        <v>277291</v>
      </c>
      <c r="H40" s="23">
        <v>278137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/>
      <c r="G41" s="22">
        <v>12</v>
      </c>
      <c r="H41" s="23"/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517350</v>
      </c>
      <c r="G42" s="40">
        <f>G37+G38+G41</f>
        <v>511880</v>
      </c>
      <c r="H42" s="41">
        <f>H37+H38+H41</f>
        <v>522447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172</v>
      </c>
      <c r="G43" s="67" t="s">
        <v>172</v>
      </c>
      <c r="H43" s="68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2415</v>
      </c>
      <c r="G44" s="22">
        <v>2415</v>
      </c>
      <c r="H44" s="23">
        <v>2415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34425</v>
      </c>
      <c r="G45" s="70">
        <v>34425</v>
      </c>
      <c r="H45" s="71">
        <v>34425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136</v>
      </c>
      <c r="G46" s="31">
        <v>137.3</v>
      </c>
      <c r="H46" s="32">
        <v>134.6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182</v>
      </c>
      <c r="G47" s="31">
        <v>183.2</v>
      </c>
      <c r="H47" s="32">
        <v>191.1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69</v>
      </c>
      <c r="G48" s="31">
        <v>70</v>
      </c>
      <c r="H48" s="32">
        <v>75.5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113</v>
      </c>
      <c r="G49" s="31">
        <v>113.2</v>
      </c>
      <c r="H49" s="32">
        <v>115.6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9.2</v>
      </c>
      <c r="G50" s="31">
        <v>3.8</v>
      </c>
      <c r="H50" s="32">
        <v>4.8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470</v>
      </c>
      <c r="G51" s="22">
        <v>470</v>
      </c>
      <c r="H51" s="23">
        <v>470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30407</v>
      </c>
      <c r="G52" s="73">
        <v>30407</v>
      </c>
      <c r="H52" s="74">
        <v>30407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5</v>
      </c>
      <c r="G53" s="19">
        <v>7</v>
      </c>
      <c r="H53" s="20">
        <v>7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4</v>
      </c>
      <c r="G54" s="22">
        <v>4</v>
      </c>
      <c r="H54" s="23">
        <v>3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9</v>
      </c>
      <c r="G55" s="40">
        <f>G53+G54</f>
        <v>11</v>
      </c>
      <c r="H55" s="41">
        <f>H53+H54</f>
        <v>10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278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31709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1">
        <v>562519</v>
      </c>
      <c r="P5" s="12">
        <v>547793</v>
      </c>
      <c r="Q5" s="12">
        <v>521405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33329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6">
        <v>276074</v>
      </c>
      <c r="P6" s="17">
        <v>302202</v>
      </c>
      <c r="Q6" s="17">
        <v>343694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9">
        <v>49878</v>
      </c>
      <c r="G7" s="20">
        <v>50096</v>
      </c>
      <c r="H7" s="20">
        <v>50291</v>
      </c>
      <c r="I7" s="8"/>
      <c r="J7" s="225"/>
      <c r="K7" s="257"/>
      <c r="L7" s="256" t="s">
        <v>141</v>
      </c>
      <c r="M7" s="13" t="s">
        <v>35</v>
      </c>
      <c r="N7" s="14"/>
      <c r="O7" s="16">
        <v>242545</v>
      </c>
      <c r="P7" s="17">
        <v>262333</v>
      </c>
      <c r="Q7" s="17">
        <v>301224</v>
      </c>
    </row>
    <row r="8" spans="1:17" ht="26.25" customHeight="1">
      <c r="A8" s="225"/>
      <c r="B8" s="223" t="s">
        <v>2</v>
      </c>
      <c r="C8" s="232"/>
      <c r="D8" s="232"/>
      <c r="E8" s="14"/>
      <c r="F8" s="22">
        <v>19164</v>
      </c>
      <c r="G8" s="23">
        <v>19883</v>
      </c>
      <c r="H8" s="23">
        <v>20616</v>
      </c>
      <c r="I8" s="24"/>
      <c r="J8" s="225"/>
      <c r="K8" s="257"/>
      <c r="L8" s="257"/>
      <c r="M8" s="13" t="s">
        <v>36</v>
      </c>
      <c r="N8" s="14"/>
      <c r="O8" s="16">
        <v>33529</v>
      </c>
      <c r="P8" s="17">
        <v>39869</v>
      </c>
      <c r="Q8" s="17">
        <v>42470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2">
        <v>19164</v>
      </c>
      <c r="G9" s="23">
        <v>19883</v>
      </c>
      <c r="H9" s="23">
        <v>20616</v>
      </c>
      <c r="I9" s="8"/>
      <c r="J9" s="225"/>
      <c r="K9" s="257"/>
      <c r="L9" s="258"/>
      <c r="M9" s="13" t="s">
        <v>37</v>
      </c>
      <c r="N9" s="14" t="s">
        <v>143</v>
      </c>
      <c r="O9" s="16"/>
      <c r="P9" s="17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6">
        <f>IF(F9=0,0,F9/F7)</f>
        <v>0.38421749067725247</v>
      </c>
      <c r="G10" s="27">
        <f>IF(G9=0,0,G9/G7)</f>
        <v>0.39689795592462473</v>
      </c>
      <c r="H10" s="27">
        <f>IF(H9=0,0,H9/H7)</f>
        <v>0.4099341830546221</v>
      </c>
      <c r="I10" s="8"/>
      <c r="J10" s="225"/>
      <c r="K10" s="258"/>
      <c r="L10" s="248" t="s">
        <v>79</v>
      </c>
      <c r="M10" s="249"/>
      <c r="N10" s="28"/>
      <c r="O10" s="16">
        <v>276517</v>
      </c>
      <c r="P10" s="17">
        <v>244848</v>
      </c>
      <c r="Q10" s="17">
        <v>176057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2">
        <v>16916</v>
      </c>
      <c r="G11" s="23">
        <v>17911</v>
      </c>
      <c r="H11" s="23">
        <v>18651</v>
      </c>
      <c r="I11" s="8"/>
      <c r="J11" s="225"/>
      <c r="K11" s="232" t="s">
        <v>80</v>
      </c>
      <c r="L11" s="232"/>
      <c r="M11" s="232"/>
      <c r="N11" s="14" t="s">
        <v>279</v>
      </c>
      <c r="O11" s="16">
        <v>562519</v>
      </c>
      <c r="P11" s="17">
        <v>547793</v>
      </c>
      <c r="Q11" s="17">
        <v>521405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6">
        <f>IF(F11=0,0,F11/F9)</f>
        <v>0.8826967230223336</v>
      </c>
      <c r="G12" s="27">
        <f>IF(G11=0,0,G11/G9)</f>
        <v>0.9008197958054619</v>
      </c>
      <c r="H12" s="27">
        <f>IF(H11=0,0,H11/H9)</f>
        <v>0.904685681024447</v>
      </c>
      <c r="I12" s="8"/>
      <c r="J12" s="225"/>
      <c r="K12" s="256" t="s">
        <v>147</v>
      </c>
      <c r="L12" s="223" t="s">
        <v>64</v>
      </c>
      <c r="M12" s="232"/>
      <c r="N12" s="14"/>
      <c r="O12" s="16">
        <v>252104</v>
      </c>
      <c r="P12" s="17">
        <v>244910</v>
      </c>
      <c r="Q12" s="17">
        <v>227214</v>
      </c>
    </row>
    <row r="13" spans="1:17" ht="26.25" customHeight="1">
      <c r="A13" s="225"/>
      <c r="B13" s="223" t="s">
        <v>4</v>
      </c>
      <c r="C13" s="232"/>
      <c r="D13" s="232"/>
      <c r="E13" s="14"/>
      <c r="F13" s="31">
        <v>553</v>
      </c>
      <c r="G13" s="32">
        <v>553</v>
      </c>
      <c r="H13" s="32">
        <v>632</v>
      </c>
      <c r="I13" s="8"/>
      <c r="J13" s="225"/>
      <c r="K13" s="257"/>
      <c r="L13" s="256" t="s">
        <v>148</v>
      </c>
      <c r="M13" s="13" t="s">
        <v>34</v>
      </c>
      <c r="N13" s="14"/>
      <c r="O13" s="16">
        <v>13612</v>
      </c>
      <c r="P13" s="17">
        <v>14297</v>
      </c>
      <c r="Q13" s="17">
        <v>6889</v>
      </c>
    </row>
    <row r="14" spans="1:17" ht="26.25" customHeight="1">
      <c r="A14" s="225"/>
      <c r="B14" s="223" t="s">
        <v>5</v>
      </c>
      <c r="C14" s="232"/>
      <c r="D14" s="232"/>
      <c r="E14" s="14"/>
      <c r="F14" s="31">
        <v>419</v>
      </c>
      <c r="G14" s="32">
        <v>425</v>
      </c>
      <c r="H14" s="32">
        <v>431</v>
      </c>
      <c r="I14" s="8"/>
      <c r="J14" s="225"/>
      <c r="K14" s="257"/>
      <c r="L14" s="258"/>
      <c r="M14" s="13" t="s">
        <v>38</v>
      </c>
      <c r="N14" s="14"/>
      <c r="O14" s="16"/>
      <c r="P14" s="17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6">
        <v>419</v>
      </c>
      <c r="G15" s="37">
        <v>425</v>
      </c>
      <c r="H15" s="37">
        <v>431</v>
      </c>
      <c r="I15" s="8"/>
      <c r="J15" s="225"/>
      <c r="K15" s="258"/>
      <c r="L15" s="248" t="s">
        <v>39</v>
      </c>
      <c r="M15" s="249"/>
      <c r="N15" s="28"/>
      <c r="O15" s="16">
        <v>310415</v>
      </c>
      <c r="P15" s="17">
        <v>302883</v>
      </c>
      <c r="Q15" s="17">
        <v>294191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19">
        <v>28477692</v>
      </c>
      <c r="G16" s="20">
        <v>28819786</v>
      </c>
      <c r="H16" s="20">
        <v>29264170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2">
        <v>9801164</v>
      </c>
      <c r="G17" s="23">
        <v>9896024</v>
      </c>
      <c r="H17" s="23">
        <v>10015034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1">
        <v>971169</v>
      </c>
      <c r="P17" s="12">
        <v>659038</v>
      </c>
      <c r="Q17" s="12">
        <v>779616</v>
      </c>
    </row>
    <row r="18" spans="1:17" ht="26.25" customHeight="1">
      <c r="A18" s="234"/>
      <c r="B18" s="238"/>
      <c r="C18" s="223" t="s">
        <v>9</v>
      </c>
      <c r="D18" s="232"/>
      <c r="E18" s="14"/>
      <c r="F18" s="22">
        <v>10639280</v>
      </c>
      <c r="G18" s="23">
        <v>10807380</v>
      </c>
      <c r="H18" s="23">
        <v>11027880</v>
      </c>
      <c r="I18" s="8"/>
      <c r="J18" s="225"/>
      <c r="K18" s="256" t="s">
        <v>148</v>
      </c>
      <c r="L18" s="223" t="s">
        <v>104</v>
      </c>
      <c r="M18" s="232"/>
      <c r="N18" s="14"/>
      <c r="O18" s="16">
        <v>251600</v>
      </c>
      <c r="P18" s="17">
        <v>168100</v>
      </c>
      <c r="Q18" s="17">
        <v>220500</v>
      </c>
    </row>
    <row r="19" spans="1:17" ht="26.25" customHeight="1">
      <c r="A19" s="234"/>
      <c r="B19" s="238"/>
      <c r="C19" s="223" t="s">
        <v>10</v>
      </c>
      <c r="D19" s="232"/>
      <c r="E19" s="14"/>
      <c r="F19" s="22">
        <v>662386</v>
      </c>
      <c r="G19" s="23">
        <v>718559</v>
      </c>
      <c r="H19" s="23">
        <v>749961</v>
      </c>
      <c r="I19" s="8"/>
      <c r="J19" s="225"/>
      <c r="K19" s="258"/>
      <c r="L19" s="223" t="s">
        <v>79</v>
      </c>
      <c r="M19" s="232"/>
      <c r="N19" s="14"/>
      <c r="O19" s="16">
        <v>428187</v>
      </c>
      <c r="P19" s="17">
        <v>339905</v>
      </c>
      <c r="Q19" s="17">
        <v>408704</v>
      </c>
    </row>
    <row r="20" spans="1:17" ht="26.25" customHeight="1">
      <c r="A20" s="234"/>
      <c r="B20" s="238"/>
      <c r="C20" s="223" t="s">
        <v>11</v>
      </c>
      <c r="D20" s="232"/>
      <c r="E20" s="14"/>
      <c r="F20" s="22">
        <v>7374862</v>
      </c>
      <c r="G20" s="23">
        <v>7397823</v>
      </c>
      <c r="H20" s="23">
        <v>7471295</v>
      </c>
      <c r="I20" s="8"/>
      <c r="J20" s="225"/>
      <c r="K20" s="223" t="s">
        <v>87</v>
      </c>
      <c r="L20" s="232"/>
      <c r="M20" s="232"/>
      <c r="N20" s="42" t="s">
        <v>88</v>
      </c>
      <c r="O20" s="16">
        <v>972779</v>
      </c>
      <c r="P20" s="17">
        <v>651133</v>
      </c>
      <c r="Q20" s="17">
        <v>781182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0">
        <v>18126040</v>
      </c>
      <c r="G21" s="41">
        <v>18256100</v>
      </c>
      <c r="H21" s="41">
        <v>18538220</v>
      </c>
      <c r="I21" s="8"/>
      <c r="J21" s="225"/>
      <c r="K21" s="256" t="s">
        <v>43</v>
      </c>
      <c r="L21" s="223" t="s">
        <v>89</v>
      </c>
      <c r="M21" s="232"/>
      <c r="N21" s="14"/>
      <c r="O21" s="16">
        <v>628631</v>
      </c>
      <c r="P21" s="17">
        <v>342093</v>
      </c>
      <c r="Q21" s="17">
        <v>444384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5">
        <v>127</v>
      </c>
      <c r="G22" s="46">
        <v>128</v>
      </c>
      <c r="H22" s="46">
        <v>130</v>
      </c>
      <c r="I22" s="8"/>
      <c r="J22" s="225"/>
      <c r="K22" s="257"/>
      <c r="L22" s="47" t="s">
        <v>148</v>
      </c>
      <c r="M22" s="13" t="s">
        <v>115</v>
      </c>
      <c r="N22" s="14"/>
      <c r="O22" s="16"/>
      <c r="P22" s="17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7" t="s">
        <v>133</v>
      </c>
      <c r="G23" s="52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6">
        <v>344148</v>
      </c>
      <c r="P23" s="17">
        <v>309040</v>
      </c>
      <c r="Q23" s="17">
        <v>336798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0">
        <f>O17-O20</f>
        <v>-1610</v>
      </c>
      <c r="P24" s="41">
        <f>P17-P20</f>
        <v>7905</v>
      </c>
      <c r="Q24" s="41">
        <f>Q17-Q20</f>
        <v>-1566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7" t="s">
        <v>134</v>
      </c>
      <c r="G25" s="52" t="s">
        <v>134</v>
      </c>
      <c r="H25" s="5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4">
        <f>O16+O24</f>
        <v>-1610</v>
      </c>
      <c r="P25" s="55">
        <f>P16+P24</f>
        <v>7905</v>
      </c>
      <c r="Q25" s="55">
        <f>Q16+Q24</f>
        <v>-1566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2">
        <v>1</v>
      </c>
      <c r="G26" s="23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1">
        <v>11900</v>
      </c>
      <c r="G27" s="32">
        <v>11900</v>
      </c>
      <c r="H27" s="32">
        <v>11900</v>
      </c>
      <c r="I27" s="8"/>
      <c r="J27" s="239" t="s">
        <v>95</v>
      </c>
      <c r="K27" s="240"/>
      <c r="L27" s="240"/>
      <c r="M27" s="240"/>
      <c r="N27" s="4" t="s">
        <v>107</v>
      </c>
      <c r="O27" s="57">
        <v>32418</v>
      </c>
      <c r="P27" s="58">
        <v>30808</v>
      </c>
      <c r="Q27" s="58">
        <v>38712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1"/>
      <c r="G28" s="32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1">
        <v>6096</v>
      </c>
      <c r="G29" s="32">
        <v>6466</v>
      </c>
      <c r="H29" s="32">
        <v>7232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30808</v>
      </c>
      <c r="P29" s="54">
        <f>P25-P26+P27-P28</f>
        <v>38713</v>
      </c>
      <c r="Q29" s="55">
        <f>Q25-Q26+Q27-Q28</f>
        <v>37146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1"/>
      <c r="G30" s="32"/>
      <c r="H30" s="32"/>
      <c r="I30" s="8"/>
      <c r="J30" s="239" t="s">
        <v>98</v>
      </c>
      <c r="K30" s="240"/>
      <c r="L30" s="240"/>
      <c r="M30" s="240"/>
      <c r="N30" s="4" t="s">
        <v>110</v>
      </c>
      <c r="O30" s="57">
        <v>774</v>
      </c>
      <c r="P30" s="58">
        <v>2545</v>
      </c>
      <c r="Q30" s="58">
        <v>1230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1">
        <v>5193</v>
      </c>
      <c r="G31" s="32">
        <v>5957</v>
      </c>
      <c r="H31" s="32">
        <v>6390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30034</v>
      </c>
      <c r="P31" s="54">
        <f>P29-P30</f>
        <v>36168</v>
      </c>
      <c r="Q31" s="55">
        <f>Q29-Q30</f>
        <v>35916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1">
        <v>2038708</v>
      </c>
      <c r="G32" s="32">
        <v>2169953</v>
      </c>
      <c r="H32" s="32">
        <v>2332354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0.620425139549581</v>
      </c>
      <c r="P32" s="60">
        <f>IF(P5=0,0,P5/(P11+P23))</f>
        <v>0.6393229485792448</v>
      </c>
      <c r="Q32" s="61">
        <f>IF(Q5=0,0,Q5/(Q11+Q23))</f>
        <v>0.6075543898122006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1"/>
      <c r="G33" s="32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1">
        <v>2038708</v>
      </c>
      <c r="G34" s="32">
        <v>2169953</v>
      </c>
      <c r="H34" s="32">
        <v>2332354</v>
      </c>
      <c r="I34" s="8"/>
      <c r="J34" s="239" t="s">
        <v>112</v>
      </c>
      <c r="K34" s="240"/>
      <c r="L34" s="240"/>
      <c r="M34" s="240"/>
      <c r="N34" s="4"/>
      <c r="O34" s="57">
        <v>738233</v>
      </c>
      <c r="P34" s="58">
        <v>624622</v>
      </c>
      <c r="Q34" s="58">
        <v>627231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1">
        <v>1718447</v>
      </c>
      <c r="G35" s="32">
        <v>1791735</v>
      </c>
      <c r="H35" s="32">
        <v>1847496</v>
      </c>
      <c r="I35" s="8"/>
      <c r="J35" s="261" t="s">
        <v>151</v>
      </c>
      <c r="K35" s="262"/>
      <c r="L35" s="263" t="s">
        <v>40</v>
      </c>
      <c r="M35" s="264"/>
      <c r="N35" s="4"/>
      <c r="O35" s="57">
        <v>210890</v>
      </c>
      <c r="P35" s="58">
        <v>194427</v>
      </c>
      <c r="Q35" s="81">
        <v>302846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3">
        <f>IF(F35=0,0,F35/F34)</f>
        <v>0.8429098232802343</v>
      </c>
      <c r="G36" s="64">
        <f>IF(G35=0,0,G35/G34)</f>
        <v>0.8257022156701089</v>
      </c>
      <c r="H36" s="64">
        <f>IF(H35=0,0,H35/H34)</f>
        <v>0.7921164625953007</v>
      </c>
      <c r="I36" s="8"/>
      <c r="J36" s="239" t="s">
        <v>116</v>
      </c>
      <c r="K36" s="240"/>
      <c r="L36" s="240"/>
      <c r="M36" s="240"/>
      <c r="N36" s="4"/>
      <c r="O36" s="57">
        <v>8595574</v>
      </c>
      <c r="P36" s="58">
        <v>8454634</v>
      </c>
      <c r="Q36" s="81">
        <v>8338337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19">
        <v>33529</v>
      </c>
      <c r="G37" s="20">
        <v>39820</v>
      </c>
      <c r="H37" s="20">
        <v>42471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2">
        <v>673325</v>
      </c>
      <c r="G38" s="23">
        <v>665004</v>
      </c>
      <c r="H38" s="82">
        <v>558208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2">
        <v>244167</v>
      </c>
      <c r="G39" s="23">
        <v>237213</v>
      </c>
      <c r="H39" s="23">
        <v>219711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2">
        <v>429158</v>
      </c>
      <c r="G40" s="23">
        <v>427791</v>
      </c>
      <c r="H40" s="82">
        <v>338497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2">
        <v>174813</v>
      </c>
      <c r="G41" s="23">
        <v>152009</v>
      </c>
      <c r="H41" s="82">
        <v>257524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0">
        <f>F37+F38+F41</f>
        <v>881667</v>
      </c>
      <c r="G42" s="41">
        <f>G37+G38+G41</f>
        <v>856833</v>
      </c>
      <c r="H42" s="41">
        <f>H37+H38+H41</f>
        <v>858203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7" t="s">
        <v>172</v>
      </c>
      <c r="G43" s="68" t="s">
        <v>172</v>
      </c>
      <c r="H43" s="68" t="s">
        <v>204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2">
        <v>2572</v>
      </c>
      <c r="G44" s="23">
        <v>2572</v>
      </c>
      <c r="H44" s="23">
        <v>3045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70">
        <v>38139</v>
      </c>
      <c r="G45" s="71">
        <v>38139</v>
      </c>
      <c r="H45" s="71">
        <v>38869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1">
        <v>141.1</v>
      </c>
      <c r="G46" s="32">
        <v>146.4</v>
      </c>
      <c r="H46" s="32">
        <v>163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1">
        <v>391.8</v>
      </c>
      <c r="G47" s="32">
        <v>371.2</v>
      </c>
      <c r="H47" s="83">
        <v>302.1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1">
        <v>142.1</v>
      </c>
      <c r="G48" s="32">
        <v>132.4</v>
      </c>
      <c r="H48" s="32">
        <v>118.9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1">
        <v>249.7</v>
      </c>
      <c r="G49" s="32">
        <v>238.8</v>
      </c>
      <c r="H49" s="83">
        <v>183.2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1">
        <v>6.6</v>
      </c>
      <c r="G50" s="32">
        <v>16.4</v>
      </c>
      <c r="H50" s="32">
        <v>7.1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2">
        <v>550</v>
      </c>
      <c r="G51" s="23">
        <v>550</v>
      </c>
      <c r="H51" s="23">
        <v>550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3">
        <v>33329</v>
      </c>
      <c r="G52" s="74">
        <v>33329</v>
      </c>
      <c r="H52" s="74">
        <v>33329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19">
        <v>2</v>
      </c>
      <c r="G53" s="20">
        <v>2</v>
      </c>
      <c r="H53" s="84">
        <v>1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2">
        <v>15</v>
      </c>
      <c r="G54" s="23">
        <v>15</v>
      </c>
      <c r="H54" s="82">
        <v>14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0">
        <f>F53+F54</f>
        <v>17</v>
      </c>
      <c r="G55" s="41">
        <f>G53+G54</f>
        <v>17</v>
      </c>
      <c r="H55" s="85">
        <f>H53+H54</f>
        <v>15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280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26877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1252833</v>
      </c>
      <c r="P5" s="11">
        <v>1227964</v>
      </c>
      <c r="Q5" s="12">
        <v>1263404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 t="s">
        <v>281</v>
      </c>
      <c r="G6" s="228"/>
      <c r="H6" s="229"/>
      <c r="I6" s="8"/>
      <c r="J6" s="225"/>
      <c r="K6" s="256" t="s">
        <v>282</v>
      </c>
      <c r="L6" s="223" t="s">
        <v>63</v>
      </c>
      <c r="M6" s="232"/>
      <c r="N6" s="14" t="s">
        <v>139</v>
      </c>
      <c r="O6" s="15">
        <v>1272890</v>
      </c>
      <c r="P6" s="16">
        <v>1323378</v>
      </c>
      <c r="Q6" s="17">
        <v>778265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143775</v>
      </c>
      <c r="G7" s="19">
        <v>142569</v>
      </c>
      <c r="H7" s="20">
        <v>141522</v>
      </c>
      <c r="I7" s="8"/>
      <c r="J7" s="225"/>
      <c r="K7" s="257"/>
      <c r="L7" s="256" t="s">
        <v>141</v>
      </c>
      <c r="M7" s="13" t="s">
        <v>35</v>
      </c>
      <c r="N7" s="14"/>
      <c r="O7" s="15">
        <v>580133</v>
      </c>
      <c r="P7" s="16">
        <v>598915</v>
      </c>
      <c r="Q7" s="17">
        <v>631780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58225</v>
      </c>
      <c r="G8" s="22">
        <v>58299</v>
      </c>
      <c r="H8" s="23">
        <v>58779</v>
      </c>
      <c r="I8" s="24"/>
      <c r="J8" s="225"/>
      <c r="K8" s="257"/>
      <c r="L8" s="257"/>
      <c r="M8" s="13" t="s">
        <v>36</v>
      </c>
      <c r="N8" s="14"/>
      <c r="O8" s="15">
        <v>546083</v>
      </c>
      <c r="P8" s="16">
        <v>528824</v>
      </c>
      <c r="Q8" s="17">
        <v>137582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43585</v>
      </c>
      <c r="G9" s="22">
        <v>45351</v>
      </c>
      <c r="H9" s="23">
        <v>45560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0.3031472787341332</v>
      </c>
      <c r="G10" s="26">
        <f>IF(G9=0,0,G9/G7)</f>
        <v>0.3180986048860552</v>
      </c>
      <c r="H10" s="27">
        <f>IF(H9=0,0,H9/H7)</f>
        <v>0.32192874606068317</v>
      </c>
      <c r="I10" s="8"/>
      <c r="J10" s="225"/>
      <c r="K10" s="258"/>
      <c r="L10" s="248" t="s">
        <v>79</v>
      </c>
      <c r="M10" s="249"/>
      <c r="N10" s="28"/>
      <c r="O10" s="15">
        <v>102912</v>
      </c>
      <c r="P10" s="16">
        <v>87726</v>
      </c>
      <c r="Q10" s="17">
        <v>484799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39429</v>
      </c>
      <c r="G11" s="22">
        <v>41064</v>
      </c>
      <c r="H11" s="23">
        <v>42283</v>
      </c>
      <c r="I11" s="8"/>
      <c r="J11" s="225"/>
      <c r="K11" s="232" t="s">
        <v>80</v>
      </c>
      <c r="L11" s="232"/>
      <c r="M11" s="232"/>
      <c r="N11" s="14" t="s">
        <v>283</v>
      </c>
      <c r="O11" s="29">
        <v>1252833</v>
      </c>
      <c r="P11" s="16">
        <v>1227964</v>
      </c>
      <c r="Q11" s="17">
        <v>1263404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0.9046460938396237</v>
      </c>
      <c r="G12" s="26">
        <f>IF(G11=0,0,G11/G9)</f>
        <v>0.9054706621684196</v>
      </c>
      <c r="H12" s="27">
        <f>IF(H11=0,0,H11/H9)</f>
        <v>0.9280728709394206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712893</v>
      </c>
      <c r="P12" s="16">
        <v>730528</v>
      </c>
      <c r="Q12" s="17">
        <v>807672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2885</v>
      </c>
      <c r="G13" s="31">
        <v>2885</v>
      </c>
      <c r="H13" s="32">
        <v>2885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190801</v>
      </c>
      <c r="P13" s="16">
        <v>194768</v>
      </c>
      <c r="Q13" s="17">
        <v>188768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1640</v>
      </c>
      <c r="G14" s="31">
        <v>1640</v>
      </c>
      <c r="H14" s="32">
        <v>1640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1182</v>
      </c>
      <c r="G15" s="36">
        <v>1228</v>
      </c>
      <c r="H15" s="37">
        <v>1228</v>
      </c>
      <c r="I15" s="8"/>
      <c r="J15" s="225"/>
      <c r="K15" s="258"/>
      <c r="L15" s="248" t="s">
        <v>39</v>
      </c>
      <c r="M15" s="249"/>
      <c r="N15" s="28"/>
      <c r="O15" s="15">
        <v>539940</v>
      </c>
      <c r="P15" s="16">
        <v>497436</v>
      </c>
      <c r="Q15" s="17">
        <v>455732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52461191</v>
      </c>
      <c r="G16" s="19">
        <v>53150413</v>
      </c>
      <c r="H16" s="20">
        <v>53897540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16690990</v>
      </c>
      <c r="G17" s="22">
        <v>16895770</v>
      </c>
      <c r="H17" s="23">
        <v>17075100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1427239</v>
      </c>
      <c r="P17" s="11">
        <v>1585166</v>
      </c>
      <c r="Q17" s="12">
        <v>1566030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18351563</v>
      </c>
      <c r="G18" s="22">
        <v>18644363</v>
      </c>
      <c r="H18" s="23">
        <v>18920663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201900</v>
      </c>
      <c r="P18" s="16">
        <v>364000</v>
      </c>
      <c r="Q18" s="17">
        <v>383700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467083</v>
      </c>
      <c r="G19" s="22">
        <v>467706</v>
      </c>
      <c r="H19" s="23">
        <v>488686</v>
      </c>
      <c r="I19" s="8"/>
      <c r="J19" s="225"/>
      <c r="K19" s="258"/>
      <c r="L19" s="223" t="s">
        <v>79</v>
      </c>
      <c r="M19" s="232"/>
      <c r="N19" s="14"/>
      <c r="O19" s="29">
        <v>995912</v>
      </c>
      <c r="P19" s="16">
        <v>1015763</v>
      </c>
      <c r="Q19" s="17">
        <v>981961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16951555</v>
      </c>
      <c r="G20" s="22">
        <v>17142574</v>
      </c>
      <c r="H20" s="23">
        <v>17413091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1433628</v>
      </c>
      <c r="P20" s="16">
        <v>1529468</v>
      </c>
      <c r="Q20" s="17">
        <v>1592640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28123130</v>
      </c>
      <c r="G21" s="40">
        <v>28493730</v>
      </c>
      <c r="H21" s="41">
        <v>28730030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659387</v>
      </c>
      <c r="P21" s="16">
        <v>689222</v>
      </c>
      <c r="Q21" s="17">
        <v>747127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617</v>
      </c>
      <c r="G22" s="45">
        <v>619</v>
      </c>
      <c r="H22" s="46">
        <v>623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137</v>
      </c>
      <c r="G23" s="47" t="s">
        <v>137</v>
      </c>
      <c r="H23" s="52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5">
        <v>774241</v>
      </c>
      <c r="P23" s="16">
        <v>840246</v>
      </c>
      <c r="Q23" s="17">
        <v>845513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0.112</v>
      </c>
      <c r="G24" s="47">
        <v>0.111</v>
      </c>
      <c r="H24" s="52">
        <v>0.111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-6389</v>
      </c>
      <c r="P24" s="40">
        <f>P17-P20</f>
        <v>55698</v>
      </c>
      <c r="Q24" s="41">
        <f>Q17-Q20</f>
        <v>-26610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134</v>
      </c>
      <c r="G25" s="47" t="s">
        <v>134</v>
      </c>
      <c r="H25" s="5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-6389</v>
      </c>
      <c r="P25" s="54">
        <f>P16+P24</f>
        <v>55698</v>
      </c>
      <c r="Q25" s="55">
        <f>Q16+Q24</f>
        <v>-26610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30000</v>
      </c>
      <c r="G27" s="31">
        <v>30000</v>
      </c>
      <c r="H27" s="32">
        <v>40000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237377</v>
      </c>
      <c r="P27" s="57">
        <v>230988</v>
      </c>
      <c r="Q27" s="58">
        <v>286686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>
        <v>80</v>
      </c>
      <c r="G28" s="31">
        <v>80</v>
      </c>
      <c r="H28" s="32">
        <v>80</v>
      </c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24640</v>
      </c>
      <c r="G29" s="31">
        <v>19590</v>
      </c>
      <c r="H29" s="32">
        <v>23070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230988</v>
      </c>
      <c r="P29" s="54">
        <f>P25-P26+P27-P28</f>
        <v>286686</v>
      </c>
      <c r="Q29" s="55">
        <f>Q25-Q26+Q27-Q28</f>
        <v>260076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>
        <v>60</v>
      </c>
      <c r="G30" s="31">
        <v>60</v>
      </c>
      <c r="H30" s="32">
        <v>60</v>
      </c>
      <c r="I30" s="8"/>
      <c r="J30" s="239" t="s">
        <v>98</v>
      </c>
      <c r="K30" s="240"/>
      <c r="L30" s="240"/>
      <c r="M30" s="240"/>
      <c r="N30" s="4" t="s">
        <v>110</v>
      </c>
      <c r="O30" s="56"/>
      <c r="P30" s="57">
        <v>16905</v>
      </c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15512</v>
      </c>
      <c r="G31" s="31">
        <v>15920</v>
      </c>
      <c r="H31" s="32">
        <v>16753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230988</v>
      </c>
      <c r="P31" s="54">
        <f>P29-P30</f>
        <v>269781</v>
      </c>
      <c r="Q31" s="55">
        <f>Q29-Q30</f>
        <v>260076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7559380</v>
      </c>
      <c r="G32" s="31">
        <v>7348510</v>
      </c>
      <c r="H32" s="32">
        <v>7707010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0.6180499577223131</v>
      </c>
      <c r="P32" s="60">
        <f>IF(P5=0,0,P5/(P11+P23))</f>
        <v>0.5937327447406211</v>
      </c>
      <c r="Q32" s="61">
        <f>IF(Q5=0,0,Q5/(Q11+Q23))</f>
        <v>0.5990771566638232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965500</v>
      </c>
      <c r="G33" s="31">
        <v>788410</v>
      </c>
      <c r="H33" s="32">
        <v>718650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6593880</v>
      </c>
      <c r="G34" s="31">
        <v>6560100</v>
      </c>
      <c r="H34" s="32">
        <v>6988360</v>
      </c>
      <c r="I34" s="8"/>
      <c r="J34" s="239" t="s">
        <v>112</v>
      </c>
      <c r="K34" s="240"/>
      <c r="L34" s="240"/>
      <c r="M34" s="240"/>
      <c r="N34" s="4"/>
      <c r="O34" s="56">
        <v>1644907</v>
      </c>
      <c r="P34" s="57">
        <v>1632313</v>
      </c>
      <c r="Q34" s="58">
        <v>1604342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4581668</v>
      </c>
      <c r="G35" s="31">
        <v>4725560</v>
      </c>
      <c r="H35" s="32">
        <v>4921878</v>
      </c>
      <c r="I35" s="8"/>
      <c r="J35" s="261" t="s">
        <v>151</v>
      </c>
      <c r="K35" s="262"/>
      <c r="L35" s="263" t="s">
        <v>40</v>
      </c>
      <c r="M35" s="264"/>
      <c r="N35" s="4"/>
      <c r="O35" s="56">
        <v>768598</v>
      </c>
      <c r="P35" s="57">
        <v>730596</v>
      </c>
      <c r="Q35" s="58">
        <v>718680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0.6948364240780845</v>
      </c>
      <c r="G36" s="63">
        <f>IF(G35=0,0,G35/G34)</f>
        <v>0.7203487751711102</v>
      </c>
      <c r="H36" s="64">
        <f>IF(H35=0,0,H35/H34)</f>
        <v>0.7042965731587955</v>
      </c>
      <c r="I36" s="8"/>
      <c r="J36" s="239" t="s">
        <v>116</v>
      </c>
      <c r="K36" s="240"/>
      <c r="L36" s="240"/>
      <c r="M36" s="240"/>
      <c r="N36" s="4"/>
      <c r="O36" s="56">
        <v>10626706</v>
      </c>
      <c r="P36" s="57">
        <v>10150460</v>
      </c>
      <c r="Q36" s="58">
        <v>9688647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701226</v>
      </c>
      <c r="G37" s="19">
        <v>728467</v>
      </c>
      <c r="H37" s="20">
        <v>278388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1025751</v>
      </c>
      <c r="G38" s="22">
        <v>994843</v>
      </c>
      <c r="H38" s="23">
        <v>1158456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495009</v>
      </c>
      <c r="G39" s="22">
        <v>494392</v>
      </c>
      <c r="H39" s="23">
        <v>571322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530742</v>
      </c>
      <c r="G40" s="22">
        <v>500451</v>
      </c>
      <c r="H40" s="23">
        <v>587134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290097</v>
      </c>
      <c r="G41" s="22">
        <v>344900</v>
      </c>
      <c r="H41" s="23">
        <v>672073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2017074</v>
      </c>
      <c r="G42" s="40">
        <f>G37+G38+G41</f>
        <v>2068210</v>
      </c>
      <c r="H42" s="41">
        <f>H37+H38+H41</f>
        <v>2108917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222</v>
      </c>
      <c r="G43" s="19" t="s">
        <v>157</v>
      </c>
      <c r="H43" s="20" t="s">
        <v>157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2205</v>
      </c>
      <c r="G44" s="22">
        <v>2205</v>
      </c>
      <c r="H44" s="23">
        <v>2205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35704</v>
      </c>
      <c r="G45" s="70">
        <v>35704</v>
      </c>
      <c r="H45" s="71">
        <v>35704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126.6</v>
      </c>
      <c r="G46" s="31">
        <v>126.7</v>
      </c>
      <c r="H46" s="32">
        <v>128.4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223.9</v>
      </c>
      <c r="G47" s="31">
        <v>210.5</v>
      </c>
      <c r="H47" s="32">
        <v>235.4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108</v>
      </c>
      <c r="G48" s="31">
        <v>104.6</v>
      </c>
      <c r="H48" s="32">
        <v>116.1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115.8</v>
      </c>
      <c r="G49" s="31">
        <v>105.9</v>
      </c>
      <c r="H49" s="32">
        <v>119.3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0.002</v>
      </c>
      <c r="G50" s="31">
        <v>0.3</v>
      </c>
      <c r="H50" s="32">
        <v>7.7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640</v>
      </c>
      <c r="G51" s="22">
        <v>640</v>
      </c>
      <c r="H51" s="23">
        <v>660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36251</v>
      </c>
      <c r="G52" s="73">
        <v>36251</v>
      </c>
      <c r="H52" s="74">
        <v>38808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21</v>
      </c>
      <c r="G53" s="19">
        <v>21</v>
      </c>
      <c r="H53" s="20">
        <v>21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11</v>
      </c>
      <c r="G54" s="22">
        <v>11</v>
      </c>
      <c r="H54" s="23">
        <v>11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32</v>
      </c>
      <c r="G55" s="40">
        <f>G53+G54</f>
        <v>32</v>
      </c>
      <c r="H55" s="41">
        <f>H53+H54</f>
        <v>32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54</v>
      </c>
      <c r="D3" s="177" t="s">
        <v>162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33673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363237</v>
      </c>
      <c r="P5" s="11">
        <v>357168</v>
      </c>
      <c r="Q5" s="12">
        <v>344247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35886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45930</v>
      </c>
      <c r="P6" s="16">
        <v>48730</v>
      </c>
      <c r="Q6" s="17">
        <v>51501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51936</v>
      </c>
      <c r="G7" s="19">
        <v>51649</v>
      </c>
      <c r="H7" s="20">
        <v>51448</v>
      </c>
      <c r="I7" s="8"/>
      <c r="J7" s="225"/>
      <c r="K7" s="257"/>
      <c r="L7" s="256" t="s">
        <v>141</v>
      </c>
      <c r="M7" s="13" t="s">
        <v>35</v>
      </c>
      <c r="N7" s="14"/>
      <c r="O7" s="15">
        <v>45168</v>
      </c>
      <c r="P7" s="16">
        <v>48700</v>
      </c>
      <c r="Q7" s="17">
        <v>51462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4070</v>
      </c>
      <c r="G8" s="22">
        <v>4210</v>
      </c>
      <c r="H8" s="23">
        <v>4250</v>
      </c>
      <c r="I8" s="24"/>
      <c r="J8" s="225"/>
      <c r="K8" s="257"/>
      <c r="L8" s="257"/>
      <c r="M8" s="13" t="s">
        <v>36</v>
      </c>
      <c r="N8" s="14"/>
      <c r="O8" s="15"/>
      <c r="P8" s="16"/>
      <c r="Q8" s="17"/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4070</v>
      </c>
      <c r="G9" s="22">
        <v>4210</v>
      </c>
      <c r="H9" s="23">
        <v>4250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0.07836568083795441</v>
      </c>
      <c r="G10" s="26">
        <f>IF(G9=0,0,G9/G7)</f>
        <v>0.08151174272493175</v>
      </c>
      <c r="H10" s="27">
        <f>IF(H9=0,0,H9/H7)</f>
        <v>0.08260768154252837</v>
      </c>
      <c r="I10" s="8"/>
      <c r="J10" s="225"/>
      <c r="K10" s="258"/>
      <c r="L10" s="248" t="s">
        <v>79</v>
      </c>
      <c r="M10" s="249"/>
      <c r="N10" s="28"/>
      <c r="O10" s="15">
        <v>311090</v>
      </c>
      <c r="P10" s="16">
        <v>300930</v>
      </c>
      <c r="Q10" s="17">
        <v>288533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2024</v>
      </c>
      <c r="G11" s="22">
        <v>2218</v>
      </c>
      <c r="H11" s="23">
        <v>2400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363237</v>
      </c>
      <c r="P11" s="16">
        <v>357168</v>
      </c>
      <c r="Q11" s="17">
        <v>344247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0.4972972972972973</v>
      </c>
      <c r="G12" s="26">
        <f>IF(G11=0,0,G11/G9)</f>
        <v>0.5268408551068884</v>
      </c>
      <c r="H12" s="27">
        <f>IF(H11=0,0,H11/H9)</f>
        <v>0.5647058823529412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196725</v>
      </c>
      <c r="P12" s="16">
        <v>196798</v>
      </c>
      <c r="Q12" s="17">
        <v>190267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707</v>
      </c>
      <c r="G13" s="31">
        <v>707</v>
      </c>
      <c r="H13" s="32">
        <v>697</v>
      </c>
      <c r="I13" s="8"/>
      <c r="J13" s="225"/>
      <c r="K13" s="257"/>
      <c r="L13" s="256" t="s">
        <v>148</v>
      </c>
      <c r="M13" s="13" t="s">
        <v>34</v>
      </c>
      <c r="N13" s="14"/>
      <c r="O13" s="15">
        <v>66690</v>
      </c>
      <c r="P13" s="16">
        <v>66486</v>
      </c>
      <c r="Q13" s="17">
        <v>69405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128</v>
      </c>
      <c r="G14" s="31">
        <v>134</v>
      </c>
      <c r="H14" s="32">
        <v>136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128</v>
      </c>
      <c r="G15" s="36">
        <v>134</v>
      </c>
      <c r="H15" s="37">
        <v>136</v>
      </c>
      <c r="I15" s="8"/>
      <c r="J15" s="225"/>
      <c r="K15" s="258"/>
      <c r="L15" s="248" t="s">
        <v>39</v>
      </c>
      <c r="M15" s="249"/>
      <c r="N15" s="28"/>
      <c r="O15" s="15">
        <v>166512</v>
      </c>
      <c r="P15" s="16">
        <v>160370</v>
      </c>
      <c r="Q15" s="17">
        <v>153980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18049652</v>
      </c>
      <c r="G16" s="19">
        <v>18247053</v>
      </c>
      <c r="H16" s="20">
        <v>18370295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/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6829557</v>
      </c>
      <c r="G17" s="22">
        <v>6906557</v>
      </c>
      <c r="H17" s="23">
        <v>6934262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616677</v>
      </c>
      <c r="P17" s="11">
        <v>510964</v>
      </c>
      <c r="Q17" s="12">
        <v>418076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7493280</v>
      </c>
      <c r="G18" s="22">
        <v>7577680</v>
      </c>
      <c r="H18" s="23">
        <v>7764280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138100</v>
      </c>
      <c r="P18" s="16">
        <v>84400</v>
      </c>
      <c r="Q18" s="17">
        <v>186600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433688</v>
      </c>
      <c r="G19" s="22">
        <v>475166</v>
      </c>
      <c r="H19" s="23">
        <v>491479</v>
      </c>
      <c r="I19" s="8"/>
      <c r="J19" s="225"/>
      <c r="K19" s="258"/>
      <c r="L19" s="223" t="s">
        <v>79</v>
      </c>
      <c r="M19" s="232"/>
      <c r="N19" s="14"/>
      <c r="O19" s="29">
        <v>336054</v>
      </c>
      <c r="P19" s="16">
        <v>308086</v>
      </c>
      <c r="Q19" s="17">
        <v>187458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3293127</v>
      </c>
      <c r="G20" s="22">
        <v>3287650</v>
      </c>
      <c r="H20" s="23">
        <v>3180274</v>
      </c>
      <c r="I20" s="8"/>
      <c r="J20" s="225"/>
      <c r="K20" s="223" t="s">
        <v>87</v>
      </c>
      <c r="L20" s="232"/>
      <c r="M20" s="232"/>
      <c r="N20" s="42" t="s">
        <v>88</v>
      </c>
      <c r="O20" s="15">
        <v>617366</v>
      </c>
      <c r="P20" s="16">
        <v>510266</v>
      </c>
      <c r="Q20" s="17">
        <v>414113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13613820</v>
      </c>
      <c r="G21" s="40">
        <v>13767820</v>
      </c>
      <c r="H21" s="41">
        <v>13823230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301009</v>
      </c>
      <c r="P21" s="16">
        <v>197401</v>
      </c>
      <c r="Q21" s="17">
        <v>123242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28</v>
      </c>
      <c r="G22" s="45">
        <v>28</v>
      </c>
      <c r="H22" s="46">
        <v>29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133</v>
      </c>
      <c r="G23" s="47" t="s">
        <v>133</v>
      </c>
      <c r="H23" s="52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316357</v>
      </c>
      <c r="P23" s="16">
        <v>312865</v>
      </c>
      <c r="Q23" s="17">
        <v>290871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-689</v>
      </c>
      <c r="P24" s="40">
        <f>P17-P20</f>
        <v>698</v>
      </c>
      <c r="Q24" s="41">
        <f>Q17-Q20</f>
        <v>3963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163</v>
      </c>
      <c r="G25" s="47" t="s">
        <v>163</v>
      </c>
      <c r="H25" s="52" t="s">
        <v>163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-689</v>
      </c>
      <c r="P25" s="54">
        <f>P16+P24</f>
        <v>698</v>
      </c>
      <c r="Q25" s="55">
        <f>Q16+Q24</f>
        <v>3963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3550</v>
      </c>
      <c r="G27" s="31">
        <v>3550</v>
      </c>
      <c r="H27" s="32">
        <v>3550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1371</v>
      </c>
      <c r="P27" s="57">
        <v>682</v>
      </c>
      <c r="Q27" s="58">
        <v>1380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1343</v>
      </c>
      <c r="G29" s="31">
        <v>1308</v>
      </c>
      <c r="H29" s="32">
        <v>1517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682</v>
      </c>
      <c r="P29" s="54">
        <f>P25-P26+P27-P28</f>
        <v>1380</v>
      </c>
      <c r="Q29" s="55">
        <v>5343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>
        <v>4518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996</v>
      </c>
      <c r="G31" s="31">
        <v>1057</v>
      </c>
      <c r="H31" s="32">
        <v>1132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682</v>
      </c>
      <c r="P31" s="54">
        <f>P29-P30</f>
        <v>1380</v>
      </c>
      <c r="Q31" s="55">
        <f>Q29-Q30</f>
        <v>825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369739</v>
      </c>
      <c r="G32" s="31">
        <v>390666</v>
      </c>
      <c r="H32" s="32">
        <v>419248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0.5344911814995423</v>
      </c>
      <c r="P32" s="60">
        <f>IF(P5=0,0,P5/(P11+P23))</f>
        <v>0.5330603119547843</v>
      </c>
      <c r="Q32" s="61">
        <f>IF(Q5=0,0,Q5/(Q11+Q23))</f>
        <v>0.5420205379157889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369739</v>
      </c>
      <c r="G34" s="31">
        <v>390666</v>
      </c>
      <c r="H34" s="32">
        <v>419248</v>
      </c>
      <c r="I34" s="8"/>
      <c r="J34" s="239" t="s">
        <v>112</v>
      </c>
      <c r="K34" s="240"/>
      <c r="L34" s="240"/>
      <c r="M34" s="240"/>
      <c r="N34" s="4"/>
      <c r="O34" s="56">
        <v>647144</v>
      </c>
      <c r="P34" s="57">
        <v>609016</v>
      </c>
      <c r="Q34" s="58">
        <v>475991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332382</v>
      </c>
      <c r="G35" s="31">
        <v>357591</v>
      </c>
      <c r="H35" s="32">
        <v>382244</v>
      </c>
      <c r="I35" s="8"/>
      <c r="J35" s="261" t="s">
        <v>151</v>
      </c>
      <c r="K35" s="262"/>
      <c r="L35" s="263" t="s">
        <v>40</v>
      </c>
      <c r="M35" s="264"/>
      <c r="N35" s="4"/>
      <c r="O35" s="56">
        <v>307350</v>
      </c>
      <c r="P35" s="57">
        <v>311112</v>
      </c>
      <c r="Q35" s="58">
        <v>303424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0.8989638636984467</v>
      </c>
      <c r="G36" s="63">
        <f>IF(G35=0,0,G35/G34)</f>
        <v>0.9153368862404202</v>
      </c>
      <c r="H36" s="64">
        <f>IF(H35=0,0,H35/H34)</f>
        <v>0.9117372056634736</v>
      </c>
      <c r="I36" s="8"/>
      <c r="J36" s="239" t="s">
        <v>116</v>
      </c>
      <c r="K36" s="240"/>
      <c r="L36" s="240"/>
      <c r="M36" s="240"/>
      <c r="N36" s="4"/>
      <c r="O36" s="56">
        <v>5897406</v>
      </c>
      <c r="P36" s="57">
        <v>5668941</v>
      </c>
      <c r="Q36" s="58">
        <v>5564669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/>
      <c r="G37" s="19"/>
      <c r="H37" s="20"/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500122</v>
      </c>
      <c r="G38" s="22">
        <v>506382</v>
      </c>
      <c r="H38" s="23">
        <v>501538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179684</v>
      </c>
      <c r="G39" s="22">
        <v>180882</v>
      </c>
      <c r="H39" s="23">
        <v>173974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320438</v>
      </c>
      <c r="G40" s="22">
        <v>325500</v>
      </c>
      <c r="H40" s="23">
        <v>327564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179472</v>
      </c>
      <c r="G41" s="22">
        <v>163651</v>
      </c>
      <c r="H41" s="23">
        <v>133580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679594</v>
      </c>
      <c r="G42" s="40">
        <f>G37+G38+G41</f>
        <v>670033</v>
      </c>
      <c r="H42" s="41">
        <f>H37+H38+H41</f>
        <v>635118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164</v>
      </c>
      <c r="G43" s="19" t="s">
        <v>164</v>
      </c>
      <c r="H43" s="20" t="s">
        <v>164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2257</v>
      </c>
      <c r="G44" s="22">
        <v>2257</v>
      </c>
      <c r="H44" s="23">
        <v>2257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35521</v>
      </c>
      <c r="G45" s="70">
        <v>35521</v>
      </c>
      <c r="H45" s="71">
        <v>35521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135.9</v>
      </c>
      <c r="G46" s="31">
        <v>136.2</v>
      </c>
      <c r="H46" s="32">
        <v>134.6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1504.7</v>
      </c>
      <c r="G47" s="31">
        <v>1416.1</v>
      </c>
      <c r="H47" s="32">
        <v>1312.1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540.6</v>
      </c>
      <c r="G48" s="31">
        <v>505.8</v>
      </c>
      <c r="H48" s="32">
        <v>455.1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964.1</v>
      </c>
      <c r="G49" s="31">
        <v>910.3</v>
      </c>
      <c r="H49" s="32">
        <v>857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26.6</v>
      </c>
      <c r="G50" s="31">
        <v>34.5</v>
      </c>
      <c r="H50" s="32">
        <v>17.1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600</v>
      </c>
      <c r="G51" s="22">
        <v>600</v>
      </c>
      <c r="H51" s="23">
        <v>600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35521</v>
      </c>
      <c r="G52" s="73">
        <v>35521</v>
      </c>
      <c r="H52" s="74">
        <v>35521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7</v>
      </c>
      <c r="G53" s="19">
        <v>7</v>
      </c>
      <c r="H53" s="20">
        <v>7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4</v>
      </c>
      <c r="G54" s="22">
        <v>3</v>
      </c>
      <c r="H54" s="23">
        <v>3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11</v>
      </c>
      <c r="G55" s="40">
        <f>G53+G54</f>
        <v>10</v>
      </c>
      <c r="H55" s="41">
        <f>H53+H54</f>
        <v>10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8" width="9.00390625" style="170" customWidth="1"/>
    <col min="19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171"/>
      <c r="N2" s="2"/>
      <c r="O2" s="2"/>
    </row>
    <row r="3" spans="1:16" ht="38.25" customHeight="1" thickBot="1">
      <c r="A3" s="3" t="s">
        <v>165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26960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1">
        <v>1385208</v>
      </c>
      <c r="P5" s="11">
        <v>1446228</v>
      </c>
      <c r="Q5" s="12">
        <v>1335068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31134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6">
        <v>943993</v>
      </c>
      <c r="P6" s="16">
        <v>1007648</v>
      </c>
      <c r="Q6" s="17">
        <v>1000486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9">
        <v>125344</v>
      </c>
      <c r="G7" s="19">
        <v>125374</v>
      </c>
      <c r="H7" s="20">
        <v>126201</v>
      </c>
      <c r="I7" s="8"/>
      <c r="J7" s="225"/>
      <c r="K7" s="257"/>
      <c r="L7" s="256" t="s">
        <v>141</v>
      </c>
      <c r="M7" s="13" t="s">
        <v>35</v>
      </c>
      <c r="N7" s="14"/>
      <c r="O7" s="16">
        <v>659093</v>
      </c>
      <c r="P7" s="16">
        <v>691683</v>
      </c>
      <c r="Q7" s="17">
        <v>695338</v>
      </c>
    </row>
    <row r="8" spans="1:18" ht="26.25" customHeight="1">
      <c r="A8" s="225"/>
      <c r="B8" s="223" t="s">
        <v>2</v>
      </c>
      <c r="C8" s="232"/>
      <c r="D8" s="232"/>
      <c r="E8" s="14"/>
      <c r="F8" s="22">
        <v>46766</v>
      </c>
      <c r="G8" s="22">
        <v>47410</v>
      </c>
      <c r="H8" s="23">
        <v>48409</v>
      </c>
      <c r="I8" s="24"/>
      <c r="J8" s="225"/>
      <c r="K8" s="257"/>
      <c r="L8" s="257"/>
      <c r="M8" s="13" t="s">
        <v>36</v>
      </c>
      <c r="N8" s="14"/>
      <c r="O8" s="16">
        <v>284900</v>
      </c>
      <c r="P8" s="16">
        <v>315965</v>
      </c>
      <c r="Q8" s="17">
        <v>305148</v>
      </c>
      <c r="R8" s="170" t="s">
        <v>166</v>
      </c>
    </row>
    <row r="9" spans="1:18" ht="26.25" customHeight="1">
      <c r="A9" s="225"/>
      <c r="B9" s="223" t="s">
        <v>61</v>
      </c>
      <c r="C9" s="232"/>
      <c r="D9" s="232"/>
      <c r="E9" s="14" t="s">
        <v>142</v>
      </c>
      <c r="F9" s="22">
        <v>46766</v>
      </c>
      <c r="G9" s="22">
        <v>47410</v>
      </c>
      <c r="H9" s="23">
        <v>48409</v>
      </c>
      <c r="I9" s="8"/>
      <c r="J9" s="225"/>
      <c r="K9" s="257"/>
      <c r="L9" s="258"/>
      <c r="M9" s="13" t="s">
        <v>37</v>
      </c>
      <c r="N9" s="14" t="s">
        <v>143</v>
      </c>
      <c r="O9" s="29"/>
      <c r="P9" s="16"/>
      <c r="Q9" s="17"/>
      <c r="R9" s="170" t="s">
        <v>167</v>
      </c>
    </row>
    <row r="10" spans="1:18" ht="26.25" customHeight="1">
      <c r="A10" s="225"/>
      <c r="B10" s="223" t="s">
        <v>62</v>
      </c>
      <c r="C10" s="232"/>
      <c r="D10" s="232"/>
      <c r="E10" s="14" t="s">
        <v>57</v>
      </c>
      <c r="F10" s="26">
        <f>IF(F9=0,0,F9/F7)</f>
        <v>0.3731012254276232</v>
      </c>
      <c r="G10" s="26">
        <f>IF(G9=0,0,G9/G7)</f>
        <v>0.37814857945028474</v>
      </c>
      <c r="H10" s="27">
        <f>IF(H9=0,0,H9/H7)</f>
        <v>0.383586500899359</v>
      </c>
      <c r="I10" s="8"/>
      <c r="J10" s="225"/>
      <c r="K10" s="258"/>
      <c r="L10" s="248" t="s">
        <v>79</v>
      </c>
      <c r="M10" s="249"/>
      <c r="N10" s="28"/>
      <c r="O10" s="16">
        <v>379195</v>
      </c>
      <c r="P10" s="16">
        <v>426288</v>
      </c>
      <c r="Q10" s="17">
        <v>329642</v>
      </c>
      <c r="R10" s="170" t="s">
        <v>168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2">
        <v>40302</v>
      </c>
      <c r="G11" s="22">
        <v>41333</v>
      </c>
      <c r="H11" s="23">
        <v>42448</v>
      </c>
      <c r="I11" s="8"/>
      <c r="J11" s="225"/>
      <c r="K11" s="232" t="s">
        <v>80</v>
      </c>
      <c r="L11" s="232"/>
      <c r="M11" s="232"/>
      <c r="N11" s="14" t="s">
        <v>173</v>
      </c>
      <c r="O11" s="16">
        <v>1385208</v>
      </c>
      <c r="P11" s="16">
        <v>1446228</v>
      </c>
      <c r="Q11" s="17">
        <v>1335068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6">
        <f>IF(F11=0,0,F11/F9)</f>
        <v>0.8617799255869649</v>
      </c>
      <c r="G12" s="26">
        <f>IF(G11=0,0,G11/G9)</f>
        <v>0.8718202910778317</v>
      </c>
      <c r="H12" s="27">
        <f>IF(H11=0,0,H11/H9)</f>
        <v>0.8768617405854283</v>
      </c>
      <c r="I12" s="8"/>
      <c r="J12" s="225"/>
      <c r="K12" s="256" t="s">
        <v>147</v>
      </c>
      <c r="L12" s="223" t="s">
        <v>64</v>
      </c>
      <c r="M12" s="232"/>
      <c r="N12" s="14"/>
      <c r="O12" s="16">
        <v>498682</v>
      </c>
      <c r="P12" s="16">
        <v>609271</v>
      </c>
      <c r="Q12" s="17">
        <v>547277</v>
      </c>
    </row>
    <row r="13" spans="1:17" ht="26.25" customHeight="1">
      <c r="A13" s="225"/>
      <c r="B13" s="223" t="s">
        <v>4</v>
      </c>
      <c r="C13" s="232"/>
      <c r="D13" s="232"/>
      <c r="E13" s="14"/>
      <c r="F13" s="31">
        <v>3493</v>
      </c>
      <c r="G13" s="31">
        <v>3393</v>
      </c>
      <c r="H13" s="32">
        <v>3400</v>
      </c>
      <c r="I13" s="8"/>
      <c r="J13" s="225"/>
      <c r="K13" s="257"/>
      <c r="L13" s="256" t="s">
        <v>148</v>
      </c>
      <c r="M13" s="13" t="s">
        <v>34</v>
      </c>
      <c r="N13" s="14"/>
      <c r="O13" s="16">
        <v>107268</v>
      </c>
      <c r="P13" s="16">
        <v>103926</v>
      </c>
      <c r="Q13" s="17">
        <v>102993</v>
      </c>
    </row>
    <row r="14" spans="1:17" ht="26.25" customHeight="1">
      <c r="A14" s="225"/>
      <c r="B14" s="223" t="s">
        <v>5</v>
      </c>
      <c r="C14" s="232"/>
      <c r="D14" s="232"/>
      <c r="E14" s="14"/>
      <c r="F14" s="31">
        <v>1521</v>
      </c>
      <c r="G14" s="31">
        <v>1552</v>
      </c>
      <c r="H14" s="32">
        <v>1566</v>
      </c>
      <c r="I14" s="8"/>
      <c r="J14" s="225"/>
      <c r="K14" s="257"/>
      <c r="L14" s="258"/>
      <c r="M14" s="13" t="s">
        <v>38</v>
      </c>
      <c r="N14" s="14"/>
      <c r="O14" s="16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6">
        <v>1521</v>
      </c>
      <c r="G15" s="36">
        <v>1552</v>
      </c>
      <c r="H15" s="37">
        <v>1566</v>
      </c>
      <c r="I15" s="8"/>
      <c r="J15" s="225"/>
      <c r="K15" s="258"/>
      <c r="L15" s="248" t="s">
        <v>39</v>
      </c>
      <c r="M15" s="249"/>
      <c r="N15" s="28"/>
      <c r="O15" s="15">
        <v>886526</v>
      </c>
      <c r="P15" s="16">
        <v>836957</v>
      </c>
      <c r="Q15" s="17">
        <v>787791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19">
        <v>91288118</v>
      </c>
      <c r="G16" s="19">
        <v>93837006</v>
      </c>
      <c r="H16" s="20">
        <v>96324274</v>
      </c>
      <c r="I16" s="8"/>
      <c r="J16" s="226"/>
      <c r="K16" s="230" t="s">
        <v>82</v>
      </c>
      <c r="L16" s="231"/>
      <c r="M16" s="231"/>
      <c r="N16" s="34" t="s">
        <v>83</v>
      </c>
      <c r="O16" s="40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2">
        <v>23002251</v>
      </c>
      <c r="G17" s="22">
        <v>23342421</v>
      </c>
      <c r="H17" s="23">
        <v>23653056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1950868</v>
      </c>
      <c r="P17" s="11">
        <v>1683177</v>
      </c>
      <c r="Q17" s="12">
        <v>1738054</v>
      </c>
    </row>
    <row r="18" spans="1:17" ht="26.25" customHeight="1">
      <c r="A18" s="234"/>
      <c r="B18" s="238"/>
      <c r="C18" s="223" t="s">
        <v>9</v>
      </c>
      <c r="D18" s="232"/>
      <c r="E18" s="14"/>
      <c r="F18" s="22">
        <v>32911820</v>
      </c>
      <c r="G18" s="22">
        <v>33303020</v>
      </c>
      <c r="H18" s="23">
        <v>33796420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83300</v>
      </c>
      <c r="P18" s="16">
        <v>391200</v>
      </c>
      <c r="Q18" s="17">
        <v>493400</v>
      </c>
    </row>
    <row r="19" spans="1:18" ht="26.25" customHeight="1">
      <c r="A19" s="234"/>
      <c r="B19" s="238"/>
      <c r="C19" s="223" t="s">
        <v>10</v>
      </c>
      <c r="D19" s="232"/>
      <c r="E19" s="14"/>
      <c r="F19" s="22">
        <v>2383825</v>
      </c>
      <c r="G19" s="22">
        <v>2415885</v>
      </c>
      <c r="H19" s="23">
        <v>2462614</v>
      </c>
      <c r="I19" s="8"/>
      <c r="J19" s="225"/>
      <c r="K19" s="258"/>
      <c r="L19" s="223" t="s">
        <v>79</v>
      </c>
      <c r="M19" s="232"/>
      <c r="N19" s="14"/>
      <c r="O19" s="15">
        <v>1113905</v>
      </c>
      <c r="P19" s="16">
        <v>919747</v>
      </c>
      <c r="Q19" s="17">
        <v>887210</v>
      </c>
      <c r="R19" s="170" t="s">
        <v>169</v>
      </c>
    </row>
    <row r="20" spans="1:17" ht="26.25" customHeight="1">
      <c r="A20" s="234"/>
      <c r="B20" s="238"/>
      <c r="C20" s="223" t="s">
        <v>11</v>
      </c>
      <c r="D20" s="232"/>
      <c r="E20" s="14"/>
      <c r="F20" s="22">
        <v>32990222</v>
      </c>
      <c r="G20" s="22">
        <v>34775680</v>
      </c>
      <c r="H20" s="23">
        <v>36412184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1910506</v>
      </c>
      <c r="P20" s="16">
        <v>1711930</v>
      </c>
      <c r="Q20" s="17">
        <v>1699477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0">
        <v>38058290</v>
      </c>
      <c r="G21" s="40">
        <v>38261290</v>
      </c>
      <c r="H21" s="41">
        <v>38396300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439970</v>
      </c>
      <c r="P21" s="16">
        <v>525255</v>
      </c>
      <c r="Q21" s="17">
        <v>441218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5">
        <v>394</v>
      </c>
      <c r="G22" s="45">
        <v>405</v>
      </c>
      <c r="H22" s="46">
        <v>420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138" t="s">
        <v>137</v>
      </c>
      <c r="G23" s="47" t="s">
        <v>137</v>
      </c>
      <c r="H23" s="52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1470536</v>
      </c>
      <c r="P23" s="16">
        <v>1186675</v>
      </c>
      <c r="Q23" s="17">
        <v>1258259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172">
        <v>0.046</v>
      </c>
      <c r="G24" s="172">
        <v>0.044</v>
      </c>
      <c r="H24" s="173">
        <v>0.043</v>
      </c>
      <c r="I24" s="8"/>
      <c r="J24" s="226"/>
      <c r="K24" s="230" t="s">
        <v>92</v>
      </c>
      <c r="L24" s="231"/>
      <c r="M24" s="231"/>
      <c r="N24" s="34" t="s">
        <v>93</v>
      </c>
      <c r="O24" s="40">
        <f>O17-O20</f>
        <v>40362</v>
      </c>
      <c r="P24" s="40">
        <f>P17-P20</f>
        <v>-28753</v>
      </c>
      <c r="Q24" s="41">
        <f>Q17-Q20</f>
        <v>38577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170</v>
      </c>
      <c r="G25" s="47" t="s">
        <v>170</v>
      </c>
      <c r="H25" s="52" t="s">
        <v>170</v>
      </c>
      <c r="I25" s="8"/>
      <c r="J25" s="239" t="s">
        <v>94</v>
      </c>
      <c r="K25" s="240"/>
      <c r="L25" s="240"/>
      <c r="M25" s="240"/>
      <c r="N25" s="4" t="s">
        <v>106</v>
      </c>
      <c r="O25" s="54">
        <f>O16+O24</f>
        <v>40362</v>
      </c>
      <c r="P25" s="54">
        <f>P16+P24</f>
        <v>-28753</v>
      </c>
      <c r="Q25" s="55">
        <f>Q16+Q24</f>
        <v>38577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7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1">
        <v>32950</v>
      </c>
      <c r="G27" s="31">
        <v>32950</v>
      </c>
      <c r="H27" s="32">
        <v>43050</v>
      </c>
      <c r="I27" s="8"/>
      <c r="J27" s="239" t="s">
        <v>95</v>
      </c>
      <c r="K27" s="240"/>
      <c r="L27" s="240"/>
      <c r="M27" s="240"/>
      <c r="N27" s="4" t="s">
        <v>107</v>
      </c>
      <c r="O27" s="57">
        <v>63878</v>
      </c>
      <c r="P27" s="57">
        <v>104240</v>
      </c>
      <c r="Q27" s="58">
        <v>75487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1">
        <v>28</v>
      </c>
      <c r="G28" s="31">
        <v>27</v>
      </c>
      <c r="H28" s="32">
        <v>37</v>
      </c>
      <c r="I28" s="8"/>
      <c r="J28" s="239" t="s">
        <v>96</v>
      </c>
      <c r="K28" s="240"/>
      <c r="L28" s="240"/>
      <c r="M28" s="240"/>
      <c r="N28" s="4" t="s">
        <v>108</v>
      </c>
      <c r="O28" s="57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1">
        <v>23376</v>
      </c>
      <c r="G29" s="31">
        <v>23527</v>
      </c>
      <c r="H29" s="32">
        <v>25913</v>
      </c>
      <c r="I29" s="8"/>
      <c r="J29" s="239" t="s">
        <v>97</v>
      </c>
      <c r="K29" s="240"/>
      <c r="L29" s="240"/>
      <c r="M29" s="240"/>
      <c r="N29" s="4" t="s">
        <v>109</v>
      </c>
      <c r="O29" s="54">
        <f>O25-O26+O27-O28</f>
        <v>104240</v>
      </c>
      <c r="P29" s="54">
        <f>P25-P26+P27-P28</f>
        <v>75487</v>
      </c>
      <c r="Q29" s="55">
        <f>Q25-Q26+Q27-Q28</f>
        <v>114064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1">
        <v>49</v>
      </c>
      <c r="G30" s="31">
        <v>27</v>
      </c>
      <c r="H30" s="32">
        <v>74</v>
      </c>
      <c r="I30" s="8"/>
      <c r="J30" s="239" t="s">
        <v>98</v>
      </c>
      <c r="K30" s="240"/>
      <c r="L30" s="240"/>
      <c r="M30" s="240"/>
      <c r="N30" s="4" t="s">
        <v>110</v>
      </c>
      <c r="O30" s="57">
        <v>102700</v>
      </c>
      <c r="P30" s="57">
        <v>74240</v>
      </c>
      <c r="Q30" s="58">
        <v>112785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1">
        <v>16781</v>
      </c>
      <c r="G31" s="31">
        <v>17746</v>
      </c>
      <c r="H31" s="32">
        <v>18668</v>
      </c>
      <c r="I31" s="8"/>
      <c r="J31" s="239" t="s">
        <v>99</v>
      </c>
      <c r="K31" s="240"/>
      <c r="L31" s="240"/>
      <c r="M31" s="240"/>
      <c r="N31" s="4" t="s">
        <v>111</v>
      </c>
      <c r="O31" s="54">
        <f>O29-O30</f>
        <v>1540</v>
      </c>
      <c r="P31" s="54">
        <f>P29-P30</f>
        <v>1247</v>
      </c>
      <c r="Q31" s="55">
        <f>Q29-Q30</f>
        <v>1279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1">
        <v>7257219</v>
      </c>
      <c r="G32" s="31">
        <v>7079627</v>
      </c>
      <c r="H32" s="32">
        <v>7484787</v>
      </c>
      <c r="I32" s="8"/>
      <c r="J32" s="239" t="s">
        <v>123</v>
      </c>
      <c r="K32" s="240"/>
      <c r="L32" s="240"/>
      <c r="M32" s="240"/>
      <c r="N32" s="4"/>
      <c r="O32" s="60">
        <f>IF(O5=0,0,O5/(O11+O23))</f>
        <v>0.4850602855157885</v>
      </c>
      <c r="P32" s="60">
        <f>IF(P5=0,0,P5/(P11+P23))</f>
        <v>0.5492902700935052</v>
      </c>
      <c r="Q32" s="61">
        <f>IF(Q5=0,0,Q5/(Q11+Q23))</f>
        <v>0.5148089693278172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1">
        <v>775239</v>
      </c>
      <c r="G33" s="31">
        <v>212833</v>
      </c>
      <c r="H33" s="32">
        <v>346981</v>
      </c>
      <c r="I33" s="8"/>
      <c r="J33" s="239" t="s">
        <v>126</v>
      </c>
      <c r="K33" s="240"/>
      <c r="L33" s="240"/>
      <c r="M33" s="240"/>
      <c r="N33" s="4"/>
      <c r="O33" s="60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1">
        <v>6481980</v>
      </c>
      <c r="G34" s="31">
        <v>6866794</v>
      </c>
      <c r="H34" s="32">
        <v>7137806</v>
      </c>
      <c r="I34" s="8"/>
      <c r="J34" s="239" t="s">
        <v>112</v>
      </c>
      <c r="K34" s="240"/>
      <c r="L34" s="240"/>
      <c r="M34" s="240"/>
      <c r="N34" s="4"/>
      <c r="O34" s="57">
        <v>1778000</v>
      </c>
      <c r="P34" s="57">
        <v>1662000</v>
      </c>
      <c r="Q34" s="58">
        <v>1522000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1">
        <v>4816073</v>
      </c>
      <c r="G35" s="31">
        <v>5359622</v>
      </c>
      <c r="H35" s="32">
        <v>5443997</v>
      </c>
      <c r="I35" s="8"/>
      <c r="J35" s="261" t="s">
        <v>151</v>
      </c>
      <c r="K35" s="262"/>
      <c r="L35" s="263" t="s">
        <v>40</v>
      </c>
      <c r="M35" s="264"/>
      <c r="N35" s="4"/>
      <c r="O35" s="57">
        <v>712960</v>
      </c>
      <c r="P35" s="57">
        <v>652081</v>
      </c>
      <c r="Q35" s="58">
        <v>657970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3">
        <f>IF(F35=0,0,F35/F34)</f>
        <v>0.7429941159954212</v>
      </c>
      <c r="G36" s="63">
        <f>IF(G35=0,0,G35/G34)</f>
        <v>0.7805130021375332</v>
      </c>
      <c r="H36" s="64">
        <f>IF(H35=0,0,H35/H34)</f>
        <v>0.7626989301754629</v>
      </c>
      <c r="I36" s="8"/>
      <c r="J36" s="239" t="s">
        <v>116</v>
      </c>
      <c r="K36" s="240"/>
      <c r="L36" s="240"/>
      <c r="M36" s="240"/>
      <c r="N36" s="4"/>
      <c r="O36" s="57">
        <v>23539450</v>
      </c>
      <c r="P36" s="57">
        <v>22743975</v>
      </c>
      <c r="Q36" s="58">
        <v>21994817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19">
        <v>288750</v>
      </c>
      <c r="G37" s="19">
        <v>320121</v>
      </c>
      <c r="H37" s="20">
        <v>309536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2">
        <v>2066696</v>
      </c>
      <c r="G38" s="22">
        <v>1900962</v>
      </c>
      <c r="H38" s="23">
        <v>1870758</v>
      </c>
      <c r="I38" s="174"/>
    </row>
    <row r="39" spans="1:10" ht="26.25" customHeight="1">
      <c r="A39" s="234"/>
      <c r="B39" s="238" t="s">
        <v>152</v>
      </c>
      <c r="C39" s="223" t="s">
        <v>22</v>
      </c>
      <c r="D39" s="232"/>
      <c r="E39" s="14"/>
      <c r="F39" s="22">
        <v>376578</v>
      </c>
      <c r="G39" s="22">
        <v>439833</v>
      </c>
      <c r="H39" s="23">
        <v>406233</v>
      </c>
      <c r="I39" s="8"/>
      <c r="J39" s="174" t="s">
        <v>171</v>
      </c>
    </row>
    <row r="40" spans="1:9" ht="26.25" customHeight="1">
      <c r="A40" s="234"/>
      <c r="B40" s="238"/>
      <c r="C40" s="223" t="s">
        <v>23</v>
      </c>
      <c r="D40" s="232"/>
      <c r="E40" s="14"/>
      <c r="F40" s="22">
        <v>1690118</v>
      </c>
      <c r="G40" s="22">
        <v>1461129</v>
      </c>
      <c r="H40" s="23">
        <v>1464525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2">
        <v>500298</v>
      </c>
      <c r="G41" s="22">
        <v>411820</v>
      </c>
      <c r="H41" s="23">
        <v>413033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0">
        <f>F37+F38+F41</f>
        <v>2855744</v>
      </c>
      <c r="G42" s="40">
        <f>G37+G38+G41</f>
        <v>2632903</v>
      </c>
      <c r="H42" s="41">
        <f>H37+H38+H41</f>
        <v>2593327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175" t="s">
        <v>172</v>
      </c>
      <c r="G43" s="67" t="s">
        <v>172</v>
      </c>
      <c r="H43" s="68" t="s">
        <v>172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98">
        <v>1995</v>
      </c>
      <c r="G44" s="22">
        <v>1995</v>
      </c>
      <c r="H44" s="23">
        <v>1995</v>
      </c>
      <c r="I44" s="8"/>
    </row>
    <row r="45" spans="1:17" ht="26.25" customHeight="1">
      <c r="A45" s="234"/>
      <c r="B45" s="246"/>
      <c r="C45" s="223" t="s">
        <v>27</v>
      </c>
      <c r="D45" s="232"/>
      <c r="E45" s="14"/>
      <c r="F45" s="145">
        <v>35886</v>
      </c>
      <c r="G45" s="70">
        <v>35886</v>
      </c>
      <c r="H45" s="71">
        <v>35886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26.25" customHeight="1">
      <c r="A46" s="234"/>
      <c r="B46" s="246"/>
      <c r="C46" s="223" t="s">
        <v>69</v>
      </c>
      <c r="D46" s="232"/>
      <c r="E46" s="14"/>
      <c r="F46" s="31">
        <v>136.9</v>
      </c>
      <c r="G46" s="31">
        <v>129.1</v>
      </c>
      <c r="H46" s="32">
        <f>SUM(Q7/H35)*1000</f>
        <v>127.72563981941946</v>
      </c>
      <c r="I46" s="176"/>
      <c r="J46" s="8"/>
      <c r="K46" s="8"/>
      <c r="L46" s="8"/>
      <c r="M46" s="8"/>
      <c r="N46" s="8"/>
      <c r="O46" s="8"/>
      <c r="P46" s="8"/>
      <c r="Q46" s="8"/>
    </row>
    <row r="47" spans="1:17" ht="26.25" customHeight="1">
      <c r="A47" s="234"/>
      <c r="B47" s="246"/>
      <c r="C47" s="223" t="s">
        <v>70</v>
      </c>
      <c r="D47" s="232"/>
      <c r="E47" s="14"/>
      <c r="F47" s="31">
        <v>429.1</v>
      </c>
      <c r="G47" s="31">
        <v>354.7</v>
      </c>
      <c r="H47" s="32">
        <f>SUM(H38/H35)*1000</f>
        <v>343.63685358386493</v>
      </c>
      <c r="I47" s="176"/>
      <c r="J47" s="8"/>
      <c r="K47" s="8"/>
      <c r="L47" s="8"/>
      <c r="M47" s="8"/>
      <c r="N47" s="8"/>
      <c r="O47" s="8"/>
      <c r="P47" s="8"/>
      <c r="Q47" s="8"/>
    </row>
    <row r="48" spans="1:17" ht="26.25" customHeight="1">
      <c r="A48" s="234"/>
      <c r="B48" s="246"/>
      <c r="C48" s="238" t="s">
        <v>154</v>
      </c>
      <c r="D48" s="13" t="s">
        <v>71</v>
      </c>
      <c r="E48" s="14"/>
      <c r="F48" s="31">
        <v>78.2</v>
      </c>
      <c r="G48" s="31">
        <v>82.1</v>
      </c>
      <c r="H48" s="32">
        <f>SUM(H39/H35)*1000</f>
        <v>74.6203570648551</v>
      </c>
      <c r="I48" s="176"/>
      <c r="J48" s="174" t="s">
        <v>171</v>
      </c>
      <c r="K48" s="8"/>
      <c r="L48" s="8"/>
      <c r="M48" s="8"/>
      <c r="N48" s="8"/>
      <c r="O48" s="8"/>
      <c r="P48" s="8"/>
      <c r="Q48" s="8"/>
    </row>
    <row r="49" spans="1:17" ht="26.25" customHeight="1">
      <c r="A49" s="234"/>
      <c r="B49" s="247"/>
      <c r="C49" s="238"/>
      <c r="D49" s="13" t="s">
        <v>72</v>
      </c>
      <c r="E49" s="14"/>
      <c r="F49" s="31">
        <v>350.9</v>
      </c>
      <c r="G49" s="31">
        <v>272.6</v>
      </c>
      <c r="H49" s="32">
        <f>SUM(H40/H35)*1000</f>
        <v>269.0164965190098</v>
      </c>
      <c r="I49" s="176"/>
      <c r="J49" s="8"/>
      <c r="K49" s="8"/>
      <c r="L49" s="8"/>
      <c r="M49" s="8"/>
      <c r="N49" s="8"/>
      <c r="O49" s="8"/>
      <c r="P49" s="8"/>
      <c r="Q49" s="8"/>
    </row>
    <row r="50" spans="1:17" ht="26.25" customHeight="1">
      <c r="A50" s="234"/>
      <c r="B50" s="250" t="s">
        <v>44</v>
      </c>
      <c r="C50" s="251"/>
      <c r="D50" s="13" t="s">
        <v>28</v>
      </c>
      <c r="E50" s="14"/>
      <c r="F50" s="31">
        <v>2.8</v>
      </c>
      <c r="G50" s="31">
        <v>6</v>
      </c>
      <c r="H50" s="32">
        <v>4.1</v>
      </c>
      <c r="I50" s="8"/>
      <c r="Q50" s="8"/>
    </row>
    <row r="51" spans="1:9" ht="26.25" customHeight="1">
      <c r="A51" s="234"/>
      <c r="B51" s="252"/>
      <c r="C51" s="253"/>
      <c r="D51" s="13" t="s">
        <v>118</v>
      </c>
      <c r="E51" s="14"/>
      <c r="F51" s="22">
        <v>700</v>
      </c>
      <c r="G51" s="22">
        <v>700</v>
      </c>
      <c r="H51" s="23">
        <v>700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146">
        <v>30773</v>
      </c>
      <c r="G52" s="73">
        <v>30773</v>
      </c>
      <c r="H52" s="74">
        <v>30773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19">
        <v>13</v>
      </c>
      <c r="G53" s="19">
        <v>12</v>
      </c>
      <c r="H53" s="20">
        <v>13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2">
        <v>9</v>
      </c>
      <c r="G54" s="22">
        <v>9</v>
      </c>
      <c r="H54" s="23">
        <v>9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0">
        <f>F53+F54</f>
        <v>22</v>
      </c>
      <c r="G55" s="40">
        <f>G53+G54</f>
        <v>21</v>
      </c>
      <c r="H55" s="41">
        <f>H53+H54</f>
        <v>22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4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8" width="9.00390625" style="1" customWidth="1"/>
    <col min="19" max="19" width="12.375" style="1" bestFit="1" customWidth="1"/>
    <col min="20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174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20606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160" t="s">
        <v>78</v>
      </c>
      <c r="O5" s="10">
        <v>6159798</v>
      </c>
      <c r="P5" s="11">
        <v>5922894</v>
      </c>
      <c r="Q5" s="12">
        <v>6083153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22026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27" t="s">
        <v>139</v>
      </c>
      <c r="O6" s="15">
        <v>5320575</v>
      </c>
      <c r="P6" s="16">
        <v>5550109</v>
      </c>
      <c r="Q6" s="17">
        <v>5528892</v>
      </c>
    </row>
    <row r="7" spans="1:17" ht="26.25" customHeight="1">
      <c r="A7" s="224" t="s">
        <v>45</v>
      </c>
      <c r="B7" s="236" t="s">
        <v>60</v>
      </c>
      <c r="C7" s="237"/>
      <c r="D7" s="237"/>
      <c r="E7" s="160" t="s">
        <v>140</v>
      </c>
      <c r="F7" s="18">
        <v>477115</v>
      </c>
      <c r="G7" s="19">
        <v>478080</v>
      </c>
      <c r="H7" s="20">
        <v>480890</v>
      </c>
      <c r="I7" s="8"/>
      <c r="J7" s="225"/>
      <c r="K7" s="257"/>
      <c r="L7" s="256" t="s">
        <v>141</v>
      </c>
      <c r="M7" s="13" t="s">
        <v>35</v>
      </c>
      <c r="N7" s="127"/>
      <c r="O7" s="15">
        <v>4773367</v>
      </c>
      <c r="P7" s="16">
        <v>4901847</v>
      </c>
      <c r="Q7" s="17">
        <v>4993564</v>
      </c>
    </row>
    <row r="8" spans="1:17" ht="26.25" customHeight="1">
      <c r="A8" s="225"/>
      <c r="B8" s="223" t="s">
        <v>2</v>
      </c>
      <c r="C8" s="232"/>
      <c r="D8" s="232"/>
      <c r="E8" s="127"/>
      <c r="F8" s="21">
        <v>357267</v>
      </c>
      <c r="G8" s="22">
        <v>360710</v>
      </c>
      <c r="H8" s="23">
        <v>367692</v>
      </c>
      <c r="I8" s="24"/>
      <c r="J8" s="225"/>
      <c r="K8" s="257"/>
      <c r="L8" s="257"/>
      <c r="M8" s="13" t="s">
        <v>36</v>
      </c>
      <c r="N8" s="127"/>
      <c r="O8" s="15">
        <v>547208</v>
      </c>
      <c r="P8" s="16">
        <v>648262</v>
      </c>
      <c r="Q8" s="17">
        <v>535328</v>
      </c>
    </row>
    <row r="9" spans="1:17" ht="26.25" customHeight="1">
      <c r="A9" s="225"/>
      <c r="B9" s="223" t="s">
        <v>61</v>
      </c>
      <c r="C9" s="232"/>
      <c r="D9" s="232"/>
      <c r="E9" s="127" t="s">
        <v>142</v>
      </c>
      <c r="F9" s="21">
        <v>354700</v>
      </c>
      <c r="G9" s="22">
        <v>360710</v>
      </c>
      <c r="H9" s="23">
        <v>367692</v>
      </c>
      <c r="I9" s="8"/>
      <c r="J9" s="225"/>
      <c r="K9" s="257"/>
      <c r="L9" s="258"/>
      <c r="M9" s="13" t="s">
        <v>37</v>
      </c>
      <c r="N9" s="127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27" t="s">
        <v>57</v>
      </c>
      <c r="F10" s="25">
        <f>IF(F9=0,0,F9/F7)</f>
        <v>0.7434266371839074</v>
      </c>
      <c r="G10" s="26">
        <f>IF(G9=0,0,G9/G7)</f>
        <v>0.7544971552878179</v>
      </c>
      <c r="H10" s="27">
        <f>IF(H9=0,0,H9/H7)</f>
        <v>0.7646072906485891</v>
      </c>
      <c r="I10" s="8"/>
      <c r="J10" s="225"/>
      <c r="K10" s="258"/>
      <c r="L10" s="248" t="s">
        <v>79</v>
      </c>
      <c r="M10" s="249"/>
      <c r="N10" s="161"/>
      <c r="O10" s="15">
        <v>838099</v>
      </c>
      <c r="P10" s="16">
        <v>372364</v>
      </c>
      <c r="Q10" s="17">
        <f>764205+323763-535328</f>
        <v>552640</v>
      </c>
    </row>
    <row r="11" spans="1:17" ht="26.25" customHeight="1">
      <c r="A11" s="225"/>
      <c r="B11" s="223" t="s">
        <v>3</v>
      </c>
      <c r="C11" s="232"/>
      <c r="D11" s="232"/>
      <c r="E11" s="127" t="s">
        <v>144</v>
      </c>
      <c r="F11" s="21">
        <v>327464</v>
      </c>
      <c r="G11" s="22">
        <v>335209</v>
      </c>
      <c r="H11" s="23">
        <v>337329</v>
      </c>
      <c r="I11" s="8"/>
      <c r="J11" s="225"/>
      <c r="K11" s="232" t="s">
        <v>80</v>
      </c>
      <c r="L11" s="232"/>
      <c r="M11" s="232"/>
      <c r="N11" s="127" t="s">
        <v>145</v>
      </c>
      <c r="O11" s="29">
        <v>6159798</v>
      </c>
      <c r="P11" s="16">
        <v>5922894</v>
      </c>
      <c r="Q11" s="17">
        <v>6083153</v>
      </c>
    </row>
    <row r="12" spans="1:17" ht="26.25" customHeight="1">
      <c r="A12" s="225"/>
      <c r="B12" s="223" t="s">
        <v>75</v>
      </c>
      <c r="C12" s="232"/>
      <c r="D12" s="232"/>
      <c r="E12" s="127" t="s">
        <v>146</v>
      </c>
      <c r="F12" s="25">
        <f>IF(F11=0,0,F11/F9)</f>
        <v>0.9232139836481533</v>
      </c>
      <c r="G12" s="26">
        <f>IF(G11=0,0,G11/G9)</f>
        <v>0.9293033184552688</v>
      </c>
      <c r="H12" s="27">
        <f>IF(H11=0,0,H11/H9)</f>
        <v>0.9174227342449659</v>
      </c>
      <c r="I12" s="8"/>
      <c r="J12" s="225"/>
      <c r="K12" s="256" t="s">
        <v>147</v>
      </c>
      <c r="L12" s="223" t="s">
        <v>64</v>
      </c>
      <c r="M12" s="232"/>
      <c r="N12" s="127"/>
      <c r="O12" s="15">
        <v>3068836</v>
      </c>
      <c r="P12" s="16">
        <v>3069765</v>
      </c>
      <c r="Q12" s="17">
        <v>3301082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4640</v>
      </c>
      <c r="G13" s="31">
        <v>4619</v>
      </c>
      <c r="H13" s="32">
        <v>4615</v>
      </c>
      <c r="I13" s="8"/>
      <c r="J13" s="225"/>
      <c r="K13" s="257"/>
      <c r="L13" s="256" t="s">
        <v>148</v>
      </c>
      <c r="M13" s="13" t="s">
        <v>34</v>
      </c>
      <c r="N13" s="127"/>
      <c r="O13" s="15">
        <v>310040</v>
      </c>
      <c r="P13" s="16">
        <v>253203</v>
      </c>
      <c r="Q13" s="17">
        <v>238566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3261</v>
      </c>
      <c r="G14" s="31">
        <v>3315</v>
      </c>
      <c r="H14" s="32">
        <v>3368</v>
      </c>
      <c r="I14" s="8"/>
      <c r="J14" s="225"/>
      <c r="K14" s="257"/>
      <c r="L14" s="258"/>
      <c r="M14" s="13" t="s">
        <v>38</v>
      </c>
      <c r="N14" s="127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3260</v>
      </c>
      <c r="G15" s="36">
        <v>3315</v>
      </c>
      <c r="H15" s="37">
        <v>3368</v>
      </c>
      <c r="I15" s="8"/>
      <c r="J15" s="225"/>
      <c r="K15" s="258"/>
      <c r="L15" s="248" t="s">
        <v>39</v>
      </c>
      <c r="M15" s="249"/>
      <c r="N15" s="161"/>
      <c r="O15" s="15">
        <v>2853133</v>
      </c>
      <c r="P15" s="16">
        <v>2750912</v>
      </c>
      <c r="Q15" s="17">
        <v>2643058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193657718</v>
      </c>
      <c r="G16" s="19">
        <v>196672119</v>
      </c>
      <c r="H16" s="20">
        <v>199375332</v>
      </c>
      <c r="I16" s="8"/>
      <c r="J16" s="226"/>
      <c r="K16" s="230" t="s">
        <v>82</v>
      </c>
      <c r="L16" s="231"/>
      <c r="M16" s="231"/>
      <c r="N16" s="162" t="s">
        <v>83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35011354</v>
      </c>
      <c r="G17" s="22">
        <v>35351025</v>
      </c>
      <c r="H17" s="23">
        <v>35507262</v>
      </c>
      <c r="I17" s="8"/>
      <c r="J17" s="224" t="s">
        <v>84</v>
      </c>
      <c r="K17" s="259" t="s">
        <v>85</v>
      </c>
      <c r="L17" s="260"/>
      <c r="M17" s="260"/>
      <c r="N17" s="160" t="s">
        <v>86</v>
      </c>
      <c r="O17" s="10">
        <v>6734296</v>
      </c>
      <c r="P17" s="11">
        <v>6701698</v>
      </c>
      <c r="Q17" s="12">
        <v>6139565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103981924</v>
      </c>
      <c r="G18" s="22">
        <v>106054224</v>
      </c>
      <c r="H18" s="23">
        <v>107778024</v>
      </c>
      <c r="I18" s="8"/>
      <c r="J18" s="225"/>
      <c r="K18" s="256" t="s">
        <v>148</v>
      </c>
      <c r="L18" s="223" t="s">
        <v>104</v>
      </c>
      <c r="M18" s="232"/>
      <c r="N18" s="127"/>
      <c r="O18" s="15">
        <v>2416500</v>
      </c>
      <c r="P18" s="16">
        <v>2072300</v>
      </c>
      <c r="Q18" s="17">
        <v>1874200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7718040</v>
      </c>
      <c r="G19" s="22">
        <v>8049811</v>
      </c>
      <c r="H19" s="23">
        <v>8276669</v>
      </c>
      <c r="I19" s="8"/>
      <c r="J19" s="225"/>
      <c r="K19" s="258"/>
      <c r="L19" s="223" t="s">
        <v>79</v>
      </c>
      <c r="M19" s="232"/>
      <c r="N19" s="127"/>
      <c r="O19" s="29">
        <v>3377928</v>
      </c>
      <c r="P19" s="16">
        <v>3932471</v>
      </c>
      <c r="Q19" s="17">
        <f>580084+3085804</f>
        <v>3665888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46946400</v>
      </c>
      <c r="G20" s="22">
        <v>47217059</v>
      </c>
      <c r="H20" s="23">
        <v>47813377</v>
      </c>
      <c r="I20" s="8"/>
      <c r="J20" s="225"/>
      <c r="K20" s="223" t="s">
        <v>87</v>
      </c>
      <c r="L20" s="232"/>
      <c r="M20" s="232"/>
      <c r="N20" s="163" t="s">
        <v>88</v>
      </c>
      <c r="O20" s="15">
        <v>7255849</v>
      </c>
      <c r="P20" s="16">
        <v>6591997</v>
      </c>
      <c r="Q20" s="17">
        <v>6323212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64734215</v>
      </c>
      <c r="G21" s="40">
        <v>65413557</v>
      </c>
      <c r="H21" s="41">
        <v>65726031</v>
      </c>
      <c r="I21" s="8"/>
      <c r="J21" s="225"/>
      <c r="K21" s="256" t="s">
        <v>43</v>
      </c>
      <c r="L21" s="223" t="s">
        <v>89</v>
      </c>
      <c r="M21" s="232"/>
      <c r="N21" s="127"/>
      <c r="O21" s="15">
        <v>4038578</v>
      </c>
      <c r="P21" s="16">
        <v>3014401</v>
      </c>
      <c r="Q21" s="17">
        <v>2703213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905</v>
      </c>
      <c r="G22" s="45">
        <v>918</v>
      </c>
      <c r="H22" s="46">
        <v>927</v>
      </c>
      <c r="I22" s="8"/>
      <c r="J22" s="225"/>
      <c r="K22" s="257"/>
      <c r="L22" s="47" t="s">
        <v>148</v>
      </c>
      <c r="M22" s="13" t="s">
        <v>115</v>
      </c>
      <c r="N22" s="127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137</v>
      </c>
      <c r="G23" s="49" t="s">
        <v>137</v>
      </c>
      <c r="H23" s="50" t="s">
        <v>137</v>
      </c>
      <c r="I23" s="8"/>
      <c r="J23" s="225"/>
      <c r="K23" s="258"/>
      <c r="L23" s="223" t="s">
        <v>90</v>
      </c>
      <c r="M23" s="232"/>
      <c r="N23" s="127" t="s">
        <v>91</v>
      </c>
      <c r="O23" s="15">
        <v>3217271</v>
      </c>
      <c r="P23" s="16">
        <v>3577596</v>
      </c>
      <c r="Q23" s="17">
        <v>3619999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0.034</v>
      </c>
      <c r="G24" s="47">
        <v>0.034</v>
      </c>
      <c r="H24" s="52">
        <v>0.033</v>
      </c>
      <c r="I24" s="8"/>
      <c r="J24" s="226"/>
      <c r="K24" s="230" t="s">
        <v>92</v>
      </c>
      <c r="L24" s="231"/>
      <c r="M24" s="231"/>
      <c r="N24" s="162" t="s">
        <v>93</v>
      </c>
      <c r="O24" s="43">
        <f>O17-O20</f>
        <v>-521553</v>
      </c>
      <c r="P24" s="40">
        <f>P17-P20</f>
        <v>109701</v>
      </c>
      <c r="Q24" s="41">
        <f>Q17-Q20</f>
        <v>-183647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164" t="s">
        <v>134</v>
      </c>
      <c r="G25" s="165" t="s">
        <v>134</v>
      </c>
      <c r="H25" s="166" t="s">
        <v>134</v>
      </c>
      <c r="I25" s="8"/>
      <c r="J25" s="239" t="s">
        <v>94</v>
      </c>
      <c r="K25" s="240"/>
      <c r="L25" s="240"/>
      <c r="M25" s="240"/>
      <c r="N25" s="167" t="s">
        <v>106</v>
      </c>
      <c r="O25" s="53">
        <f>O16+O24</f>
        <v>-521553</v>
      </c>
      <c r="P25" s="54">
        <f>P16+P24</f>
        <v>109701</v>
      </c>
      <c r="Q25" s="55">
        <f>Q16+Q24</f>
        <v>-183647</v>
      </c>
    </row>
    <row r="26" spans="1:19" ht="26.25" customHeight="1" thickBot="1">
      <c r="A26" s="225"/>
      <c r="B26" s="223" t="s">
        <v>15</v>
      </c>
      <c r="C26" s="232"/>
      <c r="D26" s="232"/>
      <c r="E26" s="14"/>
      <c r="F26" s="21">
        <v>2</v>
      </c>
      <c r="G26" s="22">
        <v>2</v>
      </c>
      <c r="H26" s="23">
        <v>2</v>
      </c>
      <c r="I26" s="8"/>
      <c r="J26" s="239" t="s">
        <v>41</v>
      </c>
      <c r="K26" s="240"/>
      <c r="L26" s="240"/>
      <c r="M26" s="240"/>
      <c r="N26" s="167" t="s">
        <v>59</v>
      </c>
      <c r="O26" s="56"/>
      <c r="P26" s="57"/>
      <c r="Q26" s="58"/>
      <c r="S26" s="168"/>
    </row>
    <row r="27" spans="1:19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17300</v>
      </c>
      <c r="G27" s="31">
        <v>17300</v>
      </c>
      <c r="H27" s="32">
        <v>17300</v>
      </c>
      <c r="I27" s="8"/>
      <c r="J27" s="239" t="s">
        <v>95</v>
      </c>
      <c r="K27" s="240"/>
      <c r="L27" s="240"/>
      <c r="M27" s="240"/>
      <c r="N27" s="167" t="s">
        <v>107</v>
      </c>
      <c r="O27" s="56">
        <v>851681</v>
      </c>
      <c r="P27" s="57">
        <v>330128</v>
      </c>
      <c r="Q27" s="58">
        <v>439829</v>
      </c>
      <c r="S27" s="168"/>
    </row>
    <row r="28" spans="1:19" ht="26.25" customHeight="1" thickBot="1">
      <c r="A28" s="225"/>
      <c r="B28" s="243"/>
      <c r="C28" s="244"/>
      <c r="D28" s="13" t="s">
        <v>66</v>
      </c>
      <c r="E28" s="14"/>
      <c r="F28" s="30">
        <v>26</v>
      </c>
      <c r="G28" s="31">
        <v>26</v>
      </c>
      <c r="H28" s="32">
        <v>26</v>
      </c>
      <c r="I28" s="8"/>
      <c r="J28" s="239" t="s">
        <v>96</v>
      </c>
      <c r="K28" s="240"/>
      <c r="L28" s="240"/>
      <c r="M28" s="240"/>
      <c r="N28" s="167" t="s">
        <v>108</v>
      </c>
      <c r="O28" s="56"/>
      <c r="P28" s="57"/>
      <c r="Q28" s="58"/>
      <c r="S28" s="16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126215</v>
      </c>
      <c r="G29" s="31">
        <v>115955</v>
      </c>
      <c r="H29" s="32">
        <v>135908</v>
      </c>
      <c r="I29" s="8"/>
      <c r="J29" s="239" t="s">
        <v>97</v>
      </c>
      <c r="K29" s="240"/>
      <c r="L29" s="240"/>
      <c r="M29" s="240"/>
      <c r="N29" s="167" t="s">
        <v>109</v>
      </c>
      <c r="O29" s="53">
        <f>O25-O26+O27-O28</f>
        <v>330128</v>
      </c>
      <c r="P29" s="54">
        <f>P25-P26+P27-P28</f>
        <v>439829</v>
      </c>
      <c r="Q29" s="55">
        <f>Q25-Q26+Q27-Q28</f>
        <v>256182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>
        <v>18</v>
      </c>
      <c r="G30" s="31">
        <v>13</v>
      </c>
      <c r="H30" s="32">
        <v>19</v>
      </c>
      <c r="I30" s="8"/>
      <c r="J30" s="239" t="s">
        <v>98</v>
      </c>
      <c r="K30" s="240"/>
      <c r="L30" s="240"/>
      <c r="M30" s="240"/>
      <c r="N30" s="167" t="s">
        <v>110</v>
      </c>
      <c r="O30" s="56">
        <v>54958</v>
      </c>
      <c r="P30" s="57">
        <v>24088</v>
      </c>
      <c r="Q30" s="58">
        <v>193050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105947</v>
      </c>
      <c r="G31" s="31">
        <v>105742</v>
      </c>
      <c r="H31" s="32">
        <v>119915</v>
      </c>
      <c r="I31" s="8"/>
      <c r="J31" s="239" t="s">
        <v>99</v>
      </c>
      <c r="K31" s="240"/>
      <c r="L31" s="240"/>
      <c r="M31" s="240"/>
      <c r="N31" s="167" t="s">
        <v>111</v>
      </c>
      <c r="O31" s="53">
        <f>O29-O30</f>
        <v>275170</v>
      </c>
      <c r="P31" s="54">
        <f>P29-P30</f>
        <v>415741</v>
      </c>
      <c r="Q31" s="55">
        <f>Q29-Q30</f>
        <v>63132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40961930</v>
      </c>
      <c r="G32" s="31">
        <v>43195550</v>
      </c>
      <c r="H32" s="32">
        <v>48792338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0.656900146516998</v>
      </c>
      <c r="P32" s="60">
        <f>IF(P5=0,0,P5/(P11+P23))</f>
        <v>0.623430370433525</v>
      </c>
      <c r="Q32" s="61">
        <f>IF(Q5=0,0,Q5/(Q11+Q23))</f>
        <v>0.6269254568000171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259808</v>
      </c>
      <c r="G33" s="31">
        <v>247675</v>
      </c>
      <c r="H33" s="32">
        <v>264207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169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27" t="s">
        <v>149</v>
      </c>
      <c r="F34" s="30">
        <v>40702122</v>
      </c>
      <c r="G34" s="31">
        <v>42947875</v>
      </c>
      <c r="H34" s="32">
        <v>48528131</v>
      </c>
      <c r="I34" s="8"/>
      <c r="J34" s="239" t="s">
        <v>112</v>
      </c>
      <c r="K34" s="240"/>
      <c r="L34" s="240"/>
      <c r="M34" s="240"/>
      <c r="N34" s="4"/>
      <c r="O34" s="56">
        <v>4763235</v>
      </c>
      <c r="P34" s="57">
        <v>4953097</v>
      </c>
      <c r="Q34" s="58">
        <v>4753856</v>
      </c>
    </row>
    <row r="35" spans="1:17" ht="26.25" customHeight="1" thickBot="1">
      <c r="A35" s="225"/>
      <c r="B35" s="223" t="s">
        <v>122</v>
      </c>
      <c r="C35" s="232"/>
      <c r="D35" s="232"/>
      <c r="E35" s="127" t="s">
        <v>150</v>
      </c>
      <c r="F35" s="30">
        <v>34127586</v>
      </c>
      <c r="G35" s="31">
        <v>34999264</v>
      </c>
      <c r="H35" s="32">
        <v>35950134</v>
      </c>
      <c r="I35" s="8"/>
      <c r="J35" s="261" t="s">
        <v>151</v>
      </c>
      <c r="K35" s="262"/>
      <c r="L35" s="263" t="s">
        <v>40</v>
      </c>
      <c r="M35" s="264"/>
      <c r="N35" s="4"/>
      <c r="O35" s="56">
        <v>1501711</v>
      </c>
      <c r="P35" s="57">
        <v>1524752</v>
      </c>
      <c r="Q35" s="58">
        <f>4753856-3409567</f>
        <v>1344289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0.8384719106291313</v>
      </c>
      <c r="G36" s="63">
        <f>IF(G35=0,0,G35/G34)</f>
        <v>0.8149242308263215</v>
      </c>
      <c r="H36" s="64">
        <f>IF(H35=0,0,H35/H34)</f>
        <v>0.7408101911033829</v>
      </c>
      <c r="I36" s="8"/>
      <c r="J36" s="239" t="s">
        <v>116</v>
      </c>
      <c r="K36" s="240"/>
      <c r="L36" s="240"/>
      <c r="M36" s="240"/>
      <c r="N36" s="4"/>
      <c r="O36" s="56">
        <v>81065020</v>
      </c>
      <c r="P36" s="57">
        <v>79559724</v>
      </c>
      <c r="Q36" s="58">
        <v>77813925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547208</v>
      </c>
      <c r="G37" s="19">
        <v>648262</v>
      </c>
      <c r="H37" s="20">
        <v>535328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7630669</v>
      </c>
      <c r="G38" s="22">
        <v>7878537</v>
      </c>
      <c r="H38" s="23">
        <v>8227389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2863357</v>
      </c>
      <c r="G39" s="22">
        <v>2840297</v>
      </c>
      <c r="H39" s="23">
        <v>3091753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4767312</v>
      </c>
      <c r="G40" s="22">
        <v>5038240</v>
      </c>
      <c r="H40" s="23">
        <v>5135636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1199192</v>
      </c>
      <c r="G41" s="22">
        <v>973691</v>
      </c>
      <c r="H41" s="23">
        <v>940435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9377069</v>
      </c>
      <c r="G42" s="40">
        <f>G37+G38+G41</f>
        <v>9500490</v>
      </c>
      <c r="H42" s="41">
        <f>H37+H38+H41</f>
        <v>9703152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157</v>
      </c>
      <c r="G43" s="67" t="s">
        <v>157</v>
      </c>
      <c r="H43" s="68" t="s">
        <v>157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2121</v>
      </c>
      <c r="G44" s="22">
        <v>2121</v>
      </c>
      <c r="H44" s="23">
        <v>2121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37712</v>
      </c>
      <c r="G45" s="70">
        <v>37712</v>
      </c>
      <c r="H45" s="71">
        <v>37712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139.9</v>
      </c>
      <c r="G46" s="31">
        <v>140.1</v>
      </c>
      <c r="H46" s="32">
        <v>138.9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223.6</v>
      </c>
      <c r="G47" s="31">
        <v>225.1</v>
      </c>
      <c r="H47" s="32">
        <v>228.9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83.9</v>
      </c>
      <c r="G48" s="31">
        <v>81.1</v>
      </c>
      <c r="H48" s="32">
        <v>86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139.7</v>
      </c>
      <c r="G49" s="31">
        <v>144</v>
      </c>
      <c r="H49" s="32">
        <v>142.9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24.9</v>
      </c>
      <c r="G50" s="31">
        <v>35.5</v>
      </c>
      <c r="H50" s="32">
        <v>18.9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700</v>
      </c>
      <c r="G51" s="22">
        <v>700</v>
      </c>
      <c r="H51" s="23">
        <v>700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25659</v>
      </c>
      <c r="G52" s="73">
        <v>25659</v>
      </c>
      <c r="H52" s="74">
        <v>25659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36</v>
      </c>
      <c r="G53" s="19">
        <v>29</v>
      </c>
      <c r="H53" s="20">
        <v>27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37</v>
      </c>
      <c r="G54" s="22">
        <v>36</v>
      </c>
      <c r="H54" s="23">
        <v>28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73</v>
      </c>
      <c r="G55" s="40">
        <f>G53+G54</f>
        <v>65</v>
      </c>
      <c r="H55" s="41">
        <f>H53+H54</f>
        <v>55</v>
      </c>
    </row>
  </sheetData>
  <mergeCells count="96">
    <mergeCell ref="F5:H5"/>
    <mergeCell ref="A22:A36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175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26952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1442844</v>
      </c>
      <c r="P5" s="11">
        <v>1441720</v>
      </c>
      <c r="Q5" s="12">
        <v>1424387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32233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921121</v>
      </c>
      <c r="P6" s="16">
        <v>997213</v>
      </c>
      <c r="Q6" s="17">
        <v>1010074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153375</v>
      </c>
      <c r="G7" s="19">
        <v>153905</v>
      </c>
      <c r="H7" s="20">
        <v>154630</v>
      </c>
      <c r="I7" s="8"/>
      <c r="J7" s="225"/>
      <c r="K7" s="257"/>
      <c r="L7" s="256" t="s">
        <v>141</v>
      </c>
      <c r="M7" s="13" t="s">
        <v>35</v>
      </c>
      <c r="N7" s="14"/>
      <c r="O7" s="15">
        <v>645514</v>
      </c>
      <c r="P7" s="16">
        <v>685114</v>
      </c>
      <c r="Q7" s="17">
        <v>720586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71624</v>
      </c>
      <c r="G8" s="22">
        <v>75460</v>
      </c>
      <c r="H8" s="23">
        <v>78100</v>
      </c>
      <c r="I8" s="24"/>
      <c r="J8" s="225"/>
      <c r="K8" s="257"/>
      <c r="L8" s="257"/>
      <c r="M8" s="13" t="s">
        <v>36</v>
      </c>
      <c r="N8" s="14"/>
      <c r="O8" s="15">
        <v>273719</v>
      </c>
      <c r="P8" s="16">
        <v>310818</v>
      </c>
      <c r="Q8" s="17">
        <v>288278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71624</v>
      </c>
      <c r="G9" s="22">
        <v>75460</v>
      </c>
      <c r="H9" s="23">
        <v>78100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0.46698614506927466</v>
      </c>
      <c r="G10" s="26">
        <f>IF(G9=0,0,G9/G7)</f>
        <v>0.4903024593093142</v>
      </c>
      <c r="H10" s="27">
        <f>IF(H9=0,0,H9/H7)</f>
        <v>0.5050766345469831</v>
      </c>
      <c r="I10" s="8"/>
      <c r="J10" s="225"/>
      <c r="K10" s="258"/>
      <c r="L10" s="248" t="s">
        <v>79</v>
      </c>
      <c r="M10" s="249"/>
      <c r="N10" s="28"/>
      <c r="O10" s="15">
        <v>521623</v>
      </c>
      <c r="P10" s="16">
        <v>444407</v>
      </c>
      <c r="Q10" s="17">
        <v>414213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58195</v>
      </c>
      <c r="G11" s="22">
        <v>62359</v>
      </c>
      <c r="H11" s="23">
        <v>66123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1442844</v>
      </c>
      <c r="P11" s="16">
        <v>1441720</v>
      </c>
      <c r="Q11" s="17">
        <v>1424387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0.8125069809002569</v>
      </c>
      <c r="G12" s="26">
        <f>IF(G11=0,0,G11/G9)</f>
        <v>0.8263848396501458</v>
      </c>
      <c r="H12" s="27">
        <f>IF(H11=0,0,H11/H9)</f>
        <v>0.8466453265044814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447178</v>
      </c>
      <c r="P12" s="16">
        <v>452876</v>
      </c>
      <c r="Q12" s="17">
        <v>460292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1864</v>
      </c>
      <c r="G13" s="31">
        <v>1864</v>
      </c>
      <c r="H13" s="32">
        <v>1591</v>
      </c>
      <c r="I13" s="8"/>
      <c r="J13" s="225"/>
      <c r="K13" s="257"/>
      <c r="L13" s="256" t="s">
        <v>148</v>
      </c>
      <c r="M13" s="13" t="s">
        <v>34</v>
      </c>
      <c r="N13" s="14"/>
      <c r="O13" s="15">
        <v>89071</v>
      </c>
      <c r="P13" s="16">
        <v>97743</v>
      </c>
      <c r="Q13" s="17">
        <v>97280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1161</v>
      </c>
      <c r="G14" s="31">
        <v>1276</v>
      </c>
      <c r="H14" s="32">
        <v>1308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1161</v>
      </c>
      <c r="G15" s="36">
        <v>1276</v>
      </c>
      <c r="H15" s="37">
        <v>1308</v>
      </c>
      <c r="I15" s="8"/>
      <c r="J15" s="225"/>
      <c r="K15" s="258"/>
      <c r="L15" s="248" t="s">
        <v>39</v>
      </c>
      <c r="M15" s="249"/>
      <c r="N15" s="28"/>
      <c r="O15" s="15">
        <v>848583</v>
      </c>
      <c r="P15" s="16">
        <v>818629</v>
      </c>
      <c r="Q15" s="17">
        <v>789080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65674497</v>
      </c>
      <c r="G16" s="19">
        <v>66574714</v>
      </c>
      <c r="H16" s="20">
        <v>67827944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20167520</v>
      </c>
      <c r="G17" s="22">
        <v>20376881</v>
      </c>
      <c r="H17" s="23">
        <v>20721402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1913507</v>
      </c>
      <c r="P17" s="11">
        <v>1887198</v>
      </c>
      <c r="Q17" s="12">
        <v>2114286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29074945</v>
      </c>
      <c r="G18" s="22">
        <v>29605345</v>
      </c>
      <c r="H18" s="23">
        <v>30372145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543500</v>
      </c>
      <c r="P18" s="16">
        <v>502200</v>
      </c>
      <c r="Q18" s="17">
        <v>685600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3523306</v>
      </c>
      <c r="G19" s="22">
        <v>3603294</v>
      </c>
      <c r="H19" s="23">
        <v>3691769</v>
      </c>
      <c r="I19" s="8"/>
      <c r="J19" s="225"/>
      <c r="K19" s="258"/>
      <c r="L19" s="223" t="s">
        <v>79</v>
      </c>
      <c r="M19" s="232"/>
      <c r="N19" s="14"/>
      <c r="O19" s="29">
        <v>1069658</v>
      </c>
      <c r="P19" s="16">
        <v>1124775</v>
      </c>
      <c r="Q19" s="17">
        <v>1087509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12908726</v>
      </c>
      <c r="G20" s="22">
        <v>12989194</v>
      </c>
      <c r="H20" s="23">
        <v>13042628</v>
      </c>
      <c r="I20" s="8"/>
      <c r="J20" s="225"/>
      <c r="K20" s="223" t="s">
        <v>87</v>
      </c>
      <c r="L20" s="232"/>
      <c r="M20" s="232"/>
      <c r="N20" s="42" t="s">
        <v>88</v>
      </c>
      <c r="O20" s="15">
        <v>2025989</v>
      </c>
      <c r="P20" s="16">
        <v>1941560</v>
      </c>
      <c r="Q20" s="17">
        <v>2304085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39091668</v>
      </c>
      <c r="G21" s="40">
        <v>39510390</v>
      </c>
      <c r="H21" s="41">
        <v>40199432</v>
      </c>
      <c r="I21" s="8"/>
      <c r="J21" s="225"/>
      <c r="K21" s="256" t="s">
        <v>43</v>
      </c>
      <c r="L21" s="223" t="s">
        <v>89</v>
      </c>
      <c r="M21" s="232"/>
      <c r="N21" s="14"/>
      <c r="O21" s="15">
        <v>1001541</v>
      </c>
      <c r="P21" s="16">
        <v>900217</v>
      </c>
      <c r="Q21" s="17">
        <v>1253230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416</v>
      </c>
      <c r="G22" s="45">
        <v>464</v>
      </c>
      <c r="H22" s="46">
        <v>472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48" t="s">
        <v>133</v>
      </c>
      <c r="G23" s="49" t="s">
        <v>133</v>
      </c>
      <c r="H23" s="50" t="s">
        <v>133</v>
      </c>
      <c r="I23" s="8"/>
      <c r="J23" s="225"/>
      <c r="K23" s="258"/>
      <c r="L23" s="223" t="s">
        <v>90</v>
      </c>
      <c r="M23" s="232"/>
      <c r="N23" s="14" t="s">
        <v>91</v>
      </c>
      <c r="O23" s="15">
        <v>1024448</v>
      </c>
      <c r="P23" s="16">
        <v>1041343</v>
      </c>
      <c r="Q23" s="17">
        <v>1050855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-112482</v>
      </c>
      <c r="P24" s="40">
        <f>P17-P20</f>
        <v>-54362</v>
      </c>
      <c r="Q24" s="41">
        <f>Q17-Q20</f>
        <v>-189799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48" t="s">
        <v>176</v>
      </c>
      <c r="G25" s="49" t="s">
        <v>176</v>
      </c>
      <c r="H25" s="50" t="s">
        <v>176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-112482</v>
      </c>
      <c r="P25" s="54">
        <f>P16+P24</f>
        <v>-54362</v>
      </c>
      <c r="Q25" s="55">
        <f>Q16+Q24</f>
        <v>-189799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170033</v>
      </c>
      <c r="P27" s="57">
        <v>117132</v>
      </c>
      <c r="Q27" s="58">
        <v>248788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22920</v>
      </c>
      <c r="G29" s="31">
        <v>21774</v>
      </c>
      <c r="H29" s="32">
        <v>22331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57551</v>
      </c>
      <c r="P29" s="54">
        <f>P25-P26+P27-P28</f>
        <v>62770</v>
      </c>
      <c r="Q29" s="55">
        <f>Q25-Q26+Q27-Q28</f>
        <v>58989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>
        <v>4180</v>
      </c>
      <c r="P30" s="57">
        <v>12520</v>
      </c>
      <c r="Q30" s="58">
        <v>1892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20299</v>
      </c>
      <c r="G31" s="31">
        <v>20384</v>
      </c>
      <c r="H31" s="32">
        <v>20694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53371</v>
      </c>
      <c r="P31" s="54">
        <f>P29-P30</f>
        <v>50250</v>
      </c>
      <c r="Q31" s="55">
        <f>Q29-Q30</f>
        <v>57097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6725381</v>
      </c>
      <c r="G32" s="31">
        <v>7196920</v>
      </c>
      <c r="H32" s="32">
        <v>7350864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0.5847885049682</v>
      </c>
      <c r="P32" s="60">
        <f>IF(P5=0,0,P5/(P11+P23))</f>
        <v>0.5806215951830461</v>
      </c>
      <c r="Q32" s="61">
        <f>IF(Q5=0,0,Q5/(Q11+Q23))</f>
        <v>0.5754536324125076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6725381</v>
      </c>
      <c r="G34" s="31">
        <v>7196920</v>
      </c>
      <c r="H34" s="32">
        <v>7350864</v>
      </c>
      <c r="I34" s="8"/>
      <c r="J34" s="239" t="s">
        <v>112</v>
      </c>
      <c r="K34" s="240"/>
      <c r="L34" s="240"/>
      <c r="M34" s="240"/>
      <c r="N34" s="4"/>
      <c r="O34" s="56">
        <v>1865000</v>
      </c>
      <c r="P34" s="57">
        <v>1880000</v>
      </c>
      <c r="Q34" s="58">
        <v>1790000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5547137</v>
      </c>
      <c r="G35" s="31">
        <v>5819527</v>
      </c>
      <c r="H35" s="32">
        <v>6150430</v>
      </c>
      <c r="I35" s="8"/>
      <c r="J35" s="261" t="s">
        <v>151</v>
      </c>
      <c r="K35" s="262"/>
      <c r="L35" s="263" t="s">
        <v>40</v>
      </c>
      <c r="M35" s="264"/>
      <c r="N35" s="4"/>
      <c r="O35" s="56">
        <v>792651</v>
      </c>
      <c r="P35" s="57">
        <v>760275</v>
      </c>
      <c r="Q35" s="58">
        <v>769849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0.8248063566956281</v>
      </c>
      <c r="G36" s="63">
        <f>IF(G35=0,0,G35/G34)</f>
        <v>0.8086135457945899</v>
      </c>
      <c r="H36" s="64">
        <f>IF(H35=0,0,H35/H34)</f>
        <v>0.836694842946353</v>
      </c>
      <c r="I36" s="8"/>
      <c r="J36" s="239" t="s">
        <v>116</v>
      </c>
      <c r="K36" s="240"/>
      <c r="L36" s="240"/>
      <c r="M36" s="240"/>
      <c r="N36" s="4"/>
      <c r="O36" s="56">
        <v>22773712</v>
      </c>
      <c r="P36" s="57">
        <v>22262770</v>
      </c>
      <c r="Q36" s="58">
        <v>21985514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273719</v>
      </c>
      <c r="G37" s="19">
        <v>310818</v>
      </c>
      <c r="H37" s="20">
        <v>288278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1722615</v>
      </c>
      <c r="G38" s="22">
        <v>1770591</v>
      </c>
      <c r="H38" s="23">
        <v>1752388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572683</v>
      </c>
      <c r="G39" s="22">
        <v>573771</v>
      </c>
      <c r="H39" s="23">
        <v>608722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1149932</v>
      </c>
      <c r="G40" s="22">
        <v>1196820</v>
      </c>
      <c r="H40" s="23">
        <v>1143666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470958</v>
      </c>
      <c r="G41" s="22">
        <v>401653</v>
      </c>
      <c r="H41" s="23">
        <v>434576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2467292</v>
      </c>
      <c r="G42" s="40">
        <f>G37+G38+G41</f>
        <v>2483062</v>
      </c>
      <c r="H42" s="41">
        <f>H37+H38+H41</f>
        <v>2475242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66" t="s">
        <v>177</v>
      </c>
      <c r="G43" s="66" t="s">
        <v>177</v>
      </c>
      <c r="H43" s="68" t="s">
        <v>177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1942</v>
      </c>
      <c r="G44" s="22">
        <v>1942</v>
      </c>
      <c r="H44" s="23">
        <v>1942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35582</v>
      </c>
      <c r="G45" s="70">
        <v>35582</v>
      </c>
      <c r="H45" s="71">
        <v>35582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116.4</v>
      </c>
      <c r="G46" s="31">
        <v>117.7</v>
      </c>
      <c r="H46" s="32">
        <v>117.2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310.5</v>
      </c>
      <c r="G47" s="31">
        <v>304.2</v>
      </c>
      <c r="H47" s="32">
        <v>284.9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103.2</v>
      </c>
      <c r="G48" s="31">
        <v>98.6</v>
      </c>
      <c r="H48" s="32">
        <v>99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207.3</v>
      </c>
      <c r="G49" s="31">
        <v>205.6</v>
      </c>
      <c r="H49" s="32">
        <v>185.9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11.5</v>
      </c>
      <c r="G50" s="31">
        <v>11.6</v>
      </c>
      <c r="H50" s="32">
        <v>9.7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700</v>
      </c>
      <c r="G51" s="22">
        <v>700</v>
      </c>
      <c r="H51" s="23">
        <v>700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31771</v>
      </c>
      <c r="G52" s="73">
        <v>31771</v>
      </c>
      <c r="H52" s="74">
        <v>31771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12</v>
      </c>
      <c r="G53" s="19">
        <v>13</v>
      </c>
      <c r="H53" s="20">
        <v>13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10</v>
      </c>
      <c r="G54" s="22">
        <v>10</v>
      </c>
      <c r="H54" s="23">
        <v>10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22</v>
      </c>
      <c r="G55" s="40">
        <f>G53+G54</f>
        <v>23</v>
      </c>
      <c r="H55" s="41">
        <f>H53+H54</f>
        <v>23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178</v>
      </c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24027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1104353</v>
      </c>
      <c r="P5" s="11">
        <v>1023644</v>
      </c>
      <c r="Q5" s="12">
        <v>1011510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26582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959406</v>
      </c>
      <c r="P6" s="16">
        <v>932164</v>
      </c>
      <c r="Q6" s="17">
        <v>921520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95956</v>
      </c>
      <c r="G7" s="19">
        <v>95536</v>
      </c>
      <c r="H7" s="20">
        <v>95526</v>
      </c>
      <c r="I7" s="8"/>
      <c r="J7" s="225"/>
      <c r="K7" s="257"/>
      <c r="L7" s="256" t="s">
        <v>141</v>
      </c>
      <c r="M7" s="13" t="s">
        <v>35</v>
      </c>
      <c r="N7" s="14"/>
      <c r="O7" s="15">
        <v>785147</v>
      </c>
      <c r="P7" s="16">
        <v>778306</v>
      </c>
      <c r="Q7" s="17">
        <v>763901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30525</v>
      </c>
      <c r="G8" s="22">
        <v>30714</v>
      </c>
      <c r="H8" s="23">
        <v>30776</v>
      </c>
      <c r="I8" s="24"/>
      <c r="J8" s="225"/>
      <c r="K8" s="257"/>
      <c r="L8" s="257"/>
      <c r="M8" s="13" t="s">
        <v>36</v>
      </c>
      <c r="N8" s="14"/>
      <c r="O8" s="15">
        <v>171914</v>
      </c>
      <c r="P8" s="16">
        <v>150233</v>
      </c>
      <c r="Q8" s="17">
        <v>156146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30525</v>
      </c>
      <c r="G9" s="22">
        <v>30714</v>
      </c>
      <c r="H9" s="23">
        <v>30776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0.3181145525032307</v>
      </c>
      <c r="G10" s="26">
        <f>IF(G9=0,0,G9/G7)</f>
        <v>0.3214913749790655</v>
      </c>
      <c r="H10" s="27">
        <f>IF(H9=0,0,H9/H7)</f>
        <v>0.32217406779306157</v>
      </c>
      <c r="I10" s="8"/>
      <c r="J10" s="225"/>
      <c r="K10" s="258"/>
      <c r="L10" s="248" t="s">
        <v>79</v>
      </c>
      <c r="M10" s="249"/>
      <c r="N10" s="28"/>
      <c r="O10" s="15">
        <v>51781</v>
      </c>
      <c r="P10" s="16">
        <v>48177</v>
      </c>
      <c r="Q10" s="17">
        <v>85179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28175</v>
      </c>
      <c r="G11" s="22">
        <v>28288</v>
      </c>
      <c r="H11" s="23">
        <v>28222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864679</v>
      </c>
      <c r="P11" s="16">
        <v>776218</v>
      </c>
      <c r="Q11" s="17">
        <v>735598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0.923013923013923</v>
      </c>
      <c r="G12" s="26">
        <f>IF(G11=0,0,G11/G9)</f>
        <v>0.9210132187276161</v>
      </c>
      <c r="H12" s="27">
        <f>IF(H11=0,0,H11/H9)</f>
        <v>0.9170132570834416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430036</v>
      </c>
      <c r="P12" s="16">
        <v>390519</v>
      </c>
      <c r="Q12" s="17">
        <v>386519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1458</v>
      </c>
      <c r="G13" s="31">
        <v>1458</v>
      </c>
      <c r="H13" s="32">
        <v>1458</v>
      </c>
      <c r="I13" s="8"/>
      <c r="J13" s="225"/>
      <c r="K13" s="257"/>
      <c r="L13" s="256" t="s">
        <v>148</v>
      </c>
      <c r="M13" s="13" t="s">
        <v>34</v>
      </c>
      <c r="N13" s="14"/>
      <c r="O13" s="15">
        <v>119799</v>
      </c>
      <c r="P13" s="16">
        <v>119516</v>
      </c>
      <c r="Q13" s="17">
        <v>111151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747</v>
      </c>
      <c r="G14" s="31">
        <v>750</v>
      </c>
      <c r="H14" s="32">
        <v>756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747</v>
      </c>
      <c r="G15" s="36">
        <v>750</v>
      </c>
      <c r="H15" s="37">
        <v>756</v>
      </c>
      <c r="I15" s="8"/>
      <c r="J15" s="225"/>
      <c r="K15" s="258"/>
      <c r="L15" s="248" t="s">
        <v>39</v>
      </c>
      <c r="M15" s="249"/>
      <c r="N15" s="28"/>
      <c r="O15" s="15">
        <v>414943</v>
      </c>
      <c r="P15" s="16">
        <v>381730</v>
      </c>
      <c r="Q15" s="17">
        <v>344859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35814802</v>
      </c>
      <c r="G16" s="19">
        <v>36207108</v>
      </c>
      <c r="H16" s="20">
        <v>36685679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239674</v>
      </c>
      <c r="P16" s="40">
        <f>P5-P11</f>
        <v>247426</v>
      </c>
      <c r="Q16" s="41">
        <f>Q5-Q11</f>
        <v>275912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13205287</v>
      </c>
      <c r="G17" s="22">
        <v>13302287</v>
      </c>
      <c r="H17" s="23">
        <v>13423887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1025083</v>
      </c>
      <c r="P17" s="11">
        <v>755972</v>
      </c>
      <c r="Q17" s="12">
        <v>960638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15930660</v>
      </c>
      <c r="G18" s="22">
        <v>16153360</v>
      </c>
      <c r="H18" s="23">
        <v>16825960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288500</v>
      </c>
      <c r="P18" s="16">
        <v>222700</v>
      </c>
      <c r="Q18" s="17">
        <v>672600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2867345</v>
      </c>
      <c r="G19" s="22">
        <v>2923871</v>
      </c>
      <c r="H19" s="23">
        <v>2971270</v>
      </c>
      <c r="I19" s="8"/>
      <c r="J19" s="225"/>
      <c r="K19" s="258"/>
      <c r="L19" s="223" t="s">
        <v>79</v>
      </c>
      <c r="M19" s="232"/>
      <c r="N19" s="14"/>
      <c r="O19" s="29">
        <v>383605</v>
      </c>
      <c r="P19" s="16">
        <v>248364</v>
      </c>
      <c r="Q19" s="17">
        <v>88675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3811510</v>
      </c>
      <c r="G20" s="22">
        <v>3827590</v>
      </c>
      <c r="H20" s="23">
        <v>3464562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1205711</v>
      </c>
      <c r="P20" s="16">
        <v>1098625</v>
      </c>
      <c r="Q20" s="17">
        <v>1232874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23469484</v>
      </c>
      <c r="G21" s="40">
        <v>23652484</v>
      </c>
      <c r="H21" s="41">
        <v>23887484</v>
      </c>
      <c r="I21" s="8"/>
      <c r="J21" s="225"/>
      <c r="K21" s="256" t="s">
        <v>43</v>
      </c>
      <c r="L21" s="223" t="s">
        <v>89</v>
      </c>
      <c r="M21" s="232"/>
      <c r="N21" s="14"/>
      <c r="O21" s="15">
        <v>548656</v>
      </c>
      <c r="P21" s="16">
        <v>392306</v>
      </c>
      <c r="Q21" s="17">
        <v>478571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168</v>
      </c>
      <c r="G22" s="45">
        <v>170</v>
      </c>
      <c r="H22" s="46">
        <v>172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137</v>
      </c>
      <c r="G23" s="47" t="s">
        <v>137</v>
      </c>
      <c r="H23" s="52" t="s">
        <v>137</v>
      </c>
      <c r="I23" s="8"/>
      <c r="J23" s="225"/>
      <c r="K23" s="258"/>
      <c r="L23" s="223" t="s">
        <v>90</v>
      </c>
      <c r="M23" s="232"/>
      <c r="N23" s="14" t="s">
        <v>91</v>
      </c>
      <c r="O23" s="15">
        <v>657055</v>
      </c>
      <c r="P23" s="16">
        <v>706319</v>
      </c>
      <c r="Q23" s="17">
        <v>754303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>
        <v>0.196</v>
      </c>
      <c r="G24" s="47">
        <v>0.194</v>
      </c>
      <c r="H24" s="52">
        <v>0.192</v>
      </c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-180628</v>
      </c>
      <c r="P24" s="40">
        <f>P17-P20</f>
        <v>-342653</v>
      </c>
      <c r="Q24" s="41">
        <f>Q17-Q20</f>
        <v>-272236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134</v>
      </c>
      <c r="G25" s="47" t="s">
        <v>134</v>
      </c>
      <c r="H25" s="52" t="s">
        <v>134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59046</v>
      </c>
      <c r="P25" s="54">
        <f>P16+P24</f>
        <v>-95227</v>
      </c>
      <c r="Q25" s="55">
        <f>Q16+Q24</f>
        <v>3676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>
        <v>1</v>
      </c>
      <c r="G26" s="22">
        <v>1</v>
      </c>
      <c r="H26" s="23">
        <v>1</v>
      </c>
      <c r="I26" s="8"/>
      <c r="J26" s="239" t="s">
        <v>41</v>
      </c>
      <c r="K26" s="240"/>
      <c r="L26" s="240"/>
      <c r="M26" s="240"/>
      <c r="N26" s="4" t="s">
        <v>59</v>
      </c>
      <c r="O26" s="56">
        <v>10974</v>
      </c>
      <c r="P26" s="57">
        <v>44758</v>
      </c>
      <c r="Q26" s="58">
        <v>4100</v>
      </c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>
        <v>15410</v>
      </c>
      <c r="G27" s="31">
        <v>15410</v>
      </c>
      <c r="H27" s="32">
        <v>15410</v>
      </c>
      <c r="I27" s="8"/>
      <c r="J27" s="239" t="s">
        <v>95</v>
      </c>
      <c r="K27" s="240"/>
      <c r="L27" s="240"/>
      <c r="M27" s="240"/>
      <c r="N27" s="4" t="s">
        <v>107</v>
      </c>
      <c r="O27" s="56">
        <v>130406</v>
      </c>
      <c r="P27" s="57">
        <v>178478</v>
      </c>
      <c r="Q27" s="58">
        <v>38494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>
        <v>34</v>
      </c>
      <c r="G28" s="31">
        <v>34</v>
      </c>
      <c r="H28" s="32">
        <v>34</v>
      </c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15619</v>
      </c>
      <c r="G29" s="31">
        <v>15441</v>
      </c>
      <c r="H29" s="32">
        <v>14056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178478</v>
      </c>
      <c r="P29" s="54">
        <f>P25-P26+P27-P28</f>
        <v>38493</v>
      </c>
      <c r="Q29" s="55">
        <f>Q25-Q26+Q27-Q28</f>
        <v>38070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>
        <v>36</v>
      </c>
      <c r="G30" s="31">
        <v>36</v>
      </c>
      <c r="H30" s="32">
        <v>36</v>
      </c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/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13894</v>
      </c>
      <c r="G31" s="31">
        <v>13025</v>
      </c>
      <c r="H31" s="32">
        <v>12917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178478</v>
      </c>
      <c r="P31" s="54">
        <f>P29-P30</f>
        <v>38493</v>
      </c>
      <c r="Q31" s="55">
        <f>Q29-Q30</f>
        <v>38070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30">
        <v>5338345</v>
      </c>
      <c r="G32" s="31">
        <v>5087274</v>
      </c>
      <c r="H32" s="32">
        <v>5445262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0.725720132427875</v>
      </c>
      <c r="P32" s="60">
        <f>IF(P5=0,0,P5/(P11+P23))</f>
        <v>0.6904677589834183</v>
      </c>
      <c r="Q32" s="61">
        <f>IF(Q5=0,0,Q5/(Q11+Q23))</f>
        <v>0.6789108806558288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>
        <v>266870</v>
      </c>
      <c r="G33" s="31">
        <v>333281</v>
      </c>
      <c r="H33" s="32">
        <v>730640</v>
      </c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30">
        <v>5071475</v>
      </c>
      <c r="G34" s="31">
        <v>4753993</v>
      </c>
      <c r="H34" s="32">
        <v>4714622</v>
      </c>
      <c r="I34" s="8"/>
      <c r="J34" s="239" t="s">
        <v>112</v>
      </c>
      <c r="K34" s="240"/>
      <c r="L34" s="240"/>
      <c r="M34" s="240"/>
      <c r="N34" s="4"/>
      <c r="O34" s="56">
        <v>607300</v>
      </c>
      <c r="P34" s="57">
        <v>446774</v>
      </c>
      <c r="Q34" s="58">
        <v>330000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3983309</v>
      </c>
      <c r="G35" s="31">
        <v>3975992</v>
      </c>
      <c r="H35" s="32">
        <v>3937397</v>
      </c>
      <c r="I35" s="8"/>
      <c r="J35" s="261" t="s">
        <v>151</v>
      </c>
      <c r="K35" s="262"/>
      <c r="L35" s="263" t="s">
        <v>40</v>
      </c>
      <c r="M35" s="264"/>
      <c r="N35" s="4"/>
      <c r="O35" s="56">
        <v>321364</v>
      </c>
      <c r="P35" s="57">
        <v>288405</v>
      </c>
      <c r="Q35" s="58">
        <v>330000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0.7854340206744587</v>
      </c>
      <c r="G36" s="63">
        <f>IF(G35=0,0,G35/G34)</f>
        <v>0.8363478869236871</v>
      </c>
      <c r="H36" s="64">
        <f>IF(H35=0,0,H35/H34)</f>
        <v>0.8351458505050882</v>
      </c>
      <c r="I36" s="8"/>
      <c r="J36" s="239" t="s">
        <v>116</v>
      </c>
      <c r="K36" s="240"/>
      <c r="L36" s="240"/>
      <c r="M36" s="240"/>
      <c r="N36" s="4"/>
      <c r="O36" s="56">
        <v>9063706</v>
      </c>
      <c r="P36" s="57">
        <v>8580088</v>
      </c>
      <c r="Q36" s="58">
        <v>8498384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183137</v>
      </c>
      <c r="G37" s="19">
        <v>162660</v>
      </c>
      <c r="H37" s="20">
        <v>167882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1183342</v>
      </c>
      <c r="G38" s="22">
        <v>1182767</v>
      </c>
      <c r="H38" s="23">
        <v>1068526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372775</v>
      </c>
      <c r="G39" s="22">
        <v>354753</v>
      </c>
      <c r="H39" s="23">
        <v>338471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810567</v>
      </c>
      <c r="G40" s="22">
        <v>828014</v>
      </c>
      <c r="H40" s="23">
        <v>730055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155255</v>
      </c>
      <c r="G41" s="22">
        <v>137109</v>
      </c>
      <c r="H41" s="23">
        <v>253493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1521734</v>
      </c>
      <c r="G42" s="40">
        <f>G37+G38+G41</f>
        <v>1482536</v>
      </c>
      <c r="H42" s="41">
        <f>H37+H38+H41</f>
        <v>1489901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157" t="s">
        <v>179</v>
      </c>
      <c r="G43" s="158" t="s">
        <v>179</v>
      </c>
      <c r="H43" s="159" t="s">
        <v>180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2940</v>
      </c>
      <c r="G44" s="22">
        <v>2940</v>
      </c>
      <c r="H44" s="23">
        <v>2940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35886</v>
      </c>
      <c r="G45" s="70">
        <v>35886</v>
      </c>
      <c r="H45" s="71">
        <v>35886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197.1</v>
      </c>
      <c r="G46" s="31">
        <v>195.8</v>
      </c>
      <c r="H46" s="32">
        <v>194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297.1</v>
      </c>
      <c r="G47" s="31">
        <v>297.5</v>
      </c>
      <c r="H47" s="32">
        <v>271.4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93.6</v>
      </c>
      <c r="G48" s="31">
        <v>89.2</v>
      </c>
      <c r="H48" s="32">
        <v>85.96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203.5</v>
      </c>
      <c r="G49" s="31">
        <v>208.3</v>
      </c>
      <c r="H49" s="32">
        <v>185.4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9.4</v>
      </c>
      <c r="G50" s="31">
        <v>9.9</v>
      </c>
      <c r="H50" s="32">
        <v>4.2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1450</v>
      </c>
      <c r="G51" s="22">
        <v>1450</v>
      </c>
      <c r="H51" s="23">
        <v>1450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24624</v>
      </c>
      <c r="G52" s="73">
        <v>24624</v>
      </c>
      <c r="H52" s="74">
        <v>24624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14</v>
      </c>
      <c r="G53" s="19">
        <v>14</v>
      </c>
      <c r="H53" s="20">
        <v>14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8</v>
      </c>
      <c r="G54" s="22">
        <v>7</v>
      </c>
      <c r="H54" s="23">
        <v>5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22</v>
      </c>
      <c r="G55" s="40">
        <f>G53+G54</f>
        <v>21</v>
      </c>
      <c r="H55" s="41">
        <f>H53+H54</f>
        <v>19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65" t="s">
        <v>132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181</v>
      </c>
      <c r="D3" s="3"/>
      <c r="P3" s="1" t="s">
        <v>0</v>
      </c>
    </row>
    <row r="4" spans="1:17" ht="26.25" customHeight="1" thickBot="1">
      <c r="A4" s="239" t="s">
        <v>53</v>
      </c>
      <c r="B4" s="240"/>
      <c r="C4" s="240"/>
      <c r="D4" s="240"/>
      <c r="E4" s="4"/>
      <c r="F4" s="5" t="s">
        <v>127</v>
      </c>
      <c r="G4" s="6" t="s">
        <v>128</v>
      </c>
      <c r="H4" s="7" t="s">
        <v>129</v>
      </c>
      <c r="I4" s="8"/>
      <c r="J4" s="239" t="s">
        <v>53</v>
      </c>
      <c r="K4" s="240"/>
      <c r="L4" s="240"/>
      <c r="M4" s="240"/>
      <c r="N4" s="4"/>
      <c r="O4" s="5" t="s">
        <v>127</v>
      </c>
      <c r="P4" s="6" t="s">
        <v>128</v>
      </c>
      <c r="Q4" s="7" t="s">
        <v>129</v>
      </c>
    </row>
    <row r="5" spans="1:17" ht="26.25" customHeight="1" thickBot="1">
      <c r="A5" s="239" t="s">
        <v>1</v>
      </c>
      <c r="B5" s="240"/>
      <c r="C5" s="240"/>
      <c r="D5" s="240"/>
      <c r="E5" s="4"/>
      <c r="F5" s="227">
        <v>25600</v>
      </c>
      <c r="G5" s="228"/>
      <c r="H5" s="229"/>
      <c r="I5" s="8"/>
      <c r="J5" s="224" t="s">
        <v>50</v>
      </c>
      <c r="K5" s="237" t="s">
        <v>77</v>
      </c>
      <c r="L5" s="237"/>
      <c r="M5" s="237"/>
      <c r="N5" s="9" t="s">
        <v>78</v>
      </c>
      <c r="O5" s="10">
        <v>1346988</v>
      </c>
      <c r="P5" s="11">
        <v>1387165</v>
      </c>
      <c r="Q5" s="12">
        <v>1495514</v>
      </c>
    </row>
    <row r="6" spans="1:17" ht="26.25" customHeight="1" thickBot="1">
      <c r="A6" s="239" t="s">
        <v>100</v>
      </c>
      <c r="B6" s="240"/>
      <c r="C6" s="240"/>
      <c r="D6" s="240"/>
      <c r="E6" s="4"/>
      <c r="F6" s="227">
        <v>27120</v>
      </c>
      <c r="G6" s="228"/>
      <c r="H6" s="229"/>
      <c r="I6" s="8"/>
      <c r="J6" s="225"/>
      <c r="K6" s="256" t="s">
        <v>138</v>
      </c>
      <c r="L6" s="223" t="s">
        <v>63</v>
      </c>
      <c r="M6" s="232"/>
      <c r="N6" s="14" t="s">
        <v>139</v>
      </c>
      <c r="O6" s="15">
        <v>1306906</v>
      </c>
      <c r="P6" s="16">
        <v>1346982</v>
      </c>
      <c r="Q6" s="17">
        <v>1330478</v>
      </c>
    </row>
    <row r="7" spans="1:17" ht="26.25" customHeight="1">
      <c r="A7" s="224" t="s">
        <v>45</v>
      </c>
      <c r="B7" s="236" t="s">
        <v>60</v>
      </c>
      <c r="C7" s="237"/>
      <c r="D7" s="237"/>
      <c r="E7" s="9" t="s">
        <v>140</v>
      </c>
      <c r="F7" s="18">
        <v>101174</v>
      </c>
      <c r="G7" s="19">
        <v>123411</v>
      </c>
      <c r="H7" s="20">
        <v>125127</v>
      </c>
      <c r="I7" s="8"/>
      <c r="J7" s="225"/>
      <c r="K7" s="257"/>
      <c r="L7" s="256" t="s">
        <v>141</v>
      </c>
      <c r="M7" s="13" t="s">
        <v>35</v>
      </c>
      <c r="N7" s="14"/>
      <c r="O7" s="15">
        <v>1188905</v>
      </c>
      <c r="P7" s="16">
        <v>1182159</v>
      </c>
      <c r="Q7" s="17">
        <v>1203550</v>
      </c>
    </row>
    <row r="8" spans="1:17" ht="26.25" customHeight="1">
      <c r="A8" s="225"/>
      <c r="B8" s="223" t="s">
        <v>2</v>
      </c>
      <c r="C8" s="232"/>
      <c r="D8" s="232"/>
      <c r="E8" s="14"/>
      <c r="F8" s="21">
        <v>81509</v>
      </c>
      <c r="G8" s="22">
        <v>83270</v>
      </c>
      <c r="H8" s="23">
        <v>84994</v>
      </c>
      <c r="I8" s="24"/>
      <c r="J8" s="225"/>
      <c r="K8" s="257"/>
      <c r="L8" s="257"/>
      <c r="M8" s="13" t="s">
        <v>36</v>
      </c>
      <c r="N8" s="14"/>
      <c r="O8" s="15">
        <v>117006</v>
      </c>
      <c r="P8" s="16">
        <v>164717</v>
      </c>
      <c r="Q8" s="17">
        <v>126340</v>
      </c>
    </row>
    <row r="9" spans="1:17" ht="26.25" customHeight="1">
      <c r="A9" s="225"/>
      <c r="B9" s="223" t="s">
        <v>61</v>
      </c>
      <c r="C9" s="232"/>
      <c r="D9" s="232"/>
      <c r="E9" s="14" t="s">
        <v>142</v>
      </c>
      <c r="F9" s="21">
        <v>81509</v>
      </c>
      <c r="G9" s="22">
        <v>83270</v>
      </c>
      <c r="H9" s="23">
        <v>84994</v>
      </c>
      <c r="I9" s="8"/>
      <c r="J9" s="225"/>
      <c r="K9" s="257"/>
      <c r="L9" s="258"/>
      <c r="M9" s="13" t="s">
        <v>37</v>
      </c>
      <c r="N9" s="14" t="s">
        <v>143</v>
      </c>
      <c r="O9" s="15"/>
      <c r="P9" s="16"/>
      <c r="Q9" s="17"/>
    </row>
    <row r="10" spans="1:17" ht="26.25" customHeight="1">
      <c r="A10" s="225"/>
      <c r="B10" s="223" t="s">
        <v>62</v>
      </c>
      <c r="C10" s="232"/>
      <c r="D10" s="232"/>
      <c r="E10" s="14" t="s">
        <v>57</v>
      </c>
      <c r="F10" s="25">
        <f>IF(F9=0,0,F9/F7)</f>
        <v>0.8056318817087395</v>
      </c>
      <c r="G10" s="26">
        <f>IF(G9=0,0,G9/G7)</f>
        <v>0.6747372600497524</v>
      </c>
      <c r="H10" s="27">
        <f>IF(H9=0,0,H9/H7)</f>
        <v>0.6792618699401408</v>
      </c>
      <c r="I10" s="8"/>
      <c r="J10" s="225"/>
      <c r="K10" s="258"/>
      <c r="L10" s="248" t="s">
        <v>79</v>
      </c>
      <c r="M10" s="249"/>
      <c r="N10" s="28"/>
      <c r="O10" s="15">
        <v>33978</v>
      </c>
      <c r="P10" s="16">
        <v>40792</v>
      </c>
      <c r="Q10" s="17">
        <v>164615</v>
      </c>
    </row>
    <row r="11" spans="1:17" ht="26.25" customHeight="1">
      <c r="A11" s="225"/>
      <c r="B11" s="223" t="s">
        <v>3</v>
      </c>
      <c r="C11" s="232"/>
      <c r="D11" s="232"/>
      <c r="E11" s="14" t="s">
        <v>144</v>
      </c>
      <c r="F11" s="21">
        <v>77761</v>
      </c>
      <c r="G11" s="22">
        <v>79635</v>
      </c>
      <c r="H11" s="23">
        <v>81357</v>
      </c>
      <c r="I11" s="8"/>
      <c r="J11" s="225"/>
      <c r="K11" s="232" t="s">
        <v>80</v>
      </c>
      <c r="L11" s="232"/>
      <c r="M11" s="232"/>
      <c r="N11" s="14" t="s">
        <v>145</v>
      </c>
      <c r="O11" s="29">
        <v>1219556</v>
      </c>
      <c r="P11" s="16">
        <v>1196555</v>
      </c>
      <c r="Q11" s="17">
        <v>1179577</v>
      </c>
    </row>
    <row r="12" spans="1:17" ht="26.25" customHeight="1">
      <c r="A12" s="225"/>
      <c r="B12" s="223" t="s">
        <v>75</v>
      </c>
      <c r="C12" s="232"/>
      <c r="D12" s="232"/>
      <c r="E12" s="14" t="s">
        <v>146</v>
      </c>
      <c r="F12" s="25">
        <f>IF(F11=0,0,F11/F9)</f>
        <v>0.954017347777546</v>
      </c>
      <c r="G12" s="26">
        <f>IF(G11=0,0,G11/G9)</f>
        <v>0.9563468235859253</v>
      </c>
      <c r="H12" s="27">
        <f>IF(H11=0,0,H11/H9)</f>
        <v>0.9572087441466457</v>
      </c>
      <c r="I12" s="8"/>
      <c r="J12" s="225"/>
      <c r="K12" s="256" t="s">
        <v>147</v>
      </c>
      <c r="L12" s="223" t="s">
        <v>64</v>
      </c>
      <c r="M12" s="232"/>
      <c r="N12" s="14"/>
      <c r="O12" s="15">
        <v>843186</v>
      </c>
      <c r="P12" s="16">
        <v>840805</v>
      </c>
      <c r="Q12" s="17">
        <v>845933</v>
      </c>
    </row>
    <row r="13" spans="1:17" ht="26.25" customHeight="1">
      <c r="A13" s="225"/>
      <c r="B13" s="223" t="s">
        <v>4</v>
      </c>
      <c r="C13" s="232"/>
      <c r="D13" s="232"/>
      <c r="E13" s="14"/>
      <c r="F13" s="30">
        <v>2021</v>
      </c>
      <c r="G13" s="31">
        <v>2021</v>
      </c>
      <c r="H13" s="32">
        <v>2107</v>
      </c>
      <c r="I13" s="8"/>
      <c r="J13" s="225"/>
      <c r="K13" s="257"/>
      <c r="L13" s="256" t="s">
        <v>148</v>
      </c>
      <c r="M13" s="13" t="s">
        <v>34</v>
      </c>
      <c r="N13" s="14"/>
      <c r="O13" s="15">
        <v>91292</v>
      </c>
      <c r="P13" s="16">
        <v>80398</v>
      </c>
      <c r="Q13" s="17">
        <v>74706</v>
      </c>
    </row>
    <row r="14" spans="1:17" ht="26.25" customHeight="1">
      <c r="A14" s="225"/>
      <c r="B14" s="223" t="s">
        <v>5</v>
      </c>
      <c r="C14" s="232"/>
      <c r="D14" s="232"/>
      <c r="E14" s="14"/>
      <c r="F14" s="30">
        <v>1729</v>
      </c>
      <c r="G14" s="31">
        <v>1750</v>
      </c>
      <c r="H14" s="32">
        <v>1802</v>
      </c>
      <c r="I14" s="8"/>
      <c r="J14" s="225"/>
      <c r="K14" s="257"/>
      <c r="L14" s="258"/>
      <c r="M14" s="13" t="s">
        <v>38</v>
      </c>
      <c r="N14" s="14"/>
      <c r="O14" s="15"/>
      <c r="P14" s="16"/>
      <c r="Q14" s="17"/>
    </row>
    <row r="15" spans="1:17" ht="26.25" customHeight="1" thickBot="1">
      <c r="A15" s="226"/>
      <c r="B15" s="230" t="s">
        <v>117</v>
      </c>
      <c r="C15" s="231"/>
      <c r="D15" s="231"/>
      <c r="E15" s="34"/>
      <c r="F15" s="35">
        <v>1729</v>
      </c>
      <c r="G15" s="36">
        <v>1750</v>
      </c>
      <c r="H15" s="37">
        <v>1802</v>
      </c>
      <c r="I15" s="8"/>
      <c r="J15" s="225"/>
      <c r="K15" s="258"/>
      <c r="L15" s="248" t="s">
        <v>39</v>
      </c>
      <c r="M15" s="249"/>
      <c r="N15" s="28"/>
      <c r="O15" s="15">
        <v>376370</v>
      </c>
      <c r="P15" s="16">
        <v>355750</v>
      </c>
      <c r="Q15" s="17">
        <v>333644</v>
      </c>
    </row>
    <row r="16" spans="1:17" ht="26.25" customHeight="1" thickBot="1">
      <c r="A16" s="233" t="s">
        <v>46</v>
      </c>
      <c r="B16" s="236" t="s">
        <v>6</v>
      </c>
      <c r="C16" s="237"/>
      <c r="D16" s="237"/>
      <c r="E16" s="9"/>
      <c r="F16" s="38">
        <v>41010196</v>
      </c>
      <c r="G16" s="19">
        <v>41523895</v>
      </c>
      <c r="H16" s="20">
        <v>41947649</v>
      </c>
      <c r="I16" s="8"/>
      <c r="J16" s="226"/>
      <c r="K16" s="230" t="s">
        <v>82</v>
      </c>
      <c r="L16" s="231"/>
      <c r="M16" s="231"/>
      <c r="N16" s="34" t="s">
        <v>83</v>
      </c>
      <c r="O16" s="39">
        <f>O5-O11</f>
        <v>127432</v>
      </c>
      <c r="P16" s="40">
        <f>P5-P11</f>
        <v>190610</v>
      </c>
      <c r="Q16" s="41">
        <f>Q5-Q11</f>
        <v>315937</v>
      </c>
    </row>
    <row r="17" spans="1:17" ht="26.25" customHeight="1">
      <c r="A17" s="234"/>
      <c r="B17" s="238" t="s">
        <v>7</v>
      </c>
      <c r="C17" s="223" t="s">
        <v>8</v>
      </c>
      <c r="D17" s="232"/>
      <c r="E17" s="14"/>
      <c r="F17" s="21">
        <v>6769000</v>
      </c>
      <c r="G17" s="22">
        <v>6822000</v>
      </c>
      <c r="H17" s="23">
        <v>6875000</v>
      </c>
      <c r="I17" s="8"/>
      <c r="J17" s="224" t="s">
        <v>84</v>
      </c>
      <c r="K17" s="259" t="s">
        <v>85</v>
      </c>
      <c r="L17" s="260"/>
      <c r="M17" s="260"/>
      <c r="N17" s="9" t="s">
        <v>86</v>
      </c>
      <c r="O17" s="10">
        <v>1065953</v>
      </c>
      <c r="P17" s="11">
        <v>893429</v>
      </c>
      <c r="Q17" s="12">
        <v>796510</v>
      </c>
    </row>
    <row r="18" spans="1:17" ht="26.25" customHeight="1">
      <c r="A18" s="234"/>
      <c r="B18" s="238"/>
      <c r="C18" s="223" t="s">
        <v>9</v>
      </c>
      <c r="D18" s="232"/>
      <c r="E18" s="14"/>
      <c r="F18" s="21">
        <v>14566700</v>
      </c>
      <c r="G18" s="22">
        <v>14754400</v>
      </c>
      <c r="H18" s="23">
        <v>14851100</v>
      </c>
      <c r="I18" s="8"/>
      <c r="J18" s="225"/>
      <c r="K18" s="256" t="s">
        <v>148</v>
      </c>
      <c r="L18" s="223" t="s">
        <v>104</v>
      </c>
      <c r="M18" s="232"/>
      <c r="N18" s="14"/>
      <c r="O18" s="15">
        <v>298900</v>
      </c>
      <c r="P18" s="16">
        <v>241400</v>
      </c>
      <c r="Q18" s="17">
        <v>149100</v>
      </c>
    </row>
    <row r="19" spans="1:17" ht="26.25" customHeight="1">
      <c r="A19" s="234"/>
      <c r="B19" s="238"/>
      <c r="C19" s="223" t="s">
        <v>10</v>
      </c>
      <c r="D19" s="232"/>
      <c r="E19" s="14"/>
      <c r="F19" s="21">
        <v>1006860</v>
      </c>
      <c r="G19" s="22">
        <v>1016588</v>
      </c>
      <c r="H19" s="23">
        <v>1023986</v>
      </c>
      <c r="I19" s="8"/>
      <c r="J19" s="225"/>
      <c r="K19" s="258"/>
      <c r="L19" s="223" t="s">
        <v>79</v>
      </c>
      <c r="M19" s="232"/>
      <c r="N19" s="14"/>
      <c r="O19" s="29">
        <v>595021</v>
      </c>
      <c r="P19" s="16">
        <v>589301</v>
      </c>
      <c r="Q19" s="17">
        <v>587012</v>
      </c>
    </row>
    <row r="20" spans="1:17" ht="26.25" customHeight="1">
      <c r="A20" s="234"/>
      <c r="B20" s="238"/>
      <c r="C20" s="223" t="s">
        <v>11</v>
      </c>
      <c r="D20" s="232"/>
      <c r="E20" s="14"/>
      <c r="F20" s="21">
        <v>18667636</v>
      </c>
      <c r="G20" s="22">
        <v>18930907</v>
      </c>
      <c r="H20" s="23">
        <v>19197563</v>
      </c>
      <c r="I20" s="8"/>
      <c r="J20" s="225"/>
      <c r="K20" s="223" t="s">
        <v>87</v>
      </c>
      <c r="L20" s="232"/>
      <c r="M20" s="232"/>
      <c r="N20" s="42" t="s">
        <v>88</v>
      </c>
      <c r="O20" s="15">
        <v>1193395</v>
      </c>
      <c r="P20" s="16">
        <v>1075541</v>
      </c>
      <c r="Q20" s="17">
        <v>1009898</v>
      </c>
    </row>
    <row r="21" spans="1:17" ht="26.25" customHeight="1" thickBot="1">
      <c r="A21" s="235"/>
      <c r="B21" s="230" t="s">
        <v>12</v>
      </c>
      <c r="C21" s="231"/>
      <c r="D21" s="231"/>
      <c r="E21" s="34"/>
      <c r="F21" s="43">
        <v>12751100</v>
      </c>
      <c r="G21" s="40">
        <v>12857100</v>
      </c>
      <c r="H21" s="41">
        <v>12963100</v>
      </c>
      <c r="I21" s="8"/>
      <c r="J21" s="225"/>
      <c r="K21" s="256" t="s">
        <v>43</v>
      </c>
      <c r="L21" s="223" t="s">
        <v>89</v>
      </c>
      <c r="M21" s="232"/>
      <c r="N21" s="14"/>
      <c r="O21" s="15">
        <v>697411</v>
      </c>
      <c r="P21" s="16">
        <v>513699</v>
      </c>
      <c r="Q21" s="17">
        <v>423754</v>
      </c>
    </row>
    <row r="22" spans="1:17" ht="26.25" customHeight="1">
      <c r="A22" s="224" t="s">
        <v>47</v>
      </c>
      <c r="B22" s="236" t="s">
        <v>73</v>
      </c>
      <c r="C22" s="237"/>
      <c r="D22" s="237"/>
      <c r="E22" s="9"/>
      <c r="F22" s="44">
        <v>391</v>
      </c>
      <c r="G22" s="45">
        <v>399</v>
      </c>
      <c r="H22" s="46">
        <v>401</v>
      </c>
      <c r="I22" s="8"/>
      <c r="J22" s="225"/>
      <c r="K22" s="257"/>
      <c r="L22" s="47" t="s">
        <v>148</v>
      </c>
      <c r="M22" s="13" t="s">
        <v>115</v>
      </c>
      <c r="N22" s="14"/>
      <c r="O22" s="15"/>
      <c r="P22" s="16"/>
      <c r="Q22" s="17"/>
    </row>
    <row r="23" spans="1:17" ht="26.25" customHeight="1">
      <c r="A23" s="225"/>
      <c r="B23" s="223" t="s">
        <v>13</v>
      </c>
      <c r="C23" s="232"/>
      <c r="D23" s="232"/>
      <c r="E23" s="14"/>
      <c r="F23" s="51" t="s">
        <v>182</v>
      </c>
      <c r="G23" s="47" t="s">
        <v>182</v>
      </c>
      <c r="H23" s="52" t="s">
        <v>182</v>
      </c>
      <c r="I23" s="8"/>
      <c r="J23" s="225"/>
      <c r="K23" s="258"/>
      <c r="L23" s="223" t="s">
        <v>90</v>
      </c>
      <c r="M23" s="232"/>
      <c r="N23" s="14" t="s">
        <v>91</v>
      </c>
      <c r="O23" s="15">
        <v>495984</v>
      </c>
      <c r="P23" s="16">
        <v>561842</v>
      </c>
      <c r="Q23" s="17">
        <v>586144</v>
      </c>
    </row>
    <row r="24" spans="1:17" ht="26.25" customHeight="1" thickBot="1">
      <c r="A24" s="225"/>
      <c r="B24" s="223" t="s">
        <v>130</v>
      </c>
      <c r="C24" s="232"/>
      <c r="D24" s="232"/>
      <c r="E24" s="14"/>
      <c r="F24" s="51"/>
      <c r="G24" s="47"/>
      <c r="H24" s="52"/>
      <c r="I24" s="8"/>
      <c r="J24" s="226"/>
      <c r="K24" s="230" t="s">
        <v>92</v>
      </c>
      <c r="L24" s="231"/>
      <c r="M24" s="231"/>
      <c r="N24" s="34" t="s">
        <v>93</v>
      </c>
      <c r="O24" s="43">
        <f>O17-O20</f>
        <v>-127442</v>
      </c>
      <c r="P24" s="40">
        <f>P17-P20</f>
        <v>-182112</v>
      </c>
      <c r="Q24" s="41">
        <f>Q17-Q20</f>
        <v>-213388</v>
      </c>
    </row>
    <row r="25" spans="1:17" ht="26.25" customHeight="1" thickBot="1">
      <c r="A25" s="225"/>
      <c r="B25" s="223" t="s">
        <v>14</v>
      </c>
      <c r="C25" s="232"/>
      <c r="D25" s="232"/>
      <c r="E25" s="14"/>
      <c r="F25" s="51" t="s">
        <v>183</v>
      </c>
      <c r="G25" s="47" t="s">
        <v>183</v>
      </c>
      <c r="H25" s="52" t="s">
        <v>183</v>
      </c>
      <c r="I25" s="8"/>
      <c r="J25" s="239" t="s">
        <v>94</v>
      </c>
      <c r="K25" s="240"/>
      <c r="L25" s="240"/>
      <c r="M25" s="240"/>
      <c r="N25" s="4" t="s">
        <v>106</v>
      </c>
      <c r="O25" s="53">
        <f>O16+O24</f>
        <v>-10</v>
      </c>
      <c r="P25" s="54">
        <f>P16+P24</f>
        <v>8498</v>
      </c>
      <c r="Q25" s="55">
        <f>Q16+Q24</f>
        <v>102549</v>
      </c>
    </row>
    <row r="26" spans="1:17" ht="26.25" customHeight="1" thickBot="1">
      <c r="A26" s="225"/>
      <c r="B26" s="223" t="s">
        <v>15</v>
      </c>
      <c r="C26" s="232"/>
      <c r="D26" s="232"/>
      <c r="E26" s="14"/>
      <c r="F26" s="21"/>
      <c r="G26" s="22"/>
      <c r="H26" s="23"/>
      <c r="I26" s="8"/>
      <c r="J26" s="239" t="s">
        <v>41</v>
      </c>
      <c r="K26" s="240"/>
      <c r="L26" s="240"/>
      <c r="M26" s="240"/>
      <c r="N26" s="4" t="s">
        <v>59</v>
      </c>
      <c r="O26" s="56"/>
      <c r="P26" s="57"/>
      <c r="Q26" s="58"/>
    </row>
    <row r="27" spans="1:17" ht="26.25" customHeight="1" thickBot="1">
      <c r="A27" s="225"/>
      <c r="B27" s="243" t="s">
        <v>16</v>
      </c>
      <c r="C27" s="244"/>
      <c r="D27" s="13" t="s">
        <v>65</v>
      </c>
      <c r="E27" s="14"/>
      <c r="F27" s="30"/>
      <c r="G27" s="31"/>
      <c r="H27" s="32"/>
      <c r="I27" s="8"/>
      <c r="J27" s="239" t="s">
        <v>95</v>
      </c>
      <c r="K27" s="240"/>
      <c r="L27" s="240"/>
      <c r="M27" s="240"/>
      <c r="N27" s="4" t="s">
        <v>107</v>
      </c>
      <c r="O27" s="56">
        <v>56723</v>
      </c>
      <c r="P27" s="57">
        <v>56713</v>
      </c>
      <c r="Q27" s="58">
        <v>65911</v>
      </c>
    </row>
    <row r="28" spans="1:17" ht="26.25" customHeight="1" thickBot="1">
      <c r="A28" s="225"/>
      <c r="B28" s="243"/>
      <c r="C28" s="244"/>
      <c r="D28" s="13" t="s">
        <v>66</v>
      </c>
      <c r="E28" s="14"/>
      <c r="F28" s="30"/>
      <c r="G28" s="31"/>
      <c r="H28" s="32"/>
      <c r="I28" s="8"/>
      <c r="J28" s="239" t="s">
        <v>96</v>
      </c>
      <c r="K28" s="240"/>
      <c r="L28" s="240"/>
      <c r="M28" s="240"/>
      <c r="N28" s="4" t="s">
        <v>108</v>
      </c>
      <c r="O28" s="56"/>
      <c r="P28" s="57"/>
      <c r="Q28" s="58"/>
    </row>
    <row r="29" spans="1:17" ht="26.25" customHeight="1" thickBot="1">
      <c r="A29" s="225"/>
      <c r="B29" s="243" t="s">
        <v>17</v>
      </c>
      <c r="C29" s="244"/>
      <c r="D29" s="13" t="s">
        <v>65</v>
      </c>
      <c r="E29" s="14"/>
      <c r="F29" s="30">
        <v>36317</v>
      </c>
      <c r="G29" s="31">
        <v>37284</v>
      </c>
      <c r="H29" s="32">
        <v>37617</v>
      </c>
      <c r="I29" s="8"/>
      <c r="J29" s="239" t="s">
        <v>97</v>
      </c>
      <c r="K29" s="240"/>
      <c r="L29" s="240"/>
      <c r="M29" s="240"/>
      <c r="N29" s="4" t="s">
        <v>109</v>
      </c>
      <c r="O29" s="53">
        <f>O25-O26+O27-O28</f>
        <v>56713</v>
      </c>
      <c r="P29" s="54">
        <f>P25-P26+P27-P28</f>
        <v>65211</v>
      </c>
      <c r="Q29" s="55">
        <f>Q25-Q26+Q27-Q28</f>
        <v>168460</v>
      </c>
    </row>
    <row r="30" spans="1:17" ht="26.25" customHeight="1" thickBot="1">
      <c r="A30" s="225"/>
      <c r="B30" s="243"/>
      <c r="C30" s="244"/>
      <c r="D30" s="13" t="s">
        <v>66</v>
      </c>
      <c r="E30" s="14"/>
      <c r="F30" s="30"/>
      <c r="G30" s="31"/>
      <c r="H30" s="32"/>
      <c r="I30" s="8"/>
      <c r="J30" s="239" t="s">
        <v>98</v>
      </c>
      <c r="K30" s="240"/>
      <c r="L30" s="240"/>
      <c r="M30" s="240"/>
      <c r="N30" s="4" t="s">
        <v>110</v>
      </c>
      <c r="O30" s="56"/>
      <c r="P30" s="57"/>
      <c r="Q30" s="58">
        <v>62480</v>
      </c>
    </row>
    <row r="31" spans="1:17" ht="26.25" customHeight="1" thickBot="1">
      <c r="A31" s="225"/>
      <c r="B31" s="241" t="s">
        <v>67</v>
      </c>
      <c r="C31" s="242"/>
      <c r="D31" s="242"/>
      <c r="E31" s="14"/>
      <c r="F31" s="30">
        <v>31348</v>
      </c>
      <c r="G31" s="31">
        <v>31156</v>
      </c>
      <c r="H31" s="32">
        <v>32407</v>
      </c>
      <c r="I31" s="8"/>
      <c r="J31" s="239" t="s">
        <v>99</v>
      </c>
      <c r="K31" s="240"/>
      <c r="L31" s="240"/>
      <c r="M31" s="240"/>
      <c r="N31" s="4" t="s">
        <v>111</v>
      </c>
      <c r="O31" s="53">
        <f>O29-O30</f>
        <v>56713</v>
      </c>
      <c r="P31" s="54">
        <f>P29-P30</f>
        <v>65211</v>
      </c>
      <c r="Q31" s="55">
        <f>Q29-Q30</f>
        <v>105980</v>
      </c>
    </row>
    <row r="32" spans="1:17" ht="26.25" customHeight="1" thickBot="1">
      <c r="A32" s="225"/>
      <c r="B32" s="223" t="s">
        <v>119</v>
      </c>
      <c r="C32" s="232"/>
      <c r="D32" s="232"/>
      <c r="E32" s="14"/>
      <c r="F32" s="21">
        <v>11246412</v>
      </c>
      <c r="G32" s="22">
        <v>11510701</v>
      </c>
      <c r="H32" s="23">
        <v>12031959</v>
      </c>
      <c r="I32" s="8"/>
      <c r="J32" s="239" t="s">
        <v>123</v>
      </c>
      <c r="K32" s="240"/>
      <c r="L32" s="240"/>
      <c r="M32" s="240"/>
      <c r="N32" s="4"/>
      <c r="O32" s="59">
        <f>IF(O5=0,0,O5/(O11+O23))</f>
        <v>0.7851685183673945</v>
      </c>
      <c r="P32" s="60">
        <f>IF(P5=0,0,P5/(P11+P23))</f>
        <v>0.7888804405376033</v>
      </c>
      <c r="Q32" s="61">
        <f>IF(Q5=0,0,Q5/(Q11+Q23))</f>
        <v>0.8469707275384956</v>
      </c>
    </row>
    <row r="33" spans="1:17" ht="26.25" customHeight="1" thickBot="1">
      <c r="A33" s="225"/>
      <c r="B33" s="238" t="s">
        <v>114</v>
      </c>
      <c r="C33" s="223" t="s">
        <v>120</v>
      </c>
      <c r="D33" s="232"/>
      <c r="E33" s="14"/>
      <c r="F33" s="30"/>
      <c r="G33" s="31"/>
      <c r="H33" s="32"/>
      <c r="I33" s="8"/>
      <c r="J33" s="239" t="s">
        <v>126</v>
      </c>
      <c r="K33" s="240"/>
      <c r="L33" s="240"/>
      <c r="M33" s="240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225"/>
      <c r="B34" s="238"/>
      <c r="C34" s="223" t="s">
        <v>121</v>
      </c>
      <c r="D34" s="232"/>
      <c r="E34" s="14" t="s">
        <v>149</v>
      </c>
      <c r="F34" s="21">
        <v>11246412</v>
      </c>
      <c r="G34" s="22">
        <v>11510701</v>
      </c>
      <c r="H34" s="23">
        <v>12031959</v>
      </c>
      <c r="I34" s="8"/>
      <c r="J34" s="239" t="s">
        <v>112</v>
      </c>
      <c r="K34" s="240"/>
      <c r="L34" s="240"/>
      <c r="M34" s="240"/>
      <c r="N34" s="4"/>
      <c r="O34" s="56">
        <v>746005</v>
      </c>
      <c r="P34" s="57">
        <v>794810</v>
      </c>
      <c r="Q34" s="58">
        <v>877967</v>
      </c>
    </row>
    <row r="35" spans="1:17" ht="26.25" customHeight="1" thickBot="1">
      <c r="A35" s="225"/>
      <c r="B35" s="223" t="s">
        <v>122</v>
      </c>
      <c r="C35" s="232"/>
      <c r="D35" s="232"/>
      <c r="E35" s="14" t="s">
        <v>150</v>
      </c>
      <c r="F35" s="30">
        <v>9359791</v>
      </c>
      <c r="G35" s="31">
        <v>9434168</v>
      </c>
      <c r="H35" s="32">
        <v>9565922</v>
      </c>
      <c r="I35" s="8"/>
      <c r="J35" s="261" t="s">
        <v>151</v>
      </c>
      <c r="K35" s="262"/>
      <c r="L35" s="263" t="s">
        <v>40</v>
      </c>
      <c r="M35" s="264"/>
      <c r="N35" s="4"/>
      <c r="O35" s="56">
        <v>262586</v>
      </c>
      <c r="P35" s="57">
        <v>310703</v>
      </c>
      <c r="Q35" s="58">
        <v>380889</v>
      </c>
    </row>
    <row r="36" spans="1:17" ht="26.25" customHeight="1" thickBot="1">
      <c r="A36" s="226"/>
      <c r="B36" s="230" t="s">
        <v>18</v>
      </c>
      <c r="C36" s="231"/>
      <c r="D36" s="231"/>
      <c r="E36" s="34"/>
      <c r="F36" s="62">
        <f>IF(F35=0,0,F35/F34)</f>
        <v>0.8322468534853605</v>
      </c>
      <c r="G36" s="63">
        <f>IF(G35=0,0,G35/G34)</f>
        <v>0.8195997793705179</v>
      </c>
      <c r="H36" s="64">
        <f>IF(H35=0,0,H35/H34)</f>
        <v>0.7950427690120953</v>
      </c>
      <c r="I36" s="8"/>
      <c r="J36" s="239" t="s">
        <v>116</v>
      </c>
      <c r="K36" s="240"/>
      <c r="L36" s="240"/>
      <c r="M36" s="240"/>
      <c r="N36" s="4"/>
      <c r="O36" s="56">
        <v>10314065</v>
      </c>
      <c r="P36" s="57">
        <v>9993623</v>
      </c>
      <c r="Q36" s="58">
        <v>9459879</v>
      </c>
    </row>
    <row r="37" spans="1:17" ht="26.25" customHeight="1">
      <c r="A37" s="233" t="s">
        <v>48</v>
      </c>
      <c r="B37" s="236" t="s">
        <v>19</v>
      </c>
      <c r="C37" s="237"/>
      <c r="D37" s="237"/>
      <c r="E37" s="9"/>
      <c r="F37" s="38">
        <v>117006</v>
      </c>
      <c r="G37" s="19">
        <v>164717</v>
      </c>
      <c r="H37" s="20">
        <v>126340</v>
      </c>
      <c r="I37" s="8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234"/>
      <c r="B38" s="223" t="s">
        <v>20</v>
      </c>
      <c r="C38" s="232"/>
      <c r="D38" s="232"/>
      <c r="E38" s="14"/>
      <c r="F38" s="21">
        <v>1458791</v>
      </c>
      <c r="G38" s="22">
        <v>1443200</v>
      </c>
      <c r="H38" s="23">
        <v>1309904</v>
      </c>
      <c r="I38" s="8"/>
    </row>
    <row r="39" spans="1:9" ht="26.25" customHeight="1">
      <c r="A39" s="234"/>
      <c r="B39" s="238" t="s">
        <v>152</v>
      </c>
      <c r="C39" s="223" t="s">
        <v>22</v>
      </c>
      <c r="D39" s="232"/>
      <c r="E39" s="14"/>
      <c r="F39" s="21">
        <v>797631</v>
      </c>
      <c r="G39" s="22">
        <v>751797</v>
      </c>
      <c r="H39" s="23">
        <v>803063</v>
      </c>
      <c r="I39" s="8"/>
    </row>
    <row r="40" spans="1:9" ht="26.25" customHeight="1">
      <c r="A40" s="234"/>
      <c r="B40" s="238"/>
      <c r="C40" s="223" t="s">
        <v>23</v>
      </c>
      <c r="D40" s="232"/>
      <c r="E40" s="14"/>
      <c r="F40" s="21">
        <v>661160</v>
      </c>
      <c r="G40" s="22">
        <v>691403</v>
      </c>
      <c r="H40" s="23">
        <v>506841</v>
      </c>
      <c r="I40" s="8"/>
    </row>
    <row r="41" spans="1:9" ht="26.25" customHeight="1">
      <c r="A41" s="234"/>
      <c r="B41" s="223" t="s">
        <v>24</v>
      </c>
      <c r="C41" s="232"/>
      <c r="D41" s="232"/>
      <c r="E41" s="14"/>
      <c r="F41" s="21">
        <v>139743</v>
      </c>
      <c r="G41" s="22">
        <v>150480</v>
      </c>
      <c r="H41" s="23">
        <v>329477</v>
      </c>
      <c r="I41" s="8"/>
    </row>
    <row r="42" spans="1:9" ht="26.25" customHeight="1" thickBot="1">
      <c r="A42" s="235"/>
      <c r="B42" s="230" t="s">
        <v>25</v>
      </c>
      <c r="C42" s="231"/>
      <c r="D42" s="231"/>
      <c r="E42" s="34"/>
      <c r="F42" s="43">
        <f>F37+F38+F41</f>
        <v>1715540</v>
      </c>
      <c r="G42" s="40">
        <f>G37+G38+G41</f>
        <v>1758397</v>
      </c>
      <c r="H42" s="41">
        <f>H37+H38+H41</f>
        <v>1765721</v>
      </c>
      <c r="I42" s="8"/>
    </row>
    <row r="43" spans="1:9" ht="26.25" customHeight="1">
      <c r="A43" s="233" t="s">
        <v>49</v>
      </c>
      <c r="B43" s="245" t="s">
        <v>52</v>
      </c>
      <c r="C43" s="236" t="s">
        <v>26</v>
      </c>
      <c r="D43" s="237"/>
      <c r="E43" s="9"/>
      <c r="F43" s="38" t="s">
        <v>184</v>
      </c>
      <c r="G43" s="19" t="s">
        <v>184</v>
      </c>
      <c r="H43" s="20" t="s">
        <v>184</v>
      </c>
      <c r="I43" s="8"/>
    </row>
    <row r="44" spans="1:9" ht="26.25" customHeight="1">
      <c r="A44" s="234"/>
      <c r="B44" s="246"/>
      <c r="C44" s="223" t="s">
        <v>68</v>
      </c>
      <c r="D44" s="232"/>
      <c r="E44" s="14"/>
      <c r="F44" s="21">
        <v>1890</v>
      </c>
      <c r="G44" s="22">
        <v>1890</v>
      </c>
      <c r="H44" s="23">
        <v>1890</v>
      </c>
      <c r="I44" s="8"/>
    </row>
    <row r="45" spans="1:9" ht="26.25" customHeight="1">
      <c r="A45" s="234"/>
      <c r="B45" s="246"/>
      <c r="C45" s="223" t="s">
        <v>27</v>
      </c>
      <c r="D45" s="232"/>
      <c r="E45" s="14"/>
      <c r="F45" s="69">
        <v>36617</v>
      </c>
      <c r="G45" s="70">
        <v>36617</v>
      </c>
      <c r="H45" s="71">
        <v>36617</v>
      </c>
      <c r="I45" s="8"/>
    </row>
    <row r="46" spans="1:9" ht="26.25" customHeight="1">
      <c r="A46" s="234"/>
      <c r="B46" s="246"/>
      <c r="C46" s="223" t="s">
        <v>69</v>
      </c>
      <c r="D46" s="232"/>
      <c r="E46" s="14"/>
      <c r="F46" s="30">
        <v>127</v>
      </c>
      <c r="G46" s="31">
        <v>125</v>
      </c>
      <c r="H46" s="32">
        <v>126</v>
      </c>
      <c r="I46" s="8"/>
    </row>
    <row r="47" spans="1:9" ht="26.25" customHeight="1">
      <c r="A47" s="234"/>
      <c r="B47" s="246"/>
      <c r="C47" s="223" t="s">
        <v>70</v>
      </c>
      <c r="D47" s="232"/>
      <c r="E47" s="14"/>
      <c r="F47" s="30">
        <v>156</v>
      </c>
      <c r="G47" s="31">
        <v>153</v>
      </c>
      <c r="H47" s="32">
        <v>137</v>
      </c>
      <c r="I47" s="8"/>
    </row>
    <row r="48" spans="1:9" ht="26.25" customHeight="1">
      <c r="A48" s="234"/>
      <c r="B48" s="246"/>
      <c r="C48" s="238" t="s">
        <v>154</v>
      </c>
      <c r="D48" s="13" t="s">
        <v>71</v>
      </c>
      <c r="E48" s="14"/>
      <c r="F48" s="30">
        <v>85</v>
      </c>
      <c r="G48" s="31">
        <v>80</v>
      </c>
      <c r="H48" s="32">
        <v>84</v>
      </c>
      <c r="I48" s="8"/>
    </row>
    <row r="49" spans="1:9" ht="26.25" customHeight="1">
      <c r="A49" s="234"/>
      <c r="B49" s="247"/>
      <c r="C49" s="238"/>
      <c r="D49" s="13" t="s">
        <v>72</v>
      </c>
      <c r="E49" s="14"/>
      <c r="F49" s="30">
        <v>71</v>
      </c>
      <c r="G49" s="31">
        <v>73</v>
      </c>
      <c r="H49" s="32">
        <v>53</v>
      </c>
      <c r="I49" s="8"/>
    </row>
    <row r="50" spans="1:9" ht="26.25" customHeight="1">
      <c r="A50" s="234"/>
      <c r="B50" s="250" t="s">
        <v>44</v>
      </c>
      <c r="C50" s="251"/>
      <c r="D50" s="13" t="s">
        <v>28</v>
      </c>
      <c r="E50" s="14"/>
      <c r="F50" s="30">
        <v>6.4</v>
      </c>
      <c r="G50" s="31">
        <v>3.6</v>
      </c>
      <c r="H50" s="32">
        <v>2.7</v>
      </c>
      <c r="I50" s="8"/>
    </row>
    <row r="51" spans="1:9" ht="26.25" customHeight="1">
      <c r="A51" s="234"/>
      <c r="B51" s="252"/>
      <c r="C51" s="253"/>
      <c r="D51" s="13" t="s">
        <v>118</v>
      </c>
      <c r="E51" s="14"/>
      <c r="F51" s="21">
        <v>255</v>
      </c>
      <c r="G51" s="22">
        <v>255</v>
      </c>
      <c r="H51" s="23">
        <v>255</v>
      </c>
      <c r="I51" s="8"/>
    </row>
    <row r="52" spans="1:9" ht="26.25" customHeight="1" thickBot="1">
      <c r="A52" s="235"/>
      <c r="B52" s="254"/>
      <c r="C52" s="255"/>
      <c r="D52" s="33" t="s">
        <v>29</v>
      </c>
      <c r="E52" s="34"/>
      <c r="F52" s="72">
        <v>27013</v>
      </c>
      <c r="G52" s="73">
        <v>27013</v>
      </c>
      <c r="H52" s="74">
        <v>27013</v>
      </c>
      <c r="I52" s="8"/>
    </row>
    <row r="53" spans="1:9" ht="26.25" customHeight="1">
      <c r="A53" s="233" t="s">
        <v>30</v>
      </c>
      <c r="B53" s="236" t="s">
        <v>31</v>
      </c>
      <c r="C53" s="237"/>
      <c r="D53" s="237"/>
      <c r="E53" s="9"/>
      <c r="F53" s="38">
        <v>11</v>
      </c>
      <c r="G53" s="19">
        <v>10</v>
      </c>
      <c r="H53" s="20">
        <v>10</v>
      </c>
      <c r="I53" s="8"/>
    </row>
    <row r="54" spans="1:9" ht="26.25" customHeight="1">
      <c r="A54" s="234"/>
      <c r="B54" s="223" t="s">
        <v>32</v>
      </c>
      <c r="C54" s="232"/>
      <c r="D54" s="232"/>
      <c r="E54" s="14"/>
      <c r="F54" s="21">
        <v>4</v>
      </c>
      <c r="G54" s="22">
        <v>4</v>
      </c>
      <c r="H54" s="23">
        <v>4</v>
      </c>
      <c r="I54" s="8"/>
    </row>
    <row r="55" spans="1:8" ht="26.25" customHeight="1" thickBot="1">
      <c r="A55" s="235"/>
      <c r="B55" s="230" t="s">
        <v>33</v>
      </c>
      <c r="C55" s="231"/>
      <c r="D55" s="231"/>
      <c r="E55" s="34"/>
      <c r="F55" s="43">
        <f>F53+F54</f>
        <v>15</v>
      </c>
      <c r="G55" s="40">
        <f>G53+G54</f>
        <v>14</v>
      </c>
      <c r="H55" s="41">
        <f>H53+H54</f>
        <v>14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2007-08-28T02:51:49Z</cp:lastPrinted>
  <dcterms:created xsi:type="dcterms:W3CDTF">2001-06-13T23:47:06Z</dcterms:created>
  <dcterms:modified xsi:type="dcterms:W3CDTF">2008-01-22T06:15:10Z</dcterms:modified>
  <cp:category/>
  <cp:version/>
  <cp:contentType/>
  <cp:contentStatus/>
</cp:coreProperties>
</file>