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350" windowWidth="14955" windowHeight="9000" activeTab="0"/>
  </bookViews>
  <sheets>
    <sheet name="船橋市" sheetId="1" r:id="rId1"/>
  </sheets>
  <definedNames>
    <definedName name="_xlnm.Print_Area" localSheetId="0">'船橋市'!$A$1:$R$75</definedName>
  </definedNames>
  <calcPr fullCalcOnLoad="1"/>
</workbook>
</file>

<file path=xl/sharedStrings.xml><?xml version="1.0" encoding="utf-8"?>
<sst xmlns="http://schemas.openxmlformats.org/spreadsheetml/2006/main" count="199" uniqueCount="154">
  <si>
    <t>（金額：千円）</t>
  </si>
  <si>
    <t>法適用年月日</t>
  </si>
  <si>
    <t>管理者</t>
  </si>
  <si>
    <t>その他</t>
  </si>
  <si>
    <t>計</t>
  </si>
  <si>
    <t>自己資本構成比率</t>
  </si>
  <si>
    <t>流動比率</t>
  </si>
  <si>
    <t>経常収支比率</t>
  </si>
  <si>
    <t>営業収支比率</t>
  </si>
  <si>
    <t>累積欠損金比率</t>
  </si>
  <si>
    <t>不良債務比率</t>
  </si>
  <si>
    <t>料金収入に対する比率</t>
  </si>
  <si>
    <t>企業債償還元金</t>
  </si>
  <si>
    <t>企業債利息</t>
  </si>
  <si>
    <t>企業債元利償還金</t>
  </si>
  <si>
    <t>職員給与費</t>
  </si>
  <si>
    <t>うち</t>
  </si>
  <si>
    <t>受託工事収益</t>
  </si>
  <si>
    <t>他会計繰入金</t>
  </si>
  <si>
    <t>受託工事費</t>
  </si>
  <si>
    <t>減価償却費</t>
  </si>
  <si>
    <t>支払利息</t>
  </si>
  <si>
    <t>経常利益（経常損失）（Ｂ-Ｇ）</t>
  </si>
  <si>
    <t>純利益（純損失）（Ａ-Ｆ）</t>
  </si>
  <si>
    <t>企業債</t>
  </si>
  <si>
    <t>建設改良費</t>
  </si>
  <si>
    <t>余裕資金又は不良債務（△）</t>
  </si>
  <si>
    <t>当年度繰入金合計額</t>
  </si>
  <si>
    <t>支出決算規模</t>
  </si>
  <si>
    <t>固定資産</t>
  </si>
  <si>
    <t>償却資産</t>
  </si>
  <si>
    <t>減価償却累計額（△）</t>
  </si>
  <si>
    <t>流動資産</t>
  </si>
  <si>
    <t>現金・預金</t>
  </si>
  <si>
    <t>未収金</t>
  </si>
  <si>
    <t>貯蔵品</t>
  </si>
  <si>
    <t>繰延勘定</t>
  </si>
  <si>
    <t>資産合計</t>
  </si>
  <si>
    <t>固定負債</t>
  </si>
  <si>
    <t>流動負債</t>
  </si>
  <si>
    <t>一時借入金</t>
  </si>
  <si>
    <t>未払金・未払費用</t>
  </si>
  <si>
    <t>負債合計</t>
  </si>
  <si>
    <t>資本金</t>
  </si>
  <si>
    <t>自己資本金</t>
  </si>
  <si>
    <t>他会計借入金</t>
  </si>
  <si>
    <t>剰余金</t>
  </si>
  <si>
    <t>資本剰余金</t>
  </si>
  <si>
    <t>積立金</t>
  </si>
  <si>
    <t>資本合計</t>
  </si>
  <si>
    <t>うち</t>
  </si>
  <si>
    <t>うち</t>
  </si>
  <si>
    <t>うち</t>
  </si>
  <si>
    <t>うち</t>
  </si>
  <si>
    <t>うち</t>
  </si>
  <si>
    <t>うち</t>
  </si>
  <si>
    <t>　財務分析（％）</t>
  </si>
  <si>
    <t>　収益的収支</t>
  </si>
  <si>
    <t>　資本的収支</t>
  </si>
  <si>
    <t>　うち</t>
  </si>
  <si>
    <t>うち</t>
  </si>
  <si>
    <t>　貸借対照表</t>
  </si>
  <si>
    <t>　資産</t>
  </si>
  <si>
    <t>　負債</t>
  </si>
  <si>
    <t>　資本</t>
  </si>
  <si>
    <t>項　目　　　　　　　　年　度</t>
  </si>
  <si>
    <t>項　目　　　　　　　　　年　度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</si>
  <si>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</si>
  <si>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</si>
  <si>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</si>
  <si>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</si>
  <si>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</si>
  <si>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</si>
  <si>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</si>
  <si>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</si>
  <si>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</si>
  <si>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</si>
  <si>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</si>
  <si>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</si>
  <si>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</si>
  <si>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</si>
  <si>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総収益（Ｂ+Ｅ）</t>
  </si>
  <si>
    <t>経常収益（Ｃ+Ｄ）</t>
  </si>
  <si>
    <t xml:space="preserve">営業収益 </t>
  </si>
  <si>
    <t>営業外収益</t>
  </si>
  <si>
    <t>特別利益</t>
  </si>
  <si>
    <t xml:space="preserve">総費用（Ｇ+Ｊ） </t>
  </si>
  <si>
    <t>経常費用（Ｈ+Ｉ）</t>
  </si>
  <si>
    <t>営業費用</t>
  </si>
  <si>
    <t xml:space="preserve">営業外費用 </t>
  </si>
  <si>
    <t xml:space="preserve">特別損失 </t>
  </si>
  <si>
    <t xml:space="preserve">資本的収入 </t>
  </si>
  <si>
    <t xml:space="preserve">資本的支出 </t>
  </si>
  <si>
    <t>収支差引（Ｋ-Ｌ）</t>
  </si>
  <si>
    <t>当年度未処分利益剰余金</t>
  </si>
  <si>
    <t>料金</t>
  </si>
  <si>
    <t>現行料金実施年月日</t>
  </si>
  <si>
    <t>支払利息</t>
  </si>
  <si>
    <t>費用構成比率（％）</t>
  </si>
  <si>
    <t>他会計負担金</t>
  </si>
  <si>
    <t xml:space="preserve">補てん財源 </t>
  </si>
  <si>
    <t>補てん財源不足額（Ｍ+Ｎ）</t>
  </si>
  <si>
    <t>内訳</t>
  </si>
  <si>
    <t>市場事業の経営状況（法適）</t>
  </si>
  <si>
    <t>事業開始年月日</t>
  </si>
  <si>
    <t>適用区分</t>
  </si>
  <si>
    <t>敷地面積</t>
  </si>
  <si>
    <t>延施設面積</t>
  </si>
  <si>
    <t>卸売場</t>
  </si>
  <si>
    <t>仲卸売場</t>
  </si>
  <si>
    <t>買荷保管積込所</t>
  </si>
  <si>
    <t>倉庫</t>
  </si>
  <si>
    <t>冷蔵庫</t>
  </si>
  <si>
    <t>加工設備</t>
  </si>
  <si>
    <t>関連商品売場</t>
  </si>
  <si>
    <t>関連業者事務所</t>
  </si>
  <si>
    <t>駐車場</t>
  </si>
  <si>
    <t>管理事務所</t>
  </si>
  <si>
    <t>施設面積（㎡）</t>
  </si>
  <si>
    <t>取扱高（ｔ）</t>
  </si>
  <si>
    <t>果実</t>
  </si>
  <si>
    <t>水産物</t>
  </si>
  <si>
    <t>肉類,鳥類,卵類</t>
  </si>
  <si>
    <t>年間取扱高及び売上高</t>
  </si>
  <si>
    <t>青果物</t>
  </si>
  <si>
    <t>食肉</t>
  </si>
  <si>
    <t>売上高割使用料（％）</t>
  </si>
  <si>
    <t>卸売業者
（社）</t>
  </si>
  <si>
    <t>売買参加人（人）</t>
  </si>
  <si>
    <t>第１種</t>
  </si>
  <si>
    <t>第２種</t>
  </si>
  <si>
    <t>関連事業者(人）</t>
  </si>
  <si>
    <t>市場関係業者</t>
  </si>
  <si>
    <t>損益勘定所属職員</t>
  </si>
  <si>
    <t>資本勘定所属職員</t>
  </si>
  <si>
    <t>うち</t>
  </si>
  <si>
    <t>料金徴収総面積(m2）</t>
  </si>
  <si>
    <t>修繕費</t>
  </si>
  <si>
    <t>税込み売上高（百万円）</t>
  </si>
  <si>
    <t>（一㎡当り一ヶ月）
施設使用料（円）（税込み）</t>
  </si>
  <si>
    <t>食肉等</t>
  </si>
  <si>
    <t>職員数（人）</t>
  </si>
  <si>
    <t>仲卸業
者
（社）</t>
  </si>
  <si>
    <t>職員1人当たり営業収益（千円）</t>
  </si>
  <si>
    <t>主営業収益</t>
  </si>
  <si>
    <t>企業債償還金</t>
  </si>
  <si>
    <t>野菜</t>
  </si>
  <si>
    <t>平成22年度</t>
  </si>
  <si>
    <t>平成23年度</t>
  </si>
  <si>
    <t>平成24年度</t>
  </si>
  <si>
    <t>平成10年6月1日</t>
  </si>
  <si>
    <t>条例財務</t>
  </si>
  <si>
    <t>非設置</t>
  </si>
  <si>
    <t>（団体名）　　船橋市　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</si>
</sst>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);[Red]\(#,##0\)"/>
    <numFmt numFmtId="178" formatCode="0.0_);[Red]\(0.0\)"/>
    <numFmt numFmtId="179" formatCode="#,##0.0_);[Red]\(#,##0.0\)"/>
    <numFmt numFmtId="180" formatCode="#,##0.00_);[Red]\(#,##0.00\)"/>
  </numFmts>
  <fonts count="43">
    <font>
      <sz val="11"/>
      <name val="ＭＳ Ｐゴシック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b/>
      <sz val="16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2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19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0" fontId="3" fillId="0" borderId="20" xfId="0" applyFont="1" applyBorder="1" applyAlignment="1">
      <alignment horizontal="left" vertical="center" indent="1"/>
    </xf>
    <xf numFmtId="0" fontId="3" fillId="0" borderId="28" xfId="0" applyFont="1" applyBorder="1" applyAlignment="1">
      <alignment horizontal="left" vertical="center" indent="1"/>
    </xf>
    <xf numFmtId="0" fontId="3" fillId="0" borderId="29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left" vertical="center" indent="1"/>
    </xf>
    <xf numFmtId="0" fontId="3" fillId="0" borderId="32" xfId="0" applyFont="1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 indent="1"/>
    </xf>
    <xf numFmtId="0" fontId="3" fillId="0" borderId="34" xfId="0" applyFont="1" applyBorder="1" applyAlignment="1">
      <alignment horizontal="left" vertical="center" indent="1"/>
    </xf>
    <xf numFmtId="176" fontId="3" fillId="0" borderId="35" xfId="0" applyNumberFormat="1" applyFont="1" applyBorder="1" applyAlignment="1">
      <alignment vertical="center"/>
    </xf>
    <xf numFmtId="176" fontId="3" fillId="0" borderId="36" xfId="0" applyNumberFormat="1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6" fontId="3" fillId="0" borderId="38" xfId="0" applyNumberFormat="1" applyFont="1" applyBorder="1" applyAlignment="1">
      <alignment vertical="center"/>
    </xf>
    <xf numFmtId="0" fontId="0" fillId="0" borderId="17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3" fillId="0" borderId="39" xfId="0" applyFont="1" applyBorder="1" applyAlignment="1">
      <alignment horizontal="left" vertical="center" indent="1"/>
    </xf>
    <xf numFmtId="0" fontId="3" fillId="0" borderId="40" xfId="0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176" fontId="3" fillId="0" borderId="42" xfId="0" applyNumberFormat="1" applyFont="1" applyBorder="1" applyAlignment="1">
      <alignment vertical="center"/>
    </xf>
    <xf numFmtId="0" fontId="3" fillId="0" borderId="43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177" fontId="3" fillId="0" borderId="44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7" fontId="3" fillId="0" borderId="45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25" xfId="0" applyNumberFormat="1" applyFont="1" applyBorder="1" applyAlignment="1">
      <alignment vertical="center"/>
    </xf>
    <xf numFmtId="177" fontId="3" fillId="0" borderId="46" xfId="0" applyNumberFormat="1" applyFont="1" applyBorder="1" applyAlignment="1">
      <alignment vertical="center"/>
    </xf>
    <xf numFmtId="177" fontId="3" fillId="0" borderId="35" xfId="0" applyNumberFormat="1" applyFont="1" applyBorder="1" applyAlignment="1">
      <alignment vertical="center"/>
    </xf>
    <xf numFmtId="177" fontId="3" fillId="0" borderId="36" xfId="0" applyNumberFormat="1" applyFont="1" applyBorder="1" applyAlignment="1">
      <alignment vertical="center"/>
    </xf>
    <xf numFmtId="177" fontId="3" fillId="0" borderId="47" xfId="0" applyNumberFormat="1" applyFont="1" applyBorder="1" applyAlignment="1">
      <alignment vertical="center"/>
    </xf>
    <xf numFmtId="177" fontId="3" fillId="0" borderId="48" xfId="0" applyNumberFormat="1" applyFont="1" applyBorder="1" applyAlignment="1">
      <alignment vertical="center"/>
    </xf>
    <xf numFmtId="177" fontId="3" fillId="0" borderId="49" xfId="0" applyNumberFormat="1" applyFont="1" applyBorder="1" applyAlignment="1">
      <alignment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177" fontId="3" fillId="0" borderId="48" xfId="0" applyNumberFormat="1" applyFont="1" applyBorder="1" applyAlignment="1">
      <alignment horizontal="right" vertical="center"/>
    </xf>
    <xf numFmtId="177" fontId="3" fillId="0" borderId="49" xfId="0" applyNumberFormat="1" applyFont="1" applyBorder="1" applyAlignment="1">
      <alignment horizontal="right" vertical="center"/>
    </xf>
    <xf numFmtId="177" fontId="3" fillId="0" borderId="50" xfId="0" applyNumberFormat="1" applyFont="1" applyBorder="1" applyAlignment="1">
      <alignment vertical="center"/>
    </xf>
    <xf numFmtId="177" fontId="3" fillId="0" borderId="51" xfId="0" applyNumberFormat="1" applyFont="1" applyBorder="1" applyAlignment="1">
      <alignment vertical="center"/>
    </xf>
    <xf numFmtId="177" fontId="3" fillId="0" borderId="52" xfId="0" applyNumberFormat="1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178" fontId="3" fillId="0" borderId="18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8" fontId="3" fillId="0" borderId="12" xfId="0" applyNumberFormat="1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178" fontId="3" fillId="0" borderId="23" xfId="0" applyNumberFormat="1" applyFont="1" applyBorder="1" applyAlignment="1">
      <alignment horizontal="right" vertical="center"/>
    </xf>
    <xf numFmtId="178" fontId="3" fillId="0" borderId="11" xfId="0" applyNumberFormat="1" applyFont="1" applyBorder="1" applyAlignment="1">
      <alignment horizontal="right" vertical="center"/>
    </xf>
    <xf numFmtId="178" fontId="3" fillId="0" borderId="53" xfId="0" applyNumberFormat="1" applyFont="1" applyBorder="1" applyAlignment="1">
      <alignment horizontal="right" vertical="center"/>
    </xf>
    <xf numFmtId="178" fontId="3" fillId="0" borderId="48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33" xfId="0" applyNumberFormat="1" applyFont="1" applyFill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6" fontId="3" fillId="0" borderId="54" xfId="0" applyNumberFormat="1" applyFont="1" applyBorder="1" applyAlignment="1">
      <alignment vertical="center"/>
    </xf>
    <xf numFmtId="176" fontId="3" fillId="0" borderId="55" xfId="0" applyNumberFormat="1" applyFont="1" applyBorder="1" applyAlignment="1">
      <alignment vertical="center"/>
    </xf>
    <xf numFmtId="176" fontId="3" fillId="0" borderId="56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9" fontId="3" fillId="0" borderId="25" xfId="0" applyNumberFormat="1" applyFont="1" applyBorder="1" applyAlignment="1">
      <alignment vertical="center"/>
    </xf>
    <xf numFmtId="179" fontId="3" fillId="0" borderId="49" xfId="0" applyNumberFormat="1" applyFont="1" applyBorder="1" applyAlignment="1">
      <alignment vertical="center"/>
    </xf>
    <xf numFmtId="177" fontId="3" fillId="0" borderId="44" xfId="0" applyNumberFormat="1" applyFont="1" applyBorder="1" applyAlignment="1">
      <alignment horizontal="center" vertical="center" shrinkToFit="1"/>
    </xf>
    <xf numFmtId="177" fontId="3" fillId="0" borderId="23" xfId="0" applyNumberFormat="1" applyFont="1" applyBorder="1" applyAlignment="1">
      <alignment horizontal="center" vertical="center" shrinkToFit="1"/>
    </xf>
    <xf numFmtId="177" fontId="3" fillId="0" borderId="24" xfId="0" applyNumberFormat="1" applyFont="1" applyBorder="1" applyAlignment="1">
      <alignment horizontal="center" vertical="center" shrinkToFit="1"/>
    </xf>
    <xf numFmtId="176" fontId="3" fillId="0" borderId="11" xfId="0" applyNumberFormat="1" applyFont="1" applyFill="1" applyBorder="1" applyAlignment="1">
      <alignment vertical="center"/>
    </xf>
    <xf numFmtId="176" fontId="3" fillId="0" borderId="35" xfId="0" applyNumberFormat="1" applyFont="1" applyFill="1" applyBorder="1" applyAlignment="1">
      <alignment vertical="center"/>
    </xf>
    <xf numFmtId="180" fontId="3" fillId="0" borderId="45" xfId="0" applyNumberFormat="1" applyFont="1" applyBorder="1" applyAlignment="1">
      <alignment vertical="center"/>
    </xf>
    <xf numFmtId="180" fontId="3" fillId="0" borderId="11" xfId="0" applyNumberFormat="1" applyFont="1" applyBorder="1" applyAlignment="1">
      <alignment vertical="center"/>
    </xf>
    <xf numFmtId="180" fontId="3" fillId="0" borderId="25" xfId="0" applyNumberFormat="1" applyFont="1" applyBorder="1" applyAlignment="1">
      <alignment vertical="center"/>
    </xf>
    <xf numFmtId="180" fontId="3" fillId="0" borderId="46" xfId="0" applyNumberFormat="1" applyFont="1" applyBorder="1" applyAlignment="1">
      <alignment vertical="center"/>
    </xf>
    <xf numFmtId="180" fontId="3" fillId="0" borderId="35" xfId="0" applyNumberFormat="1" applyFont="1" applyBorder="1" applyAlignment="1">
      <alignment vertical="center"/>
    </xf>
    <xf numFmtId="180" fontId="3" fillId="0" borderId="36" xfId="0" applyNumberFormat="1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48" xfId="0" applyNumberFormat="1" applyFont="1" applyFill="1" applyBorder="1" applyAlignment="1">
      <alignment vertical="center"/>
    </xf>
    <xf numFmtId="176" fontId="3" fillId="0" borderId="49" xfId="0" applyNumberFormat="1" applyFont="1" applyFill="1" applyBorder="1" applyAlignment="1">
      <alignment vertical="center"/>
    </xf>
    <xf numFmtId="176" fontId="3" fillId="0" borderId="31" xfId="0" applyNumberFormat="1" applyFont="1" applyFill="1" applyBorder="1" applyAlignment="1">
      <alignment vertical="center"/>
    </xf>
    <xf numFmtId="176" fontId="3" fillId="0" borderId="53" xfId="0" applyNumberFormat="1" applyFont="1" applyFill="1" applyBorder="1" applyAlignment="1">
      <alignment vertical="center"/>
    </xf>
    <xf numFmtId="176" fontId="3" fillId="0" borderId="58" xfId="0" applyNumberFormat="1" applyFont="1" applyFill="1" applyBorder="1" applyAlignment="1">
      <alignment vertical="center"/>
    </xf>
    <xf numFmtId="0" fontId="3" fillId="0" borderId="53" xfId="0" applyFont="1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6" xfId="0" applyBorder="1" applyAlignment="1">
      <alignment vertical="center"/>
    </xf>
    <xf numFmtId="0" fontId="8" fillId="0" borderId="31" xfId="0" applyFont="1" applyBorder="1" applyAlignment="1">
      <alignment horizontal="center" vertical="center" wrapText="1"/>
    </xf>
    <xf numFmtId="0" fontId="9" fillId="0" borderId="60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9" fillId="0" borderId="46" xfId="0" applyFont="1" applyBorder="1" applyAlignment="1">
      <alignment vertical="center" wrapText="1"/>
    </xf>
    <xf numFmtId="0" fontId="0" fillId="0" borderId="56" xfId="0" applyBorder="1" applyAlignment="1">
      <alignment vertical="center"/>
    </xf>
    <xf numFmtId="0" fontId="0" fillId="0" borderId="61" xfId="0" applyBorder="1" applyAlignment="1">
      <alignment vertical="center"/>
    </xf>
    <xf numFmtId="0" fontId="3" fillId="0" borderId="31" xfId="0" applyFont="1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 indent="1"/>
    </xf>
    <xf numFmtId="0" fontId="3" fillId="0" borderId="34" xfId="0" applyFont="1" applyBorder="1" applyAlignment="1">
      <alignment horizontal="left" vertical="center" indent="1"/>
    </xf>
    <xf numFmtId="0" fontId="3" fillId="0" borderId="31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3" fillId="0" borderId="56" xfId="0" applyFont="1" applyBorder="1" applyAlignment="1">
      <alignment vertical="center" wrapText="1"/>
    </xf>
    <xf numFmtId="0" fontId="3" fillId="0" borderId="61" xfId="0" applyFont="1" applyBorder="1" applyAlignment="1">
      <alignment vertical="center" wrapText="1"/>
    </xf>
    <xf numFmtId="0" fontId="3" fillId="0" borderId="57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0" fillId="0" borderId="54" xfId="0" applyBorder="1" applyAlignment="1">
      <alignment vertical="center"/>
    </xf>
    <xf numFmtId="0" fontId="3" fillId="0" borderId="62" xfId="0" applyFont="1" applyBorder="1" applyAlignment="1">
      <alignment vertical="center" textRotation="255"/>
    </xf>
    <xf numFmtId="0" fontId="3" fillId="0" borderId="63" xfId="0" applyFont="1" applyBorder="1" applyAlignment="1">
      <alignment vertical="center" textRotation="255"/>
    </xf>
    <xf numFmtId="0" fontId="0" fillId="0" borderId="63" xfId="0" applyBorder="1" applyAlignment="1">
      <alignment vertical="center" textRotation="255"/>
    </xf>
    <xf numFmtId="0" fontId="0" fillId="0" borderId="64" xfId="0" applyBorder="1" applyAlignment="1">
      <alignment vertical="center" textRotation="255"/>
    </xf>
    <xf numFmtId="0" fontId="3" fillId="0" borderId="65" xfId="0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3" fillId="0" borderId="62" xfId="0" applyFont="1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textRotation="255"/>
    </xf>
    <xf numFmtId="0" fontId="3" fillId="0" borderId="67" xfId="0" applyFont="1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horizontal="center" vertical="center" wrapText="1" shrinkToFit="1"/>
    </xf>
    <xf numFmtId="0" fontId="0" fillId="0" borderId="54" xfId="0" applyBorder="1" applyAlignment="1">
      <alignment horizontal="center" vertical="center" wrapText="1" shrinkToFit="1"/>
    </xf>
    <xf numFmtId="0" fontId="0" fillId="0" borderId="62" xfId="0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 wrapText="1"/>
    </xf>
    <xf numFmtId="0" fontId="0" fillId="0" borderId="60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3" fillId="0" borderId="53" xfId="0" applyFont="1" applyBorder="1" applyAlignment="1">
      <alignment vertical="center" textRotation="255"/>
    </xf>
    <xf numFmtId="0" fontId="0" fillId="0" borderId="41" xfId="0" applyBorder="1" applyAlignment="1">
      <alignment vertical="center" textRotation="255"/>
    </xf>
    <xf numFmtId="0" fontId="0" fillId="0" borderId="41" xfId="0" applyBorder="1" applyAlignment="1">
      <alignment vertical="center"/>
    </xf>
    <xf numFmtId="0" fontId="0" fillId="0" borderId="35" xfId="0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35" xfId="0" applyBorder="1" applyAlignment="1">
      <alignment vertical="center" textRotation="255"/>
    </xf>
    <xf numFmtId="0" fontId="4" fillId="0" borderId="31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indent="1"/>
    </xf>
    <xf numFmtId="0" fontId="3" fillId="0" borderId="45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4" fillId="0" borderId="62" xfId="0" applyFont="1" applyBorder="1" applyAlignment="1">
      <alignment vertical="center" textRotation="255"/>
    </xf>
    <xf numFmtId="0" fontId="3" fillId="0" borderId="68" xfId="0" applyFont="1" applyBorder="1" applyAlignment="1">
      <alignment horizontal="left" vertical="center" indent="1"/>
    </xf>
    <xf numFmtId="0" fontId="0" fillId="0" borderId="39" xfId="0" applyBorder="1" applyAlignment="1">
      <alignment vertical="center"/>
    </xf>
    <xf numFmtId="58" fontId="3" fillId="0" borderId="2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58" fontId="3" fillId="0" borderId="5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left" vertical="center" indent="1"/>
    </xf>
    <xf numFmtId="0" fontId="3" fillId="0" borderId="52" xfId="0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showZeros="0" tabSelected="1" zoomScale="90" zoomScaleNormal="90" zoomScaleSheetLayoutView="100" zoomScalePageLayoutView="0" workbookViewId="0" topLeftCell="A1">
      <selection activeCell="A1" sqref="A1:R1"/>
    </sheetView>
  </sheetViews>
  <sheetFormatPr defaultColWidth="9.00390625" defaultRowHeight="20.25" customHeight="1"/>
  <cols>
    <col min="1" max="1" width="2.875" style="2" bestFit="1" customWidth="1"/>
    <col min="2" max="3" width="4.125" style="2" customWidth="1"/>
    <col min="4" max="4" width="25.50390625" style="2" customWidth="1"/>
    <col min="5" max="5" width="4.50390625" style="2" bestFit="1" customWidth="1"/>
    <col min="6" max="8" width="12.625" style="2" customWidth="1"/>
    <col min="9" max="9" width="2.125" style="2" customWidth="1"/>
    <col min="10" max="12" width="2.875" style="2" bestFit="1" customWidth="1"/>
    <col min="13" max="13" width="5.25390625" style="2" bestFit="1" customWidth="1"/>
    <col min="14" max="14" width="23.625" style="2" customWidth="1"/>
    <col min="15" max="15" width="3.375" style="2" bestFit="1" customWidth="1"/>
    <col min="16" max="18" width="12.625" style="2" customWidth="1"/>
    <col min="19" max="16384" width="9.00390625" style="2" customWidth="1"/>
  </cols>
  <sheetData>
    <row r="1" spans="1:18" ht="29.25" customHeight="1">
      <c r="A1" s="206" t="s">
        <v>103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</row>
    <row r="2" spans="6:16" ht="20.25" customHeight="1"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 ht="27" customHeight="1" thickBot="1">
      <c r="A3" s="6" t="s">
        <v>153</v>
      </c>
      <c r="Q3" s="2" t="s">
        <v>0</v>
      </c>
    </row>
    <row r="4" spans="1:18" ht="20.25" customHeight="1" thickBot="1">
      <c r="A4" s="207" t="s">
        <v>65</v>
      </c>
      <c r="B4" s="208"/>
      <c r="C4" s="208"/>
      <c r="D4" s="208"/>
      <c r="E4" s="8"/>
      <c r="F4" s="51" t="s">
        <v>147</v>
      </c>
      <c r="G4" s="52" t="s">
        <v>148</v>
      </c>
      <c r="H4" s="53" t="s">
        <v>149</v>
      </c>
      <c r="I4" s="3"/>
      <c r="J4" s="207" t="s">
        <v>66</v>
      </c>
      <c r="K4" s="208"/>
      <c r="L4" s="208"/>
      <c r="M4" s="208"/>
      <c r="N4" s="208"/>
      <c r="O4" s="8"/>
      <c r="P4" s="51" t="s">
        <v>147</v>
      </c>
      <c r="Q4" s="52" t="s">
        <v>148</v>
      </c>
      <c r="R4" s="53" t="s">
        <v>149</v>
      </c>
    </row>
    <row r="5" spans="1:18" ht="20.25" customHeight="1">
      <c r="A5" s="195" t="s">
        <v>104</v>
      </c>
      <c r="B5" s="196"/>
      <c r="C5" s="196"/>
      <c r="D5" s="196"/>
      <c r="E5" s="9"/>
      <c r="F5" s="200">
        <v>25346</v>
      </c>
      <c r="G5" s="201"/>
      <c r="H5" s="202"/>
      <c r="I5" s="3"/>
      <c r="J5" s="158" t="s">
        <v>57</v>
      </c>
      <c r="K5" s="151" t="s">
        <v>81</v>
      </c>
      <c r="L5" s="152"/>
      <c r="M5" s="152"/>
      <c r="N5" s="152"/>
      <c r="O5" s="75" t="s">
        <v>67</v>
      </c>
      <c r="P5" s="110">
        <f>P6+P13</f>
        <v>787919</v>
      </c>
      <c r="Q5" s="111">
        <f>Q6+Q13</f>
        <v>776475</v>
      </c>
      <c r="R5" s="112">
        <f>R6+R13</f>
        <v>768603</v>
      </c>
    </row>
    <row r="6" spans="1:18" ht="20.25" customHeight="1">
      <c r="A6" s="209" t="s">
        <v>1</v>
      </c>
      <c r="B6" s="142"/>
      <c r="C6" s="142"/>
      <c r="D6" s="142"/>
      <c r="E6" s="10"/>
      <c r="F6" s="203">
        <v>25659</v>
      </c>
      <c r="G6" s="124"/>
      <c r="H6" s="204"/>
      <c r="I6" s="3"/>
      <c r="J6" s="160"/>
      <c r="K6" s="180" t="s">
        <v>59</v>
      </c>
      <c r="L6" s="142" t="s">
        <v>82</v>
      </c>
      <c r="M6" s="142"/>
      <c r="N6" s="142"/>
      <c r="O6" s="76" t="s">
        <v>68</v>
      </c>
      <c r="P6" s="87">
        <f>P7+P11</f>
        <v>787919</v>
      </c>
      <c r="Q6" s="100">
        <f>Q7+Q11</f>
        <v>776475</v>
      </c>
      <c r="R6" s="113">
        <f>R7+R11</f>
        <v>768603</v>
      </c>
    </row>
    <row r="7" spans="1:18" ht="20.25" customHeight="1">
      <c r="A7" s="209" t="s">
        <v>105</v>
      </c>
      <c r="B7" s="142"/>
      <c r="C7" s="142"/>
      <c r="D7" s="142"/>
      <c r="E7" s="10"/>
      <c r="F7" s="205" t="s">
        <v>151</v>
      </c>
      <c r="G7" s="124"/>
      <c r="H7" s="204"/>
      <c r="I7" s="3"/>
      <c r="J7" s="160"/>
      <c r="K7" s="181"/>
      <c r="L7" s="180" t="s">
        <v>59</v>
      </c>
      <c r="M7" s="142" t="s">
        <v>83</v>
      </c>
      <c r="N7" s="142"/>
      <c r="O7" s="76" t="s">
        <v>69</v>
      </c>
      <c r="P7" s="86">
        <v>581478</v>
      </c>
      <c r="Q7" s="25">
        <v>536166</v>
      </c>
      <c r="R7" s="26">
        <v>522014</v>
      </c>
    </row>
    <row r="8" spans="1:18" ht="20.25" customHeight="1" thickBot="1">
      <c r="A8" s="149" t="s">
        <v>2</v>
      </c>
      <c r="B8" s="150"/>
      <c r="C8" s="150"/>
      <c r="D8" s="150"/>
      <c r="E8" s="11"/>
      <c r="F8" s="108" t="s">
        <v>152</v>
      </c>
      <c r="G8" s="109" t="s">
        <v>152</v>
      </c>
      <c r="H8" s="20" t="s">
        <v>152</v>
      </c>
      <c r="I8" s="3"/>
      <c r="J8" s="160"/>
      <c r="K8" s="181"/>
      <c r="L8" s="181"/>
      <c r="M8" s="194" t="s">
        <v>50</v>
      </c>
      <c r="N8" s="1" t="s">
        <v>144</v>
      </c>
      <c r="O8" s="76"/>
      <c r="P8" s="86">
        <v>441564</v>
      </c>
      <c r="Q8" s="25">
        <v>417128</v>
      </c>
      <c r="R8" s="26">
        <v>402122</v>
      </c>
    </row>
    <row r="9" spans="1:18" ht="20.25" customHeight="1">
      <c r="A9" s="158" t="s">
        <v>118</v>
      </c>
      <c r="B9" s="151" t="s">
        <v>106</v>
      </c>
      <c r="C9" s="152"/>
      <c r="D9" s="152"/>
      <c r="E9" s="9"/>
      <c r="F9" s="54">
        <v>123687</v>
      </c>
      <c r="G9" s="55">
        <v>123687</v>
      </c>
      <c r="H9" s="56">
        <v>123687</v>
      </c>
      <c r="I9" s="3"/>
      <c r="J9" s="160"/>
      <c r="K9" s="181"/>
      <c r="L9" s="181"/>
      <c r="M9" s="194"/>
      <c r="N9" s="1" t="s">
        <v>17</v>
      </c>
      <c r="O9" s="76"/>
      <c r="P9" s="86"/>
      <c r="Q9" s="25"/>
      <c r="R9" s="26"/>
    </row>
    <row r="10" spans="1:18" ht="20.25" customHeight="1">
      <c r="A10" s="159"/>
      <c r="B10" s="153" t="s">
        <v>107</v>
      </c>
      <c r="C10" s="154"/>
      <c r="D10" s="12" t="s">
        <v>108</v>
      </c>
      <c r="E10" s="10"/>
      <c r="F10" s="57">
        <v>14526</v>
      </c>
      <c r="G10" s="58">
        <v>14526</v>
      </c>
      <c r="H10" s="59">
        <v>14526</v>
      </c>
      <c r="I10" s="3"/>
      <c r="J10" s="160"/>
      <c r="K10" s="181"/>
      <c r="L10" s="181"/>
      <c r="M10" s="194"/>
      <c r="N10" s="1" t="s">
        <v>99</v>
      </c>
      <c r="O10" s="76"/>
      <c r="P10" s="86"/>
      <c r="Q10" s="25"/>
      <c r="R10" s="26"/>
    </row>
    <row r="11" spans="1:18" ht="20.25" customHeight="1">
      <c r="A11" s="159"/>
      <c r="B11" s="155"/>
      <c r="C11" s="156"/>
      <c r="D11" s="12" t="s">
        <v>109</v>
      </c>
      <c r="E11" s="10"/>
      <c r="F11" s="57">
        <v>8790</v>
      </c>
      <c r="G11" s="58">
        <v>8790</v>
      </c>
      <c r="H11" s="59">
        <v>8790</v>
      </c>
      <c r="I11" s="3"/>
      <c r="J11" s="160"/>
      <c r="K11" s="181"/>
      <c r="L11" s="181"/>
      <c r="M11" s="142" t="s">
        <v>84</v>
      </c>
      <c r="N11" s="142"/>
      <c r="O11" s="76" t="s">
        <v>70</v>
      </c>
      <c r="P11" s="86">
        <v>206441</v>
      </c>
      <c r="Q11" s="25">
        <v>240309</v>
      </c>
      <c r="R11" s="26">
        <v>246589</v>
      </c>
    </row>
    <row r="12" spans="1:18" ht="20.25" customHeight="1">
      <c r="A12" s="159"/>
      <c r="B12" s="155"/>
      <c r="C12" s="156"/>
      <c r="D12" s="12" t="s">
        <v>110</v>
      </c>
      <c r="E12" s="10"/>
      <c r="F12" s="57">
        <v>5167</v>
      </c>
      <c r="G12" s="58">
        <v>5167</v>
      </c>
      <c r="H12" s="59">
        <v>5167</v>
      </c>
      <c r="I12" s="3"/>
      <c r="J12" s="160"/>
      <c r="K12" s="181"/>
      <c r="L12" s="181"/>
      <c r="M12" s="46" t="s">
        <v>135</v>
      </c>
      <c r="N12" s="12" t="s">
        <v>18</v>
      </c>
      <c r="O12" s="76"/>
      <c r="P12" s="86">
        <v>200000</v>
      </c>
      <c r="Q12" s="25">
        <v>233000</v>
      </c>
      <c r="R12" s="26">
        <v>244600</v>
      </c>
    </row>
    <row r="13" spans="1:18" ht="20.25" customHeight="1">
      <c r="A13" s="159"/>
      <c r="B13" s="155"/>
      <c r="C13" s="156"/>
      <c r="D13" s="12" t="s">
        <v>111</v>
      </c>
      <c r="E13" s="10"/>
      <c r="F13" s="57">
        <v>2184</v>
      </c>
      <c r="G13" s="58">
        <v>2184</v>
      </c>
      <c r="H13" s="59">
        <v>2184</v>
      </c>
      <c r="I13" s="3"/>
      <c r="J13" s="160"/>
      <c r="K13" s="181"/>
      <c r="L13" s="142" t="s">
        <v>85</v>
      </c>
      <c r="M13" s="142"/>
      <c r="N13" s="142"/>
      <c r="O13" s="76" t="s">
        <v>71</v>
      </c>
      <c r="P13" s="86"/>
      <c r="Q13" s="25"/>
      <c r="R13" s="26"/>
    </row>
    <row r="14" spans="1:18" ht="20.25" customHeight="1">
      <c r="A14" s="159"/>
      <c r="B14" s="155"/>
      <c r="C14" s="156"/>
      <c r="D14" s="12" t="s">
        <v>112</v>
      </c>
      <c r="E14" s="10"/>
      <c r="F14" s="57">
        <v>6267</v>
      </c>
      <c r="G14" s="58">
        <v>6267</v>
      </c>
      <c r="H14" s="59">
        <v>6267</v>
      </c>
      <c r="I14" s="3"/>
      <c r="J14" s="160"/>
      <c r="K14" s="141" t="s">
        <v>86</v>
      </c>
      <c r="L14" s="142"/>
      <c r="M14" s="142"/>
      <c r="N14" s="142"/>
      <c r="O14" s="76" t="s">
        <v>72</v>
      </c>
      <c r="P14" s="87">
        <f>P15+P22</f>
        <v>787714</v>
      </c>
      <c r="Q14" s="100">
        <f>Q15+Q22</f>
        <v>775654</v>
      </c>
      <c r="R14" s="113">
        <f>R15+R22</f>
        <v>767785</v>
      </c>
    </row>
    <row r="15" spans="1:18" ht="20.25" customHeight="1">
      <c r="A15" s="159"/>
      <c r="B15" s="155"/>
      <c r="C15" s="156"/>
      <c r="D15" s="12" t="s">
        <v>113</v>
      </c>
      <c r="E15" s="10"/>
      <c r="F15" s="57">
        <v>3407</v>
      </c>
      <c r="G15" s="58">
        <v>3407</v>
      </c>
      <c r="H15" s="59">
        <v>3407</v>
      </c>
      <c r="I15" s="3"/>
      <c r="J15" s="160"/>
      <c r="K15" s="180" t="s">
        <v>59</v>
      </c>
      <c r="L15" s="141" t="s">
        <v>87</v>
      </c>
      <c r="M15" s="142"/>
      <c r="N15" s="142"/>
      <c r="O15" s="76" t="s">
        <v>73</v>
      </c>
      <c r="P15" s="87">
        <f>P16+P20</f>
        <v>787148</v>
      </c>
      <c r="Q15" s="100">
        <f>Q16+Q20</f>
        <v>775603</v>
      </c>
      <c r="R15" s="113">
        <f>R16+R20</f>
        <v>763000</v>
      </c>
    </row>
    <row r="16" spans="1:18" ht="20.25" customHeight="1">
      <c r="A16" s="159"/>
      <c r="B16" s="157"/>
      <c r="C16" s="126"/>
      <c r="D16" s="12" t="s">
        <v>114</v>
      </c>
      <c r="E16" s="10"/>
      <c r="F16" s="57">
        <v>3600</v>
      </c>
      <c r="G16" s="58">
        <v>3600</v>
      </c>
      <c r="H16" s="59">
        <v>3600</v>
      </c>
      <c r="I16" s="3"/>
      <c r="J16" s="160"/>
      <c r="K16" s="182"/>
      <c r="L16" s="180" t="s">
        <v>59</v>
      </c>
      <c r="M16" s="1" t="s">
        <v>88</v>
      </c>
      <c r="N16" s="12"/>
      <c r="O16" s="76" t="s">
        <v>74</v>
      </c>
      <c r="P16" s="87">
        <v>716501</v>
      </c>
      <c r="Q16" s="100">
        <v>711581</v>
      </c>
      <c r="R16" s="26">
        <v>705726</v>
      </c>
    </row>
    <row r="17" spans="1:18" ht="20.25" customHeight="1">
      <c r="A17" s="159"/>
      <c r="B17" s="157"/>
      <c r="C17" s="126"/>
      <c r="D17" s="12" t="s">
        <v>115</v>
      </c>
      <c r="E17" s="10"/>
      <c r="F17" s="57">
        <v>7804</v>
      </c>
      <c r="G17" s="58">
        <v>7804</v>
      </c>
      <c r="H17" s="59">
        <v>7804</v>
      </c>
      <c r="I17" s="3"/>
      <c r="J17" s="160"/>
      <c r="K17" s="182"/>
      <c r="L17" s="182"/>
      <c r="M17" s="120" t="s">
        <v>16</v>
      </c>
      <c r="N17" s="1" t="s">
        <v>15</v>
      </c>
      <c r="O17" s="76"/>
      <c r="P17" s="86">
        <v>201991</v>
      </c>
      <c r="Q17" s="25">
        <v>191168</v>
      </c>
      <c r="R17" s="26">
        <v>181312</v>
      </c>
    </row>
    <row r="18" spans="1:18" ht="20.25" customHeight="1">
      <c r="A18" s="160"/>
      <c r="B18" s="157"/>
      <c r="C18" s="126"/>
      <c r="D18" s="36" t="s">
        <v>116</v>
      </c>
      <c r="E18" s="22"/>
      <c r="F18" s="60">
        <v>25962</v>
      </c>
      <c r="G18" s="61">
        <v>25962</v>
      </c>
      <c r="H18" s="62">
        <v>25962</v>
      </c>
      <c r="I18" s="3"/>
      <c r="J18" s="160"/>
      <c r="K18" s="182"/>
      <c r="L18" s="182"/>
      <c r="M18" s="121"/>
      <c r="N18" s="1" t="s">
        <v>19</v>
      </c>
      <c r="O18" s="76"/>
      <c r="P18" s="86"/>
      <c r="Q18" s="25"/>
      <c r="R18" s="26"/>
    </row>
    <row r="19" spans="1:18" ht="20.25" customHeight="1">
      <c r="A19" s="160"/>
      <c r="B19" s="157"/>
      <c r="C19" s="126"/>
      <c r="D19" s="42" t="s">
        <v>117</v>
      </c>
      <c r="E19" s="10"/>
      <c r="F19" s="57">
        <v>1342</v>
      </c>
      <c r="G19" s="58">
        <v>1342</v>
      </c>
      <c r="H19" s="59">
        <v>1342</v>
      </c>
      <c r="I19" s="3"/>
      <c r="J19" s="160"/>
      <c r="K19" s="182"/>
      <c r="L19" s="182"/>
      <c r="M19" s="122"/>
      <c r="N19" s="1" t="s">
        <v>20</v>
      </c>
      <c r="O19" s="76"/>
      <c r="P19" s="86">
        <v>228611</v>
      </c>
      <c r="Q19" s="25">
        <v>223764</v>
      </c>
      <c r="R19" s="26">
        <v>200965</v>
      </c>
    </row>
    <row r="20" spans="1:18" ht="20.25" customHeight="1">
      <c r="A20" s="160"/>
      <c r="B20" s="157"/>
      <c r="C20" s="126"/>
      <c r="D20" s="42" t="s">
        <v>3</v>
      </c>
      <c r="E20" s="10"/>
      <c r="F20" s="57">
        <v>4701</v>
      </c>
      <c r="G20" s="58">
        <v>4701</v>
      </c>
      <c r="H20" s="59">
        <v>4701</v>
      </c>
      <c r="I20" s="3"/>
      <c r="J20" s="160"/>
      <c r="K20" s="182"/>
      <c r="L20" s="182"/>
      <c r="M20" s="141" t="s">
        <v>89</v>
      </c>
      <c r="N20" s="142"/>
      <c r="O20" s="76" t="s">
        <v>75</v>
      </c>
      <c r="P20" s="86">
        <v>70647</v>
      </c>
      <c r="Q20" s="25">
        <v>64022</v>
      </c>
      <c r="R20" s="26">
        <v>57274</v>
      </c>
    </row>
    <row r="21" spans="1:18" ht="20.25" customHeight="1" thickBot="1">
      <c r="A21" s="161"/>
      <c r="B21" s="133"/>
      <c r="C21" s="134"/>
      <c r="D21" s="43" t="s">
        <v>4</v>
      </c>
      <c r="E21" s="11"/>
      <c r="F21" s="63">
        <v>83750</v>
      </c>
      <c r="G21" s="64">
        <v>83750</v>
      </c>
      <c r="H21" s="65">
        <v>83750</v>
      </c>
      <c r="I21" s="3"/>
      <c r="J21" s="160"/>
      <c r="K21" s="182"/>
      <c r="L21" s="183"/>
      <c r="M21" s="4" t="s">
        <v>51</v>
      </c>
      <c r="N21" s="1" t="s">
        <v>21</v>
      </c>
      <c r="O21" s="76"/>
      <c r="P21" s="86">
        <v>70647</v>
      </c>
      <c r="Q21" s="25">
        <v>64022</v>
      </c>
      <c r="R21" s="26">
        <v>57274</v>
      </c>
    </row>
    <row r="22" spans="1:18" ht="20.25" customHeight="1" thickBot="1">
      <c r="A22" s="198" t="s">
        <v>136</v>
      </c>
      <c r="B22" s="199"/>
      <c r="C22" s="199"/>
      <c r="D22" s="199"/>
      <c r="E22" s="22"/>
      <c r="F22" s="60">
        <v>43050</v>
      </c>
      <c r="G22" s="61">
        <v>43050</v>
      </c>
      <c r="H22" s="62">
        <v>43050</v>
      </c>
      <c r="I22" s="3"/>
      <c r="J22" s="160"/>
      <c r="K22" s="183"/>
      <c r="L22" s="141" t="s">
        <v>90</v>
      </c>
      <c r="M22" s="142"/>
      <c r="N22" s="142"/>
      <c r="O22" s="76" t="s">
        <v>76</v>
      </c>
      <c r="P22" s="86">
        <v>566</v>
      </c>
      <c r="Q22" s="25">
        <v>51</v>
      </c>
      <c r="R22" s="26">
        <v>4785</v>
      </c>
    </row>
    <row r="23" spans="1:18" ht="20.25" customHeight="1">
      <c r="A23" s="164" t="s">
        <v>123</v>
      </c>
      <c r="B23" s="162" t="s">
        <v>146</v>
      </c>
      <c r="C23" s="163"/>
      <c r="D23" s="14" t="s">
        <v>119</v>
      </c>
      <c r="E23" s="9"/>
      <c r="F23" s="54">
        <v>34952</v>
      </c>
      <c r="G23" s="55">
        <v>33327</v>
      </c>
      <c r="H23" s="56">
        <v>33038</v>
      </c>
      <c r="I23" s="3"/>
      <c r="J23" s="160"/>
      <c r="K23" s="141" t="s">
        <v>22</v>
      </c>
      <c r="L23" s="142"/>
      <c r="M23" s="142"/>
      <c r="N23" s="142"/>
      <c r="O23" s="76"/>
      <c r="P23" s="87">
        <f>P6-P15</f>
        <v>771</v>
      </c>
      <c r="Q23" s="100">
        <f>Q6-Q15</f>
        <v>872</v>
      </c>
      <c r="R23" s="113">
        <f>R6-R15</f>
        <v>5603</v>
      </c>
    </row>
    <row r="24" spans="1:18" ht="20.25" customHeight="1" thickBot="1">
      <c r="A24" s="165"/>
      <c r="B24" s="127"/>
      <c r="C24" s="128"/>
      <c r="D24" s="12" t="s">
        <v>138</v>
      </c>
      <c r="E24" s="10"/>
      <c r="F24" s="57">
        <v>7335</v>
      </c>
      <c r="G24" s="58">
        <v>6414</v>
      </c>
      <c r="H24" s="59">
        <v>6100</v>
      </c>
      <c r="I24" s="3"/>
      <c r="J24" s="161"/>
      <c r="K24" s="193" t="s">
        <v>23</v>
      </c>
      <c r="L24" s="150"/>
      <c r="M24" s="150"/>
      <c r="N24" s="150"/>
      <c r="O24" s="77"/>
      <c r="P24" s="114">
        <f>P5-P14</f>
        <v>205</v>
      </c>
      <c r="Q24" s="115">
        <f>Q5-Q14</f>
        <v>821</v>
      </c>
      <c r="R24" s="116">
        <f>R5-R14</f>
        <v>818</v>
      </c>
    </row>
    <row r="25" spans="1:18" ht="20.25" customHeight="1">
      <c r="A25" s="165"/>
      <c r="B25" s="184" t="s">
        <v>120</v>
      </c>
      <c r="C25" s="185"/>
      <c r="D25" s="12" t="s">
        <v>119</v>
      </c>
      <c r="E25" s="10"/>
      <c r="F25" s="57">
        <v>10080</v>
      </c>
      <c r="G25" s="58">
        <v>10689</v>
      </c>
      <c r="H25" s="59">
        <v>10495</v>
      </c>
      <c r="I25" s="3"/>
      <c r="J25" s="158" t="s">
        <v>58</v>
      </c>
      <c r="K25" s="151" t="s">
        <v>91</v>
      </c>
      <c r="L25" s="152"/>
      <c r="M25" s="152"/>
      <c r="N25" s="152"/>
      <c r="O25" s="75" t="s">
        <v>77</v>
      </c>
      <c r="P25" s="88">
        <v>240000</v>
      </c>
      <c r="Q25" s="101">
        <v>240000</v>
      </c>
      <c r="R25" s="38">
        <v>100000</v>
      </c>
    </row>
    <row r="26" spans="1:18" ht="20.25" customHeight="1">
      <c r="A26" s="165"/>
      <c r="B26" s="127"/>
      <c r="C26" s="128"/>
      <c r="D26" s="12" t="s">
        <v>138</v>
      </c>
      <c r="E26" s="10"/>
      <c r="F26" s="57">
        <v>3190</v>
      </c>
      <c r="G26" s="58">
        <v>3160</v>
      </c>
      <c r="H26" s="59">
        <v>3129</v>
      </c>
      <c r="I26" s="3"/>
      <c r="J26" s="160"/>
      <c r="K26" s="180" t="s">
        <v>60</v>
      </c>
      <c r="L26" s="1" t="s">
        <v>24</v>
      </c>
      <c r="M26" s="12"/>
      <c r="N26" s="12"/>
      <c r="O26" s="10"/>
      <c r="P26" s="86"/>
      <c r="Q26" s="25"/>
      <c r="R26" s="26"/>
    </row>
    <row r="27" spans="1:18" ht="20.25" customHeight="1">
      <c r="A27" s="165"/>
      <c r="B27" s="125" t="s">
        <v>121</v>
      </c>
      <c r="C27" s="126"/>
      <c r="D27" s="36" t="s">
        <v>119</v>
      </c>
      <c r="E27" s="10"/>
      <c r="F27" s="57">
        <v>21476</v>
      </c>
      <c r="G27" s="58">
        <v>18560</v>
      </c>
      <c r="H27" s="59">
        <v>15278</v>
      </c>
      <c r="I27" s="3"/>
      <c r="J27" s="160"/>
      <c r="K27" s="181"/>
      <c r="L27" s="1" t="s">
        <v>18</v>
      </c>
      <c r="M27" s="12"/>
      <c r="N27" s="12"/>
      <c r="O27" s="10"/>
      <c r="P27" s="89"/>
      <c r="Q27" s="37"/>
      <c r="R27" s="38"/>
    </row>
    <row r="28" spans="1:18" ht="20.25" customHeight="1">
      <c r="A28" s="165"/>
      <c r="B28" s="127"/>
      <c r="C28" s="128"/>
      <c r="D28" s="12" t="s">
        <v>138</v>
      </c>
      <c r="E28" s="10"/>
      <c r="F28" s="57">
        <v>16521</v>
      </c>
      <c r="G28" s="58">
        <v>14923</v>
      </c>
      <c r="H28" s="59">
        <v>12792</v>
      </c>
      <c r="I28" s="3"/>
      <c r="J28" s="160"/>
      <c r="K28" s="1" t="s">
        <v>92</v>
      </c>
      <c r="L28" s="12"/>
      <c r="M28" s="12"/>
      <c r="N28" s="12"/>
      <c r="O28" s="76" t="s">
        <v>78</v>
      </c>
      <c r="P28" s="87">
        <v>375799</v>
      </c>
      <c r="Q28" s="100">
        <v>366584</v>
      </c>
      <c r="R28" s="113">
        <v>352633</v>
      </c>
    </row>
    <row r="29" spans="1:18" ht="20.25" customHeight="1">
      <c r="A29" s="165"/>
      <c r="B29" s="129" t="s">
        <v>122</v>
      </c>
      <c r="C29" s="130"/>
      <c r="D29" s="36" t="s">
        <v>119</v>
      </c>
      <c r="E29" s="10"/>
      <c r="F29" s="57"/>
      <c r="G29" s="58"/>
      <c r="H29" s="59"/>
      <c r="I29" s="3"/>
      <c r="J29" s="160"/>
      <c r="K29" s="180" t="s">
        <v>52</v>
      </c>
      <c r="L29" s="1" t="s">
        <v>25</v>
      </c>
      <c r="M29" s="12"/>
      <c r="N29" s="12"/>
      <c r="O29" s="76"/>
      <c r="P29" s="86">
        <v>198493</v>
      </c>
      <c r="Q29" s="25">
        <v>182652</v>
      </c>
      <c r="R29" s="26">
        <v>172162</v>
      </c>
    </row>
    <row r="30" spans="1:18" ht="20.25" customHeight="1">
      <c r="A30" s="165"/>
      <c r="B30" s="131"/>
      <c r="C30" s="132"/>
      <c r="D30" s="12" t="s">
        <v>138</v>
      </c>
      <c r="E30" s="10"/>
      <c r="F30" s="57"/>
      <c r="G30" s="58"/>
      <c r="H30" s="59"/>
      <c r="I30" s="3"/>
      <c r="J30" s="160"/>
      <c r="K30" s="186"/>
      <c r="L30" s="1" t="s">
        <v>12</v>
      </c>
      <c r="M30" s="12"/>
      <c r="N30" s="12"/>
      <c r="O30" s="76"/>
      <c r="P30" s="86">
        <v>177306</v>
      </c>
      <c r="Q30" s="25">
        <v>183932</v>
      </c>
      <c r="R30" s="26">
        <v>180471</v>
      </c>
    </row>
    <row r="31" spans="1:18" ht="20.25" customHeight="1">
      <c r="A31" s="165"/>
      <c r="B31" s="125" t="s">
        <v>3</v>
      </c>
      <c r="C31" s="126"/>
      <c r="D31" s="36" t="s">
        <v>119</v>
      </c>
      <c r="E31" s="10"/>
      <c r="F31" s="66">
        <v>1309</v>
      </c>
      <c r="G31" s="67">
        <v>1210</v>
      </c>
      <c r="H31" s="68">
        <v>1297</v>
      </c>
      <c r="I31" s="3"/>
      <c r="J31" s="160"/>
      <c r="K31" s="1" t="s">
        <v>93</v>
      </c>
      <c r="L31" s="12"/>
      <c r="M31" s="12"/>
      <c r="N31" s="12"/>
      <c r="O31" s="76" t="s">
        <v>79</v>
      </c>
      <c r="P31" s="87">
        <f>P25-P28</f>
        <v>-135799</v>
      </c>
      <c r="Q31" s="100">
        <f>Q25-Q28</f>
        <v>-126584</v>
      </c>
      <c r="R31" s="113">
        <f>R25-R28</f>
        <v>-252633</v>
      </c>
    </row>
    <row r="32" spans="1:18" ht="20.25" customHeight="1" thickBot="1">
      <c r="A32" s="166"/>
      <c r="B32" s="133"/>
      <c r="C32" s="134"/>
      <c r="D32" s="29" t="s">
        <v>138</v>
      </c>
      <c r="E32" s="11"/>
      <c r="F32" s="69">
        <v>251</v>
      </c>
      <c r="G32" s="70">
        <v>206</v>
      </c>
      <c r="H32" s="71">
        <v>197</v>
      </c>
      <c r="I32" s="3"/>
      <c r="J32" s="160"/>
      <c r="K32" s="1" t="s">
        <v>100</v>
      </c>
      <c r="L32" s="12"/>
      <c r="M32" s="12"/>
      <c r="N32" s="12"/>
      <c r="O32" s="76" t="s">
        <v>80</v>
      </c>
      <c r="P32" s="86">
        <v>135799</v>
      </c>
      <c r="Q32" s="25">
        <v>126584</v>
      </c>
      <c r="R32" s="26">
        <v>252633</v>
      </c>
    </row>
    <row r="33" spans="1:18" ht="20.25" customHeight="1" thickBot="1">
      <c r="A33" s="164" t="s">
        <v>95</v>
      </c>
      <c r="B33" s="13" t="s">
        <v>96</v>
      </c>
      <c r="C33" s="13"/>
      <c r="D33" s="14"/>
      <c r="E33" s="9"/>
      <c r="F33" s="97" t="s">
        <v>150</v>
      </c>
      <c r="G33" s="98" t="s">
        <v>150</v>
      </c>
      <c r="H33" s="99" t="s">
        <v>150</v>
      </c>
      <c r="I33" s="3"/>
      <c r="J33" s="160"/>
      <c r="K33" s="7" t="s">
        <v>101</v>
      </c>
      <c r="L33" s="29"/>
      <c r="M33" s="29"/>
      <c r="N33" s="29"/>
      <c r="O33" s="11"/>
      <c r="P33" s="114">
        <f>P31+P32</f>
        <v>0</v>
      </c>
      <c r="Q33" s="115">
        <f>Q31+Q32</f>
        <v>0</v>
      </c>
      <c r="R33" s="116">
        <f>R31+R32</f>
        <v>0</v>
      </c>
    </row>
    <row r="34" spans="1:18" ht="20.25" customHeight="1" thickBot="1">
      <c r="A34" s="169"/>
      <c r="B34" s="135" t="s">
        <v>126</v>
      </c>
      <c r="C34" s="136"/>
      <c r="D34" s="12" t="s">
        <v>124</v>
      </c>
      <c r="E34" s="10"/>
      <c r="F34" s="102">
        <v>0.25</v>
      </c>
      <c r="G34" s="103">
        <v>0.25</v>
      </c>
      <c r="H34" s="104">
        <v>0.25</v>
      </c>
      <c r="I34" s="3"/>
      <c r="J34" s="31" t="s">
        <v>26</v>
      </c>
      <c r="K34" s="47"/>
      <c r="L34" s="47"/>
      <c r="M34" s="47"/>
      <c r="N34" s="47"/>
      <c r="O34" s="48"/>
      <c r="P34" s="90">
        <f>1260563-0-217907</f>
        <v>1042656</v>
      </c>
      <c r="Q34" s="49">
        <v>1149435</v>
      </c>
      <c r="R34" s="50">
        <f>1272496-0-161803</f>
        <v>1110693</v>
      </c>
    </row>
    <row r="35" spans="1:18" ht="20.25" customHeight="1" thickBot="1">
      <c r="A35" s="169"/>
      <c r="B35" s="137"/>
      <c r="C35" s="138"/>
      <c r="D35" s="36" t="s">
        <v>121</v>
      </c>
      <c r="E35" s="22"/>
      <c r="F35" s="105">
        <v>0.25</v>
      </c>
      <c r="G35" s="106">
        <v>0.25</v>
      </c>
      <c r="H35" s="107">
        <v>0.25</v>
      </c>
      <c r="I35" s="3"/>
      <c r="J35" s="30" t="s">
        <v>27</v>
      </c>
      <c r="O35" s="48"/>
      <c r="P35" s="91">
        <f>200000+0</f>
        <v>200000</v>
      </c>
      <c r="Q35" s="27">
        <f>233000+0</f>
        <v>233000</v>
      </c>
      <c r="R35" s="28">
        <f>244600+0</f>
        <v>244600</v>
      </c>
    </row>
    <row r="36" spans="1:18" ht="20.25" customHeight="1" thickBot="1">
      <c r="A36" s="169"/>
      <c r="B36" s="139"/>
      <c r="C36" s="140"/>
      <c r="D36" s="12" t="s">
        <v>125</v>
      </c>
      <c r="E36" s="10"/>
      <c r="F36" s="57"/>
      <c r="G36" s="58"/>
      <c r="H36" s="59"/>
      <c r="I36" s="3"/>
      <c r="J36" s="31" t="s">
        <v>28</v>
      </c>
      <c r="K36" s="32"/>
      <c r="L36" s="32"/>
      <c r="M36" s="32"/>
      <c r="N36" s="32"/>
      <c r="O36" s="8"/>
      <c r="P36" s="92">
        <f>787714-20+375799+807971-787714+6692</f>
        <v>1190442</v>
      </c>
      <c r="Q36" s="40">
        <v>941531</v>
      </c>
      <c r="R36" s="41">
        <f>767785-200965+352633+785384-767785+3118</f>
        <v>940170</v>
      </c>
    </row>
    <row r="37" spans="1:18" ht="24" customHeight="1">
      <c r="A37" s="169"/>
      <c r="B37" s="174" t="s">
        <v>139</v>
      </c>
      <c r="C37" s="175"/>
      <c r="D37" s="12" t="s">
        <v>108</v>
      </c>
      <c r="E37" s="10"/>
      <c r="F37" s="57">
        <v>130</v>
      </c>
      <c r="G37" s="58">
        <v>130</v>
      </c>
      <c r="H37" s="59">
        <v>130</v>
      </c>
      <c r="I37" s="3"/>
      <c r="J37" s="164" t="s">
        <v>61</v>
      </c>
      <c r="K37" s="167" t="s">
        <v>62</v>
      </c>
      <c r="L37" s="13" t="s">
        <v>29</v>
      </c>
      <c r="M37" s="14"/>
      <c r="N37" s="14"/>
      <c r="O37" s="9"/>
      <c r="P37" s="93">
        <v>8160751</v>
      </c>
      <c r="Q37" s="23">
        <v>7870861</v>
      </c>
      <c r="R37" s="24">
        <v>7729951</v>
      </c>
    </row>
    <row r="38" spans="1:18" ht="24" customHeight="1">
      <c r="A38" s="169"/>
      <c r="B38" s="176"/>
      <c r="C38" s="177"/>
      <c r="D38" s="12" t="s">
        <v>109</v>
      </c>
      <c r="E38" s="10"/>
      <c r="F38" s="57">
        <v>1010</v>
      </c>
      <c r="G38" s="58">
        <v>1010</v>
      </c>
      <c r="H38" s="59">
        <v>1010</v>
      </c>
      <c r="I38" s="3"/>
      <c r="J38" s="165"/>
      <c r="K38" s="121"/>
      <c r="L38" s="120" t="s">
        <v>53</v>
      </c>
      <c r="M38" s="1" t="s">
        <v>30</v>
      </c>
      <c r="N38" s="12"/>
      <c r="O38" s="10"/>
      <c r="P38" s="86">
        <v>10903385</v>
      </c>
      <c r="Q38" s="25">
        <v>11075749</v>
      </c>
      <c r="R38" s="26">
        <v>11224290</v>
      </c>
    </row>
    <row r="39" spans="1:18" ht="24.75" customHeight="1">
      <c r="A39" s="169"/>
      <c r="B39" s="176"/>
      <c r="C39" s="177"/>
      <c r="D39" s="12" t="s">
        <v>110</v>
      </c>
      <c r="E39" s="10"/>
      <c r="F39" s="57">
        <v>1090</v>
      </c>
      <c r="G39" s="58">
        <v>1090</v>
      </c>
      <c r="H39" s="59">
        <v>1090</v>
      </c>
      <c r="I39" s="3"/>
      <c r="J39" s="165"/>
      <c r="K39" s="121"/>
      <c r="L39" s="122"/>
      <c r="M39" s="1" t="s">
        <v>31</v>
      </c>
      <c r="N39" s="12"/>
      <c r="O39" s="10"/>
      <c r="P39" s="86">
        <v>5835527</v>
      </c>
      <c r="Q39" s="25">
        <v>6055469</v>
      </c>
      <c r="R39" s="26">
        <v>6243839</v>
      </c>
    </row>
    <row r="40" spans="1:18" ht="22.5" customHeight="1">
      <c r="A40" s="169"/>
      <c r="B40" s="176"/>
      <c r="C40" s="177"/>
      <c r="D40" s="12" t="s">
        <v>111</v>
      </c>
      <c r="E40" s="10"/>
      <c r="F40" s="57">
        <v>560</v>
      </c>
      <c r="G40" s="58">
        <v>560</v>
      </c>
      <c r="H40" s="59">
        <v>560</v>
      </c>
      <c r="I40" s="3"/>
      <c r="J40" s="165"/>
      <c r="K40" s="121"/>
      <c r="L40" s="1" t="s">
        <v>32</v>
      </c>
      <c r="M40" s="12"/>
      <c r="N40" s="12"/>
      <c r="O40" s="10"/>
      <c r="P40" s="86">
        <v>1260563</v>
      </c>
      <c r="Q40" s="25">
        <v>1331649</v>
      </c>
      <c r="R40" s="26">
        <v>1272496</v>
      </c>
    </row>
    <row r="41" spans="1:18" ht="25.5" customHeight="1">
      <c r="A41" s="169"/>
      <c r="B41" s="176"/>
      <c r="C41" s="177"/>
      <c r="D41" s="12" t="s">
        <v>112</v>
      </c>
      <c r="E41" s="17"/>
      <c r="F41" s="72"/>
      <c r="G41" s="58"/>
      <c r="H41" s="59"/>
      <c r="I41" s="3"/>
      <c r="J41" s="165"/>
      <c r="K41" s="121"/>
      <c r="L41" s="120" t="s">
        <v>54</v>
      </c>
      <c r="M41" s="1" t="s">
        <v>33</v>
      </c>
      <c r="N41" s="12"/>
      <c r="O41" s="10"/>
      <c r="P41" s="86">
        <v>1173051</v>
      </c>
      <c r="Q41" s="25">
        <v>1249093</v>
      </c>
      <c r="R41" s="26">
        <v>1208002</v>
      </c>
    </row>
    <row r="42" spans="1:18" ht="24" customHeight="1">
      <c r="A42" s="169"/>
      <c r="B42" s="176"/>
      <c r="C42" s="177"/>
      <c r="D42" s="12" t="s">
        <v>113</v>
      </c>
      <c r="E42" s="39"/>
      <c r="F42" s="73">
        <v>1080</v>
      </c>
      <c r="G42" s="61">
        <v>1080</v>
      </c>
      <c r="H42" s="62">
        <v>1080</v>
      </c>
      <c r="I42" s="3"/>
      <c r="J42" s="165"/>
      <c r="K42" s="121"/>
      <c r="L42" s="121"/>
      <c r="M42" s="1" t="s">
        <v>34</v>
      </c>
      <c r="N42" s="12"/>
      <c r="O42" s="10"/>
      <c r="P42" s="86">
        <v>81512</v>
      </c>
      <c r="Q42" s="25">
        <v>76556</v>
      </c>
      <c r="R42" s="26">
        <v>58494</v>
      </c>
    </row>
    <row r="43" spans="1:18" ht="22.5" customHeight="1">
      <c r="A43" s="169"/>
      <c r="B43" s="176"/>
      <c r="C43" s="177"/>
      <c r="D43" s="12" t="s">
        <v>114</v>
      </c>
      <c r="E43" s="10"/>
      <c r="F43" s="74">
        <v>610</v>
      </c>
      <c r="G43" s="58">
        <v>610</v>
      </c>
      <c r="H43" s="59">
        <v>610</v>
      </c>
      <c r="I43" s="3"/>
      <c r="J43" s="165"/>
      <c r="K43" s="121"/>
      <c r="L43" s="122"/>
      <c r="M43" s="1" t="s">
        <v>35</v>
      </c>
      <c r="N43" s="12"/>
      <c r="O43" s="10"/>
      <c r="P43" s="86">
        <v>6000</v>
      </c>
      <c r="Q43" s="25">
        <v>6000</v>
      </c>
      <c r="R43" s="26">
        <v>6000</v>
      </c>
    </row>
    <row r="44" spans="1:18" ht="24" customHeight="1">
      <c r="A44" s="169"/>
      <c r="B44" s="176"/>
      <c r="C44" s="177"/>
      <c r="D44" s="12" t="s">
        <v>115</v>
      </c>
      <c r="E44" s="18"/>
      <c r="F44" s="60">
        <v>1290</v>
      </c>
      <c r="G44" s="61">
        <v>1290</v>
      </c>
      <c r="H44" s="62">
        <v>1290</v>
      </c>
      <c r="I44" s="3"/>
      <c r="J44" s="165"/>
      <c r="K44" s="121"/>
      <c r="L44" s="1" t="s">
        <v>36</v>
      </c>
      <c r="M44" s="12"/>
      <c r="N44" s="12"/>
      <c r="O44" s="10"/>
      <c r="P44" s="86"/>
      <c r="Q44" s="25"/>
      <c r="R44" s="26"/>
    </row>
    <row r="45" spans="1:18" ht="25.5" customHeight="1" thickBot="1">
      <c r="A45" s="170"/>
      <c r="B45" s="178"/>
      <c r="C45" s="179"/>
      <c r="D45" s="44" t="s">
        <v>116</v>
      </c>
      <c r="E45" s="45"/>
      <c r="F45" s="63"/>
      <c r="G45" s="64"/>
      <c r="H45" s="65"/>
      <c r="I45" s="3"/>
      <c r="J45" s="165"/>
      <c r="K45" s="168"/>
      <c r="L45" s="33" t="s">
        <v>37</v>
      </c>
      <c r="M45" s="34"/>
      <c r="N45" s="34"/>
      <c r="O45" s="21"/>
      <c r="P45" s="117">
        <v>9421314</v>
      </c>
      <c r="Q45" s="118">
        <v>9202510</v>
      </c>
      <c r="R45" s="119">
        <v>9002447</v>
      </c>
    </row>
    <row r="46" spans="1:18" ht="20.25" customHeight="1">
      <c r="A46" s="173" t="s">
        <v>132</v>
      </c>
      <c r="B46" s="171" t="s">
        <v>127</v>
      </c>
      <c r="C46" s="163"/>
      <c r="D46" s="14" t="s">
        <v>124</v>
      </c>
      <c r="E46" s="9"/>
      <c r="F46" s="54">
        <v>1</v>
      </c>
      <c r="G46" s="55">
        <v>1</v>
      </c>
      <c r="H46" s="56">
        <v>1</v>
      </c>
      <c r="I46" s="3"/>
      <c r="J46" s="165"/>
      <c r="K46" s="167" t="s">
        <v>63</v>
      </c>
      <c r="L46" s="13" t="s">
        <v>38</v>
      </c>
      <c r="M46" s="14"/>
      <c r="N46" s="14"/>
      <c r="O46" s="9"/>
      <c r="P46" s="93"/>
      <c r="Q46" s="23"/>
      <c r="R46" s="24"/>
    </row>
    <row r="47" spans="1:18" ht="20.25" customHeight="1">
      <c r="A47" s="165"/>
      <c r="B47" s="157"/>
      <c r="C47" s="126"/>
      <c r="D47" s="36" t="s">
        <v>121</v>
      </c>
      <c r="E47" s="22"/>
      <c r="F47" s="60">
        <v>2</v>
      </c>
      <c r="G47" s="61">
        <v>2</v>
      </c>
      <c r="H47" s="62">
        <v>1</v>
      </c>
      <c r="I47" s="3"/>
      <c r="J47" s="165"/>
      <c r="K47" s="121"/>
      <c r="L47" s="1" t="s">
        <v>39</v>
      </c>
      <c r="M47" s="12"/>
      <c r="N47" s="12"/>
      <c r="O47" s="10"/>
      <c r="P47" s="86">
        <v>217907</v>
      </c>
      <c r="Q47" s="25">
        <v>182214</v>
      </c>
      <c r="R47" s="26">
        <v>161803</v>
      </c>
    </row>
    <row r="48" spans="1:18" ht="20.25" customHeight="1">
      <c r="A48" s="165"/>
      <c r="B48" s="127"/>
      <c r="C48" s="128"/>
      <c r="D48" s="12" t="s">
        <v>140</v>
      </c>
      <c r="E48" s="10"/>
      <c r="F48" s="57"/>
      <c r="G48" s="58"/>
      <c r="H48" s="59"/>
      <c r="I48" s="3"/>
      <c r="J48" s="165"/>
      <c r="K48" s="121"/>
      <c r="L48" s="120" t="s">
        <v>55</v>
      </c>
      <c r="M48" s="1" t="s">
        <v>40</v>
      </c>
      <c r="N48" s="12"/>
      <c r="O48" s="10"/>
      <c r="P48" s="86"/>
      <c r="Q48" s="25"/>
      <c r="R48" s="26"/>
    </row>
    <row r="49" spans="1:18" ht="20.25" customHeight="1">
      <c r="A49" s="165"/>
      <c r="B49" s="172" t="s">
        <v>142</v>
      </c>
      <c r="C49" s="126"/>
      <c r="D49" s="12" t="s">
        <v>124</v>
      </c>
      <c r="E49" s="10"/>
      <c r="F49" s="57">
        <v>18</v>
      </c>
      <c r="G49" s="58">
        <v>17</v>
      </c>
      <c r="H49" s="59">
        <v>16</v>
      </c>
      <c r="I49" s="3"/>
      <c r="J49" s="165"/>
      <c r="K49" s="121"/>
      <c r="L49" s="122"/>
      <c r="M49" s="1" t="s">
        <v>41</v>
      </c>
      <c r="N49" s="12"/>
      <c r="O49" s="10"/>
      <c r="P49" s="86">
        <v>120794</v>
      </c>
      <c r="Q49" s="25">
        <v>79588</v>
      </c>
      <c r="R49" s="26">
        <v>71405</v>
      </c>
    </row>
    <row r="50" spans="1:18" ht="20.25" customHeight="1" thickBot="1">
      <c r="A50" s="165"/>
      <c r="B50" s="157"/>
      <c r="C50" s="126"/>
      <c r="D50" s="36" t="s">
        <v>121</v>
      </c>
      <c r="E50" s="22"/>
      <c r="F50" s="60">
        <v>75</v>
      </c>
      <c r="G50" s="61">
        <v>71</v>
      </c>
      <c r="H50" s="62">
        <v>70</v>
      </c>
      <c r="I50" s="3"/>
      <c r="J50" s="165"/>
      <c r="K50" s="168"/>
      <c r="L50" s="7" t="s">
        <v>42</v>
      </c>
      <c r="M50" s="29"/>
      <c r="N50" s="29"/>
      <c r="O50" s="11"/>
      <c r="P50" s="114">
        <v>217907</v>
      </c>
      <c r="Q50" s="115">
        <v>182214</v>
      </c>
      <c r="R50" s="116">
        <v>161803</v>
      </c>
    </row>
    <row r="51" spans="1:18" ht="20.25" customHeight="1">
      <c r="A51" s="165"/>
      <c r="B51" s="127"/>
      <c r="C51" s="128"/>
      <c r="D51" s="12" t="s">
        <v>140</v>
      </c>
      <c r="E51" s="10"/>
      <c r="F51" s="57"/>
      <c r="G51" s="58"/>
      <c r="H51" s="59"/>
      <c r="I51" s="3"/>
      <c r="J51" s="165"/>
      <c r="K51" s="167" t="s">
        <v>64</v>
      </c>
      <c r="L51" s="35" t="s">
        <v>43</v>
      </c>
      <c r="M51" s="36"/>
      <c r="N51" s="36"/>
      <c r="O51" s="22"/>
      <c r="P51" s="89">
        <v>7244889</v>
      </c>
      <c r="Q51" s="37">
        <v>7061582</v>
      </c>
      <c r="R51" s="38">
        <v>6881317</v>
      </c>
    </row>
    <row r="52" spans="1:18" ht="20.25" customHeight="1">
      <c r="A52" s="165"/>
      <c r="B52" s="172" t="s">
        <v>128</v>
      </c>
      <c r="C52" s="126"/>
      <c r="D52" s="12" t="s">
        <v>124</v>
      </c>
      <c r="E52" s="10"/>
      <c r="F52" s="57">
        <v>147</v>
      </c>
      <c r="G52" s="58">
        <v>136</v>
      </c>
      <c r="H52" s="59">
        <v>122</v>
      </c>
      <c r="I52" s="3"/>
      <c r="J52" s="165"/>
      <c r="K52" s="121"/>
      <c r="L52" s="120" t="s">
        <v>102</v>
      </c>
      <c r="M52" s="1" t="s">
        <v>44</v>
      </c>
      <c r="N52" s="12"/>
      <c r="O52" s="10"/>
      <c r="P52" s="86">
        <v>5425651</v>
      </c>
      <c r="Q52" s="25">
        <v>5426276</v>
      </c>
      <c r="R52" s="26">
        <v>5426482</v>
      </c>
    </row>
    <row r="53" spans="1:18" ht="20.25" customHeight="1">
      <c r="A53" s="165"/>
      <c r="B53" s="157"/>
      <c r="C53" s="126"/>
      <c r="D53" s="36" t="s">
        <v>121</v>
      </c>
      <c r="E53" s="22"/>
      <c r="F53" s="60">
        <v>10</v>
      </c>
      <c r="G53" s="61">
        <v>9</v>
      </c>
      <c r="H53" s="62">
        <v>9</v>
      </c>
      <c r="I53" s="3"/>
      <c r="J53" s="165"/>
      <c r="K53" s="121"/>
      <c r="L53" s="121"/>
      <c r="M53" s="1" t="s">
        <v>24</v>
      </c>
      <c r="N53" s="12"/>
      <c r="O53" s="10"/>
      <c r="P53" s="86">
        <v>1819238</v>
      </c>
      <c r="Q53" s="25">
        <v>1635306</v>
      </c>
      <c r="R53" s="26">
        <v>1454835</v>
      </c>
    </row>
    <row r="54" spans="1:18" ht="20.25" customHeight="1">
      <c r="A54" s="165"/>
      <c r="B54" s="127"/>
      <c r="C54" s="128"/>
      <c r="D54" s="12" t="s">
        <v>140</v>
      </c>
      <c r="E54" s="10"/>
      <c r="F54" s="57"/>
      <c r="G54" s="58"/>
      <c r="H54" s="59"/>
      <c r="I54" s="3"/>
      <c r="J54" s="165"/>
      <c r="K54" s="121"/>
      <c r="L54" s="122"/>
      <c r="M54" s="1" t="s">
        <v>45</v>
      </c>
      <c r="N54" s="12"/>
      <c r="O54" s="10"/>
      <c r="P54" s="86"/>
      <c r="Q54" s="25"/>
      <c r="R54" s="26"/>
    </row>
    <row r="55" spans="1:18" ht="20.25" customHeight="1">
      <c r="A55" s="165"/>
      <c r="B55" s="145" t="s">
        <v>131</v>
      </c>
      <c r="C55" s="146"/>
      <c r="D55" s="12" t="s">
        <v>129</v>
      </c>
      <c r="E55" s="18"/>
      <c r="F55" s="60">
        <v>36</v>
      </c>
      <c r="G55" s="61">
        <v>35</v>
      </c>
      <c r="H55" s="62">
        <v>35</v>
      </c>
      <c r="I55" s="3"/>
      <c r="J55" s="165"/>
      <c r="K55" s="121"/>
      <c r="L55" s="1" t="s">
        <v>46</v>
      </c>
      <c r="M55" s="12"/>
      <c r="N55" s="12"/>
      <c r="O55" s="10"/>
      <c r="P55" s="86">
        <v>1958518</v>
      </c>
      <c r="Q55" s="25">
        <v>1958714</v>
      </c>
      <c r="R55" s="26">
        <v>1959327</v>
      </c>
    </row>
    <row r="56" spans="1:18" ht="20.25" customHeight="1" thickBot="1">
      <c r="A56" s="166"/>
      <c r="B56" s="147"/>
      <c r="C56" s="148"/>
      <c r="D56" s="44" t="s">
        <v>130</v>
      </c>
      <c r="E56" s="45"/>
      <c r="F56" s="63">
        <v>28</v>
      </c>
      <c r="G56" s="64">
        <v>28</v>
      </c>
      <c r="H56" s="65">
        <v>27</v>
      </c>
      <c r="I56" s="3"/>
      <c r="J56" s="165"/>
      <c r="K56" s="121"/>
      <c r="L56" s="120" t="s">
        <v>102</v>
      </c>
      <c r="M56" s="1" t="s">
        <v>47</v>
      </c>
      <c r="N56" s="12"/>
      <c r="O56" s="10"/>
      <c r="P56" s="86">
        <v>1957688</v>
      </c>
      <c r="Q56" s="25">
        <v>1957688</v>
      </c>
      <c r="R56" s="26">
        <v>1957688</v>
      </c>
    </row>
    <row r="57" spans="1:18" ht="33" customHeight="1">
      <c r="A57" s="164" t="s">
        <v>141</v>
      </c>
      <c r="B57" s="13" t="s">
        <v>133</v>
      </c>
      <c r="C57" s="15"/>
      <c r="D57" s="15"/>
      <c r="E57" s="16"/>
      <c r="F57" s="57">
        <v>20</v>
      </c>
      <c r="G57" s="58">
        <v>19</v>
      </c>
      <c r="H57" s="59">
        <v>19</v>
      </c>
      <c r="I57" s="3"/>
      <c r="J57" s="165"/>
      <c r="K57" s="121"/>
      <c r="L57" s="121"/>
      <c r="M57" s="1" t="s">
        <v>48</v>
      </c>
      <c r="N57" s="12"/>
      <c r="O57" s="10"/>
      <c r="P57" s="86">
        <f>625+0+0+0</f>
        <v>625</v>
      </c>
      <c r="Q57" s="25">
        <v>205</v>
      </c>
      <c r="R57" s="26">
        <v>821</v>
      </c>
    </row>
    <row r="58" spans="1:18" ht="26.25" customHeight="1">
      <c r="A58" s="165"/>
      <c r="B58" s="1" t="s">
        <v>134</v>
      </c>
      <c r="C58" s="17"/>
      <c r="D58" s="17"/>
      <c r="E58" s="18"/>
      <c r="F58" s="60"/>
      <c r="G58" s="61"/>
      <c r="H58" s="62"/>
      <c r="I58" s="3"/>
      <c r="J58" s="165"/>
      <c r="K58" s="121"/>
      <c r="L58" s="122"/>
      <c r="M58" s="1" t="s">
        <v>94</v>
      </c>
      <c r="N58" s="12"/>
      <c r="O58" s="10"/>
      <c r="P58" s="86">
        <v>205</v>
      </c>
      <c r="Q58" s="25">
        <v>821</v>
      </c>
      <c r="R58" s="26">
        <v>818</v>
      </c>
    </row>
    <row r="59" spans="1:18" ht="36.75" customHeight="1" thickBot="1">
      <c r="A59" s="166"/>
      <c r="B59" s="7" t="s">
        <v>4</v>
      </c>
      <c r="C59" s="19"/>
      <c r="D59" s="19"/>
      <c r="E59" s="20"/>
      <c r="F59" s="63">
        <v>20</v>
      </c>
      <c r="G59" s="64">
        <v>19</v>
      </c>
      <c r="H59" s="65">
        <v>19</v>
      </c>
      <c r="I59" s="3"/>
      <c r="J59" s="166"/>
      <c r="K59" s="168"/>
      <c r="L59" s="7" t="s">
        <v>49</v>
      </c>
      <c r="M59" s="29"/>
      <c r="N59" s="29"/>
      <c r="O59" s="11"/>
      <c r="P59" s="114">
        <v>9203407</v>
      </c>
      <c r="Q59" s="115">
        <v>9020296</v>
      </c>
      <c r="R59" s="116">
        <v>8840644</v>
      </c>
    </row>
    <row r="60" spans="1:9" ht="31.5" customHeight="1">
      <c r="A60" s="197" t="s">
        <v>98</v>
      </c>
      <c r="B60" s="13" t="s">
        <v>15</v>
      </c>
      <c r="C60" s="14"/>
      <c r="D60" s="14"/>
      <c r="E60" s="22"/>
      <c r="F60" s="78">
        <f>201991/787148*100</f>
        <v>25.66112090737701</v>
      </c>
      <c r="G60" s="82">
        <f>191168/775603*100</f>
        <v>24.647661239061737</v>
      </c>
      <c r="H60" s="94">
        <f>181312/763000*100</f>
        <v>23.763040629095673</v>
      </c>
      <c r="I60" s="3"/>
    </row>
    <row r="61" spans="1:9" ht="29.25" customHeight="1">
      <c r="A61" s="160"/>
      <c r="B61" s="1" t="s">
        <v>97</v>
      </c>
      <c r="C61" s="12"/>
      <c r="D61" s="12"/>
      <c r="E61" s="10"/>
      <c r="F61" s="79">
        <f>70647/787148*100</f>
        <v>8.975059328106024</v>
      </c>
      <c r="G61" s="83">
        <f>64022/775603*100</f>
        <v>8.254480707269053</v>
      </c>
      <c r="H61" s="95">
        <f>57274/763000*100</f>
        <v>7.5064220183486245</v>
      </c>
      <c r="I61" s="3"/>
    </row>
    <row r="62" spans="1:9" ht="29.25" customHeight="1">
      <c r="A62" s="160"/>
      <c r="B62" s="33" t="s">
        <v>20</v>
      </c>
      <c r="C62" s="34"/>
      <c r="D62" s="34"/>
      <c r="E62" s="10"/>
      <c r="F62" s="79">
        <f>228611/787148*100</f>
        <v>29.042949991615302</v>
      </c>
      <c r="G62" s="83">
        <f>223764/775603*100</f>
        <v>28.850326778003694</v>
      </c>
      <c r="H62" s="95">
        <f>200968/763000*100</f>
        <v>26.339187418086503</v>
      </c>
      <c r="I62" s="3"/>
    </row>
    <row r="63" spans="1:9" ht="29.25" customHeight="1">
      <c r="A63" s="160"/>
      <c r="B63" s="141" t="s">
        <v>137</v>
      </c>
      <c r="C63" s="142"/>
      <c r="D63" s="142"/>
      <c r="E63" s="10"/>
      <c r="F63" s="79">
        <f>21344/787148*100</f>
        <v>2.7115612311788886</v>
      </c>
      <c r="G63" s="83">
        <f>29501/775603*100</f>
        <v>3.8036211824864012</v>
      </c>
      <c r="H63" s="95">
        <f>25181/763000*100</f>
        <v>3.300262123197903</v>
      </c>
      <c r="I63" s="3"/>
    </row>
    <row r="64" spans="1:9" ht="27.75" customHeight="1" thickBot="1">
      <c r="A64" s="160"/>
      <c r="B64" s="143" t="s">
        <v>3</v>
      </c>
      <c r="C64" s="144"/>
      <c r="D64" s="144"/>
      <c r="E64" s="10"/>
      <c r="F64" s="80">
        <f>(787148-201991-70647-228611-21344)/787148*100</f>
        <v>33.609308541722775</v>
      </c>
      <c r="G64" s="84">
        <f>(775603-191168-64022-223764-29501)/775603*100</f>
        <v>34.44391009317911</v>
      </c>
      <c r="H64" s="95">
        <f>(763000-181312-57274-200965-25181)/763000*100</f>
        <v>39.09148099606815</v>
      </c>
      <c r="I64" s="3"/>
    </row>
    <row r="65" spans="1:8" ht="20.25" customHeight="1">
      <c r="A65" s="158" t="s">
        <v>56</v>
      </c>
      <c r="B65" s="13" t="s">
        <v>5</v>
      </c>
      <c r="C65" s="14"/>
      <c r="D65" s="14"/>
      <c r="E65" s="9"/>
      <c r="F65" s="78">
        <f>(5425651+1958518)/9421314*100</f>
        <v>78.37727306403332</v>
      </c>
      <c r="G65" s="82">
        <f>(5426276+1958714)/9202510*100</f>
        <v>80.24973621327224</v>
      </c>
      <c r="H65" s="94">
        <f>(5426482+1959327)/9002447*100</f>
        <v>82.04223807149322</v>
      </c>
    </row>
    <row r="66" spans="1:8" ht="20.25" customHeight="1">
      <c r="A66" s="160"/>
      <c r="B66" s="1" t="s">
        <v>6</v>
      </c>
      <c r="C66" s="12"/>
      <c r="D66" s="12"/>
      <c r="E66" s="10"/>
      <c r="F66" s="79">
        <f>1260563/217907*100</f>
        <v>578.4866938648139</v>
      </c>
      <c r="G66" s="83">
        <f>1331649/182214*100</f>
        <v>730.8159636471402</v>
      </c>
      <c r="H66" s="95">
        <f>1272496/161803*100</f>
        <v>786.4477172858352</v>
      </c>
    </row>
    <row r="67" spans="1:8" ht="20.25" customHeight="1">
      <c r="A67" s="160"/>
      <c r="B67" s="1" t="s">
        <v>7</v>
      </c>
      <c r="C67" s="12"/>
      <c r="D67" s="12"/>
      <c r="E67" s="10"/>
      <c r="F67" s="79">
        <f>(581478+206441)/(716501+70647)*100</f>
        <v>100.0979485433489</v>
      </c>
      <c r="G67" s="83">
        <f>(536166+240309)/(711581+64022)*100</f>
        <v>100.1124286522873</v>
      </c>
      <c r="H67" s="95">
        <f>(522014+246589)/(705726+57274)*100</f>
        <v>100.7343381389253</v>
      </c>
    </row>
    <row r="68" spans="1:8" ht="20.25" customHeight="1">
      <c r="A68" s="160"/>
      <c r="B68" s="1" t="s">
        <v>8</v>
      </c>
      <c r="C68" s="12"/>
      <c r="D68" s="12"/>
      <c r="E68" s="10"/>
      <c r="F68" s="79">
        <f>(581478-0)/(716501-0)*100</f>
        <v>81.15522518461245</v>
      </c>
      <c r="G68" s="83">
        <f>(536166-0)/(711581-0)*100</f>
        <v>75.34855483774862</v>
      </c>
      <c r="H68" s="95">
        <f>(522014-0)/(705726-0)*100</f>
        <v>73.9683673266962</v>
      </c>
    </row>
    <row r="69" spans="1:8" ht="20.25" customHeight="1">
      <c r="A69" s="160"/>
      <c r="B69" s="123" t="s">
        <v>143</v>
      </c>
      <c r="C69" s="124"/>
      <c r="D69" s="124"/>
      <c r="E69" s="10"/>
      <c r="F69" s="81">
        <f>(581478-0)/20</f>
        <v>29073.9</v>
      </c>
      <c r="G69" s="67">
        <f>(536166-0)/19</f>
        <v>28219.263157894737</v>
      </c>
      <c r="H69" s="59">
        <f>(522014-0)/19</f>
        <v>27474.42105263158</v>
      </c>
    </row>
    <row r="70" spans="1:8" ht="20.25" customHeight="1">
      <c r="A70" s="160"/>
      <c r="B70" s="1" t="s">
        <v>9</v>
      </c>
      <c r="C70" s="12"/>
      <c r="D70" s="12"/>
      <c r="E70" s="10"/>
      <c r="F70" s="79"/>
      <c r="G70" s="83"/>
      <c r="H70" s="59"/>
    </row>
    <row r="71" spans="1:8" ht="20.25" customHeight="1">
      <c r="A71" s="160"/>
      <c r="B71" s="1" t="s">
        <v>10</v>
      </c>
      <c r="C71" s="12"/>
      <c r="D71" s="12"/>
      <c r="E71" s="10"/>
      <c r="F71" s="79"/>
      <c r="G71" s="83">
        <f>0/(536166-0)*100</f>
        <v>0</v>
      </c>
      <c r="H71" s="59"/>
    </row>
    <row r="72" spans="1:8" ht="20.25" customHeight="1">
      <c r="A72" s="160"/>
      <c r="B72" s="187" t="s">
        <v>11</v>
      </c>
      <c r="C72" s="188"/>
      <c r="D72" s="1" t="s">
        <v>145</v>
      </c>
      <c r="E72" s="10"/>
      <c r="F72" s="79">
        <f>177306/441564*100</f>
        <v>40.15408864853113</v>
      </c>
      <c r="G72" s="83">
        <f>183932/417128*100</f>
        <v>44.09485817303082</v>
      </c>
      <c r="H72" s="95">
        <f>180471/402122*100</f>
        <v>44.87966338573865</v>
      </c>
    </row>
    <row r="73" spans="1:8" ht="20.25" customHeight="1">
      <c r="A73" s="160"/>
      <c r="B73" s="189"/>
      <c r="C73" s="190"/>
      <c r="D73" s="1" t="s">
        <v>13</v>
      </c>
      <c r="E73" s="10"/>
      <c r="F73" s="79">
        <f>70647/441564*100</f>
        <v>15.999266244530805</v>
      </c>
      <c r="G73" s="83">
        <f>64022/417128*100</f>
        <v>15.348286377323028</v>
      </c>
      <c r="H73" s="95">
        <f>57274/402122*100</f>
        <v>14.242941196950179</v>
      </c>
    </row>
    <row r="74" spans="1:8" ht="20.25" customHeight="1">
      <c r="A74" s="160"/>
      <c r="B74" s="189"/>
      <c r="C74" s="190"/>
      <c r="D74" s="1" t="s">
        <v>14</v>
      </c>
      <c r="E74" s="10"/>
      <c r="F74" s="79">
        <f>(177306+70647)/441564*100</f>
        <v>56.15335489306194</v>
      </c>
      <c r="G74" s="83">
        <f>(183932+64022)/417128*100</f>
        <v>59.44314455035384</v>
      </c>
      <c r="H74" s="95">
        <f>(180471+57274)/402122*100</f>
        <v>59.12260458268883</v>
      </c>
    </row>
    <row r="75" spans="1:8" ht="20.25" customHeight="1" thickBot="1">
      <c r="A75" s="161"/>
      <c r="B75" s="191"/>
      <c r="C75" s="192"/>
      <c r="D75" s="7" t="s">
        <v>15</v>
      </c>
      <c r="E75" s="11"/>
      <c r="F75" s="80">
        <f>201991/441564*100</f>
        <v>45.74444474640143</v>
      </c>
      <c r="G75" s="85">
        <f>191168/417128*100</f>
        <v>45.829577491801075</v>
      </c>
      <c r="H75" s="96">
        <f>181312/402122*100</f>
        <v>45.088803895335246</v>
      </c>
    </row>
  </sheetData>
  <sheetProtection/>
  <mergeCells count="66">
    <mergeCell ref="F5:H5"/>
    <mergeCell ref="F6:H6"/>
    <mergeCell ref="F7:H7"/>
    <mergeCell ref="A1:R1"/>
    <mergeCell ref="M7:N7"/>
    <mergeCell ref="A4:D4"/>
    <mergeCell ref="A7:D7"/>
    <mergeCell ref="J4:N4"/>
    <mergeCell ref="K5:N5"/>
    <mergeCell ref="L6:N6"/>
    <mergeCell ref="A6:D6"/>
    <mergeCell ref="L22:N22"/>
    <mergeCell ref="K29:K30"/>
    <mergeCell ref="A65:A75"/>
    <mergeCell ref="B72:C75"/>
    <mergeCell ref="K15:K22"/>
    <mergeCell ref="J5:J24"/>
    <mergeCell ref="K26:K27"/>
    <mergeCell ref="K24:N24"/>
    <mergeCell ref="M11:N11"/>
    <mergeCell ref="L15:N15"/>
    <mergeCell ref="L13:N13"/>
    <mergeCell ref="M8:M10"/>
    <mergeCell ref="A5:D5"/>
    <mergeCell ref="A60:A64"/>
    <mergeCell ref="K25:N25"/>
    <mergeCell ref="K23:N23"/>
    <mergeCell ref="M20:N20"/>
    <mergeCell ref="K14:N14"/>
    <mergeCell ref="L7:L12"/>
    <mergeCell ref="K6:K13"/>
    <mergeCell ref="L16:L21"/>
    <mergeCell ref="M17:M19"/>
    <mergeCell ref="A57:A59"/>
    <mergeCell ref="K46:K50"/>
    <mergeCell ref="K51:K59"/>
    <mergeCell ref="J37:J59"/>
    <mergeCell ref="A33:A45"/>
    <mergeCell ref="B46:C48"/>
    <mergeCell ref="B49:C51"/>
    <mergeCell ref="A46:A56"/>
    <mergeCell ref="B37:C45"/>
    <mergeCell ref="B52:C54"/>
    <mergeCell ref="K37:K45"/>
    <mergeCell ref="A8:D8"/>
    <mergeCell ref="B9:D9"/>
    <mergeCell ref="B10:C21"/>
    <mergeCell ref="A9:A21"/>
    <mergeCell ref="J25:J33"/>
    <mergeCell ref="B23:C24"/>
    <mergeCell ref="B25:C26"/>
    <mergeCell ref="A23:A32"/>
    <mergeCell ref="A22:D22"/>
    <mergeCell ref="L56:L58"/>
    <mergeCell ref="L52:L54"/>
    <mergeCell ref="L48:L49"/>
    <mergeCell ref="B69:D69"/>
    <mergeCell ref="B27:C28"/>
    <mergeCell ref="B29:C30"/>
    <mergeCell ref="B31:C32"/>
    <mergeCell ref="B34:C36"/>
    <mergeCell ref="B63:D63"/>
    <mergeCell ref="B64:D64"/>
    <mergeCell ref="B55:C56"/>
    <mergeCell ref="L38:L39"/>
    <mergeCell ref="L41:L43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</dc:creator>
  <cp:keywords/>
  <dc:description/>
  <cp:lastModifiedBy>千葉県</cp:lastModifiedBy>
  <cp:lastPrinted>2013-06-28T08:34:19Z</cp:lastPrinted>
  <dcterms:created xsi:type="dcterms:W3CDTF">2001-06-13T23:47:06Z</dcterms:created>
  <dcterms:modified xsi:type="dcterms:W3CDTF">2014-01-17T07:00:47Z</dcterms:modified>
  <cp:category/>
  <cp:version/>
  <cp:contentType/>
  <cp:contentStatus/>
</cp:coreProperties>
</file>