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0"/>
  </bookViews>
  <sheets>
    <sheet name="5" sheetId="1" r:id="rId1"/>
    <sheet name="6" sheetId="2" r:id="rId2"/>
    <sheet name="7～8" sheetId="3" r:id="rId3"/>
    <sheet name="9" sheetId="4" r:id="rId4"/>
    <sheet name="10" sheetId="5" r:id="rId5"/>
    <sheet name="11" sheetId="6" r:id="rId6"/>
  </sheets>
  <definedNames>
    <definedName name="_xlnm.Print_Area" localSheetId="4">'10'!$A$1:$AF$37</definedName>
    <definedName name="_xlnm.Print_Area" localSheetId="5">'11'!$A$1:$Z$37</definedName>
    <definedName name="_xlnm.Print_Area" localSheetId="0">'5'!$A$1:$Q$62</definedName>
    <definedName name="_xlnm.Print_Area" localSheetId="2">'7～8'!$A$1:$AJ$69</definedName>
    <definedName name="_xlnm.Print_Area" localSheetId="3">'9'!$A$1:$M$50</definedName>
  </definedNames>
  <calcPr fullCalcOnLoad="1"/>
</workbook>
</file>

<file path=xl/sharedStrings.xml><?xml version="1.0" encoding="utf-8"?>
<sst xmlns="http://schemas.openxmlformats.org/spreadsheetml/2006/main" count="575" uniqueCount="304">
  <si>
    <t>…</t>
  </si>
  <si>
    <t>　　　(1) 卒業後の進路状況（国・公・私立）</t>
  </si>
  <si>
    <t>区分</t>
  </si>
  <si>
    <t>国立</t>
  </si>
  <si>
    <t>公立</t>
  </si>
  <si>
    <t>私立</t>
  </si>
  <si>
    <t>県計
（構成比）</t>
  </si>
  <si>
    <t>男</t>
  </si>
  <si>
    <t>女</t>
  </si>
  <si>
    <t>計</t>
  </si>
  <si>
    <t>卒業者総数　　（Ｔ）</t>
  </si>
  <si>
    <t>進
学
者</t>
  </si>
  <si>
    <t>計　　　（Ａ）</t>
  </si>
  <si>
    <t>高
等
学
校</t>
  </si>
  <si>
    <t>全日制</t>
  </si>
  <si>
    <t>定時制</t>
  </si>
  <si>
    <t>通信制</t>
  </si>
  <si>
    <t>特別支援学校高等部</t>
  </si>
  <si>
    <t>高等専門学校等</t>
  </si>
  <si>
    <t>専修学校（高等課程）（Ｂ）
進学者</t>
  </si>
  <si>
    <t>専修学校（一般課程）（Ｃ）
入学者</t>
  </si>
  <si>
    <t>就職者（Ｅ）</t>
  </si>
  <si>
    <t>その他(家事手伝い等)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</si>
  <si>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</si>
  <si>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</si>
  <si>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</si>
  <si>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</si>
  <si>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</si>
  <si>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</si>
  <si>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再
掲</t>
  </si>
  <si>
    <t>（Ａ）のうち
就職者数</t>
  </si>
  <si>
    <t>計　（Ｆ）</t>
  </si>
  <si>
    <t>県内</t>
  </si>
  <si>
    <t>県外</t>
  </si>
  <si>
    <t>（Ｂ）のうち就職者数
（Ｇ）</t>
  </si>
  <si>
    <t>(C)(D)のうち就職者数
（Ｈ）</t>
  </si>
  <si>
    <t>進学率　（Ａ／Ｔ）</t>
  </si>
  <si>
    <t>就職率（Ｅ＋Ｆ＋Ｇ＋Ｈ／Ｔ）</t>
  </si>
  <si>
    <t>注　＊（　　）の数値は、構成比（％）である。　　＊「…」  計数を入手していない場合</t>
  </si>
  <si>
    <t>Ⅰ　中　学　校</t>
  </si>
  <si>
    <t>（２）　学校種別進学状況(公立）</t>
  </si>
  <si>
    <t>区         分</t>
  </si>
  <si>
    <t>学　　　　　　　　　　科　　　　　　　　　　別　　　　　　　　　　内　　　　　　　　　　訳</t>
  </si>
  <si>
    <t>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</si>
  <si>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</si>
  <si>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</si>
  <si>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</si>
  <si>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</si>
  <si>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</si>
  <si>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</si>
  <si>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</si>
  <si>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</si>
  <si>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</si>
  <si>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</si>
  <si>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</si>
  <si>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</si>
  <si>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</si>
  <si>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</si>
  <si>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進学者合計</t>
  </si>
  <si>
    <t>（人数）</t>
  </si>
  <si>
    <t>（比率）</t>
  </si>
  <si>
    <t>県　　　　　内</t>
  </si>
  <si>
    <t>公立高校</t>
  </si>
  <si>
    <t>私立高校</t>
  </si>
  <si>
    <t>特別支援学校
（高等部）　</t>
  </si>
  <si>
    <t>私立中等教育学校</t>
  </si>
  <si>
    <t>県　　　　　外</t>
  </si>
  <si>
    <t>国・公立
高校</t>
  </si>
  <si>
    <t>（３）　地区別進学状況(公立）</t>
  </si>
  <si>
    <t>区 　　　　　　   分</t>
  </si>
  <si>
    <t>合  　　　　 計</t>
  </si>
  <si>
    <t>管       内      別</t>
  </si>
  <si>
    <t>葛　　南</t>
  </si>
  <si>
    <t>東　葛　飾</t>
  </si>
  <si>
    <t>北　　総</t>
  </si>
  <si>
    <t>東　上　総</t>
  </si>
  <si>
    <t>南　房　総</t>
  </si>
  <si>
    <t>千　葉　市</t>
  </si>
  <si>
    <t>卒　業　業　者　総　数</t>
  </si>
  <si>
    <t>進　学　者</t>
  </si>
  <si>
    <t>(進　学　率）</t>
  </si>
  <si>
    <t>(比　　率）</t>
  </si>
  <si>
    <t>通信制</t>
  </si>
  <si>
    <t>特別支援学校(高等部）</t>
  </si>
  <si>
    <t>(比 率）</t>
  </si>
  <si>
    <t>国・公立高校</t>
  </si>
  <si>
    <t>中学校　　　</t>
  </si>
  <si>
    <t>　中学校</t>
  </si>
  <si>
    <t>中学校　</t>
  </si>
  <si>
    <t>　　２　市町村別進路状況（公立）</t>
  </si>
  <si>
    <t>区　　分</t>
  </si>
  <si>
    <t>卒業者総数（Ｔ）</t>
  </si>
  <si>
    <t>進学者（Ａ）</t>
  </si>
  <si>
    <t>専修学校（高等課程）進学者（Ｂ）</t>
  </si>
  <si>
    <t>専修学校（一般課程）等入学者（Ｃ）</t>
  </si>
  <si>
    <t>公共職業能力開発施設等入学者（Ｄ）</t>
  </si>
  <si>
    <t>家事手伝い等</t>
  </si>
  <si>
    <t>（Ａ）のうち就職者</t>
  </si>
  <si>
    <t>（Ｂ）のうち就職者</t>
  </si>
  <si>
    <t>（Ｃ）（Ｄ）のうち就職者</t>
  </si>
  <si>
    <t>比率（％）</t>
  </si>
  <si>
    <t>（再掲）（Ｆ）</t>
  </si>
  <si>
    <t>（再掲）（Ｇ）</t>
  </si>
  <si>
    <t>（再掲）（Ｈ）</t>
  </si>
  <si>
    <t>進学率</t>
  </si>
  <si>
    <t>就職率</t>
  </si>
  <si>
    <t>葛南管内</t>
  </si>
  <si>
    <t>習志野市</t>
  </si>
  <si>
    <t>八千代市</t>
  </si>
  <si>
    <t>船橋市</t>
  </si>
  <si>
    <t>市川市</t>
  </si>
  <si>
    <t>浦安市</t>
  </si>
  <si>
    <t>東葛飾管内</t>
  </si>
  <si>
    <t>松戸市</t>
  </si>
  <si>
    <t>柏市</t>
  </si>
  <si>
    <t>野田市</t>
  </si>
  <si>
    <t>流山市</t>
  </si>
  <si>
    <t>我孫子市</t>
  </si>
  <si>
    <t>北総管内</t>
  </si>
  <si>
    <t>佐倉市</t>
  </si>
  <si>
    <t>成田市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</si>
  <si>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</si>
  <si>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</si>
  <si>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</si>
  <si>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</si>
  <si>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</si>
  <si>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</si>
  <si>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</si>
  <si>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</si>
  <si>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神崎町</t>
  </si>
  <si>
    <t>東庄町</t>
  </si>
  <si>
    <t>多古町</t>
  </si>
  <si>
    <t>銚子市</t>
  </si>
  <si>
    <t>旭市</t>
  </si>
  <si>
    <t>匝瑳市</t>
  </si>
  <si>
    <t>東上総管内</t>
  </si>
  <si>
    <t>東金市</t>
  </si>
  <si>
    <t>山武市</t>
  </si>
  <si>
    <t>大網白里町</t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</si>
  <si>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</si>
  <si>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</si>
  <si>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</si>
  <si>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</si>
  <si>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</si>
  <si>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</si>
  <si>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</si>
  <si>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</si>
  <si>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</si>
  <si>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</si>
  <si>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</si>
  <si>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いすみ市</t>
  </si>
  <si>
    <t>大多喜町</t>
  </si>
  <si>
    <t>御宿町</t>
  </si>
  <si>
    <t>南房総管内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</si>
  <si>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</si>
  <si>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</si>
  <si>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</si>
  <si>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</si>
  <si>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</si>
  <si>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</si>
  <si>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</si>
  <si>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</si>
  <si>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袖ケ浦市</t>
  </si>
  <si>
    <t>指定都市</t>
  </si>
  <si>
    <t>千葉市</t>
  </si>
  <si>
    <t>　高等学校</t>
  </si>
  <si>
    <t>Ⅱ　高　等　学　校</t>
  </si>
  <si>
    <t>（１）　卒業後の進路状況（公・私立）</t>
  </si>
  <si>
    <t>区　　　　　　分</t>
  </si>
  <si>
    <t>公       立</t>
  </si>
  <si>
    <t>私       立</t>
  </si>
  <si>
    <t>人数</t>
  </si>
  <si>
    <t>構成比</t>
  </si>
  <si>
    <t>卒業者総数</t>
  </si>
  <si>
    <t>進学者</t>
  </si>
  <si>
    <t>専修学校（専門課程）進学者</t>
  </si>
  <si>
    <t>専修学校（一般課程）等入学者</t>
  </si>
  <si>
    <t>公共職業能力開発施設等入学者</t>
  </si>
  <si>
    <t>就職者</t>
  </si>
  <si>
    <t>（Ｅ）</t>
  </si>
  <si>
    <t>その他（家事手伝い等・除予備校）</t>
  </si>
  <si>
    <t>再
掲</t>
  </si>
  <si>
    <t>Ａのうち就職している者</t>
  </si>
  <si>
    <t>Ｂのうち就職している者</t>
  </si>
  <si>
    <t>Ｃ、Ｄのうち就職している者</t>
  </si>
  <si>
    <t>進　　　　　　　　　学　　　　　　　　　率　　　（Ａ／Ｔ）</t>
  </si>
  <si>
    <t>就　　　　　　職　　　　　　率　　（Ｅ＋Ｈ＋Ｉ＋Ｊ／Ｔ）</t>
  </si>
  <si>
    <t>（２）　課程別進路状況（公立）</t>
  </si>
  <si>
    <t>全  日  制</t>
  </si>
  <si>
    <t>定  時  制</t>
  </si>
  <si>
    <t>進
学
者</t>
  </si>
  <si>
    <t>大学</t>
  </si>
  <si>
    <t>短期大学</t>
  </si>
  <si>
    <t>大学・短大の通信教育部</t>
  </si>
  <si>
    <t>大学等の別科、高校等の専攻科</t>
  </si>
  <si>
    <t xml:space="preserve">
そ
の
他
</t>
  </si>
  <si>
    <t>進学希望者（予備校）</t>
  </si>
  <si>
    <t>進学希望者（在家庭）</t>
  </si>
  <si>
    <t>施設等に入所</t>
  </si>
  <si>
    <t>その他（上記以外）</t>
  </si>
  <si>
    <t>高等学校　</t>
  </si>
  <si>
    <t>（３）　専攻分野別進学者数（公立）</t>
  </si>
  <si>
    <t>区　　　　分</t>
  </si>
  <si>
    <t>合　　　　計</t>
  </si>
  <si>
    <t>人文科学</t>
  </si>
  <si>
    <t>社会科学</t>
  </si>
  <si>
    <t>理学</t>
  </si>
  <si>
    <t>工学</t>
  </si>
  <si>
    <t>商船</t>
  </si>
  <si>
    <t>農学</t>
  </si>
  <si>
    <t>保　　　　健</t>
  </si>
  <si>
    <t>家政</t>
  </si>
  <si>
    <t>教育</t>
  </si>
  <si>
    <t>芸術</t>
  </si>
  <si>
    <t>医歯</t>
  </si>
  <si>
    <t>薬学</t>
  </si>
  <si>
    <t>保健</t>
  </si>
  <si>
    <t>合　　計</t>
  </si>
  <si>
    <t>全
日
制
高
校
か
ら</t>
  </si>
  <si>
    <t>大学</t>
  </si>
  <si>
    <t>国・公立</t>
  </si>
  <si>
    <t>短期大学</t>
  </si>
  <si>
    <t>大学・短大の通信
教育部及びその他</t>
  </si>
  <si>
    <t>定
時
制
高
校
か
ら</t>
  </si>
  <si>
    <t>（４）　学科別進路状況（公立）</t>
  </si>
  <si>
    <t>合計</t>
  </si>
  <si>
    <t>前年度
卒業者</t>
  </si>
  <si>
    <t>国際</t>
  </si>
  <si>
    <t>総合</t>
  </si>
  <si>
    <t>情報</t>
  </si>
  <si>
    <t>進
学
状
況</t>
  </si>
  <si>
    <t>進学志願者</t>
  </si>
  <si>
    <t>進学者計</t>
  </si>
  <si>
    <t>大学
（学部）</t>
  </si>
  <si>
    <t>私　　立</t>
  </si>
  <si>
    <t>短大
（本科）</t>
  </si>
  <si>
    <t>大学・短大の通信教育部</t>
  </si>
  <si>
    <t>大学等の別科、高校等の専攻科</t>
  </si>
  <si>
    <t>(Ｅ)</t>
  </si>
  <si>
    <t>そ
の
他</t>
  </si>
  <si>
    <t>進学希望者
（予備校）</t>
  </si>
  <si>
    <t>進学希望者
（在家庭）</t>
  </si>
  <si>
    <t>外国の学校に
入学</t>
  </si>
  <si>
    <t>その他
（上記以外）</t>
  </si>
  <si>
    <t>Ａのうち就職者</t>
  </si>
  <si>
    <t>大学  （学部）</t>
  </si>
  <si>
    <t>短大  （本科）</t>
  </si>
  <si>
    <t>大学、短大の通信教育部</t>
  </si>
  <si>
    <t>大学の別科、高校等の専攻科</t>
  </si>
  <si>
    <t>Bのうち就職している者（再掲）</t>
  </si>
  <si>
    <t>C,Dのうち就職している者（再掲）</t>
  </si>
  <si>
    <t>進学率　　　　(A／T)</t>
  </si>
  <si>
    <t>就職率(E+H+I+J/T)</t>
  </si>
  <si>
    <t>２３年３月卒業者</t>
  </si>
  <si>
    <t>中等教育学校</t>
  </si>
  <si>
    <t>平成23年3月卒業</t>
  </si>
  <si>
    <t>不詳・死亡</t>
  </si>
  <si>
    <t>（不詳・死亡）</t>
  </si>
  <si>
    <t>23年
3月</t>
  </si>
  <si>
    <t>　中学校</t>
  </si>
  <si>
    <t>私立中等教育学校</t>
  </si>
  <si>
    <t>A/T</t>
  </si>
  <si>
    <t>（E,F,G,H）
/T</t>
  </si>
  <si>
    <t>（Ｔ）</t>
  </si>
  <si>
    <t>（Ｂ）</t>
  </si>
  <si>
    <t>（Ｃ）</t>
  </si>
  <si>
    <t>（Ｆ）</t>
  </si>
  <si>
    <t>（Ｇ）</t>
  </si>
  <si>
    <t>（Ｈ）</t>
  </si>
  <si>
    <t>（I）</t>
  </si>
  <si>
    <t>（Ｊ）</t>
  </si>
  <si>
    <t>（Ａ）</t>
  </si>
  <si>
    <t>（Ｆ）</t>
  </si>
  <si>
    <t>（J)</t>
  </si>
  <si>
    <t>２３年３月
卒業者</t>
  </si>
  <si>
    <t>２４年３月卒業者</t>
  </si>
  <si>
    <t>２３年３月</t>
  </si>
  <si>
    <t>平成24年3月卒業</t>
  </si>
  <si>
    <t>　　卒業後の状況（平成２４年３月卒業者）</t>
  </si>
  <si>
    <t>24年
3月</t>
  </si>
  <si>
    <t>　　１　卒業後の状況（平成２４年３月卒業者）</t>
  </si>
  <si>
    <t>＊公立の専修学校（一般課程）等入学者（C)には、予備校入学者２，３２３人を含む。</t>
  </si>
  <si>
    <t>…</t>
  </si>
  <si>
    <t>…</t>
  </si>
  <si>
    <t>…</t>
  </si>
  <si>
    <t>…</t>
  </si>
  <si>
    <t>…</t>
  </si>
  <si>
    <t>…</t>
  </si>
  <si>
    <t>　</t>
  </si>
  <si>
    <t>鎌ケ谷市</t>
  </si>
  <si>
    <t>　</t>
  </si>
  <si>
    <t>（Ａ）</t>
  </si>
  <si>
    <t>（Ｄ）</t>
  </si>
  <si>
    <t>(Ｔ)</t>
  </si>
  <si>
    <t>(Ａ)</t>
  </si>
  <si>
    <t>(Ｂ)</t>
  </si>
  <si>
    <t>(Ｃ)</t>
  </si>
  <si>
    <t>(Ｄ)</t>
  </si>
  <si>
    <t>(Ｆ)</t>
  </si>
  <si>
    <t>(Ｇ)</t>
  </si>
  <si>
    <t>(Ｈ)</t>
  </si>
  <si>
    <t>(Ｉ)</t>
  </si>
  <si>
    <t>(Ｊ)</t>
  </si>
  <si>
    <t>公共職業能力開発
施設等入学者（Ｄ）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</si>
</sst>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FFF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HG創英角ｺﾞｼｯｸUB"/>
      <family val="3"/>
    </font>
    <font>
      <sz val="7.5"/>
      <name val="ＭＳ Ｐゴシック"/>
      <family val="3"/>
    </font>
    <font>
      <sz val="8"/>
      <name val="ＭＳ Ｐ明朝"/>
      <family val="1"/>
    </font>
    <font>
      <sz val="7.5"/>
      <name val="ＭＳ 明朝"/>
      <family val="1"/>
    </font>
    <font>
      <sz val="7.5"/>
      <name val="HG創英角ｺﾞｼｯｸUB"/>
      <family val="3"/>
    </font>
    <font>
      <sz val="7"/>
      <name val="HG創英角ｺﾞｼｯｸUB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3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7" fillId="0" borderId="23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 textRotation="255"/>
    </xf>
    <xf numFmtId="0" fontId="13" fillId="0" borderId="32" xfId="0" applyFont="1" applyFill="1" applyBorder="1" applyAlignment="1">
      <alignment vertical="center" textRotation="255"/>
    </xf>
    <xf numFmtId="0" fontId="13" fillId="0" borderId="34" xfId="0" applyFont="1" applyFill="1" applyBorder="1" applyAlignment="1">
      <alignment vertical="center" textRotation="255"/>
    </xf>
    <xf numFmtId="0" fontId="13" fillId="0" borderId="35" xfId="0" applyFont="1" applyFill="1" applyBorder="1" applyAlignment="1">
      <alignment vertical="center" textRotation="255"/>
    </xf>
    <xf numFmtId="0" fontId="4" fillId="0" borderId="28" xfId="0" applyFont="1" applyFill="1" applyBorder="1" applyAlignment="1">
      <alignment horizontal="center" vertical="center" textRotation="255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horizontal="center" vertical="center" textRotation="255"/>
    </xf>
    <xf numFmtId="199" fontId="4" fillId="0" borderId="37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15" xfId="0" applyNumberFormat="1" applyFont="1" applyFill="1" applyBorder="1" applyAlignment="1">
      <alignment horizontal="center" vertical="center"/>
    </xf>
    <xf numFmtId="192" fontId="4" fillId="0" borderId="38" xfId="0" applyNumberFormat="1" applyFont="1" applyFill="1" applyBorder="1" applyAlignment="1">
      <alignment horizontal="center" vertical="center"/>
    </xf>
    <xf numFmtId="192" fontId="4" fillId="0" borderId="25" xfId="0" applyNumberFormat="1" applyFont="1" applyFill="1" applyBorder="1" applyAlignment="1">
      <alignment horizontal="center" vertical="center"/>
    </xf>
    <xf numFmtId="192" fontId="4" fillId="0" borderId="21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55" fontId="3" fillId="0" borderId="42" xfId="0" applyNumberFormat="1" applyFont="1" applyFill="1" applyBorder="1" applyAlignment="1" quotePrefix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43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 indent="1"/>
    </xf>
    <xf numFmtId="0" fontId="8" fillId="0" borderId="40" xfId="0" applyFont="1" applyFill="1" applyBorder="1" applyAlignment="1">
      <alignment horizontal="left" indent="1"/>
    </xf>
    <xf numFmtId="0" fontId="7" fillId="0" borderId="44" xfId="0" applyFont="1" applyFill="1" applyBorder="1" applyAlignment="1">
      <alignment/>
    </xf>
    <xf numFmtId="0" fontId="8" fillId="0" borderId="43" xfId="0" applyFont="1" applyFill="1" applyBorder="1" applyAlignment="1">
      <alignment horizontal="left" indent="1"/>
    </xf>
    <xf numFmtId="0" fontId="8" fillId="0" borderId="36" xfId="0" applyFont="1" applyFill="1" applyBorder="1" applyAlignment="1">
      <alignment horizontal="left" indent="1"/>
    </xf>
    <xf numFmtId="0" fontId="4" fillId="0" borderId="2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76" fontId="7" fillId="0" borderId="45" xfId="0" applyNumberFormat="1" applyFont="1" applyFill="1" applyBorder="1" applyAlignment="1">
      <alignment vertical="center"/>
    </xf>
    <xf numFmtId="176" fontId="7" fillId="0" borderId="46" xfId="0" applyNumberFormat="1" applyFont="1" applyFill="1" applyBorder="1" applyAlignment="1">
      <alignment vertical="center"/>
    </xf>
    <xf numFmtId="183" fontId="7" fillId="0" borderId="47" xfId="0" applyNumberFormat="1" applyFont="1" applyFill="1" applyBorder="1" applyAlignment="1">
      <alignment vertical="center"/>
    </xf>
    <xf numFmtId="183" fontId="7" fillId="0" borderId="48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horizontal="right" vertical="center"/>
    </xf>
    <xf numFmtId="178" fontId="7" fillId="0" borderId="19" xfId="0" applyNumberFormat="1" applyFont="1" applyFill="1" applyBorder="1" applyAlignment="1">
      <alignment horizontal="right" vertical="center"/>
    </xf>
    <xf numFmtId="176" fontId="8" fillId="0" borderId="47" xfId="0" applyNumberFormat="1" applyFont="1" applyFill="1" applyBorder="1" applyAlignment="1">
      <alignment vertical="center"/>
    </xf>
    <xf numFmtId="176" fontId="8" fillId="0" borderId="48" xfId="0" applyNumberFormat="1" applyFont="1" applyFill="1" applyBorder="1" applyAlignment="1">
      <alignment vertical="center"/>
    </xf>
    <xf numFmtId="183" fontId="8" fillId="0" borderId="47" xfId="0" applyNumberFormat="1" applyFont="1" applyFill="1" applyBorder="1" applyAlignment="1">
      <alignment vertical="center"/>
    </xf>
    <xf numFmtId="183" fontId="8" fillId="0" borderId="48" xfId="0" applyNumberFormat="1" applyFont="1" applyFill="1" applyBorder="1" applyAlignment="1">
      <alignment vertical="center"/>
    </xf>
    <xf numFmtId="183" fontId="8" fillId="0" borderId="47" xfId="0" applyNumberFormat="1" applyFont="1" applyFill="1" applyBorder="1" applyAlignment="1">
      <alignment horizontal="right" vertical="center"/>
    </xf>
    <xf numFmtId="183" fontId="8" fillId="0" borderId="44" xfId="0" applyNumberFormat="1" applyFont="1" applyFill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right" vertical="center"/>
    </xf>
    <xf numFmtId="186" fontId="14" fillId="0" borderId="14" xfId="0" applyNumberFormat="1" applyFont="1" applyFill="1" applyBorder="1" applyAlignment="1">
      <alignment horizontal="right" vertical="center"/>
    </xf>
    <xf numFmtId="186" fontId="15" fillId="0" borderId="39" xfId="0" applyNumberFormat="1" applyFont="1" applyFill="1" applyBorder="1" applyAlignment="1">
      <alignment horizontal="right" vertical="center"/>
    </xf>
    <xf numFmtId="186" fontId="15" fillId="0" borderId="3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178" fontId="7" fillId="0" borderId="14" xfId="62" applyNumberFormat="1" applyFont="1" applyFill="1" applyBorder="1" applyAlignment="1">
      <alignment horizontal="right" vertical="center"/>
      <protection/>
    </xf>
    <xf numFmtId="178" fontId="7" fillId="0" borderId="19" xfId="62" applyNumberFormat="1" applyFont="1" applyFill="1" applyBorder="1" applyAlignment="1">
      <alignment horizontal="right" vertical="center"/>
      <protection/>
    </xf>
    <xf numFmtId="178" fontId="14" fillId="0" borderId="17" xfId="0" applyNumberFormat="1" applyFont="1" applyFill="1" applyBorder="1" applyAlignment="1">
      <alignment horizontal="right" vertical="center"/>
    </xf>
    <xf numFmtId="178" fontId="15" fillId="0" borderId="16" xfId="0" applyNumberFormat="1" applyFont="1" applyFill="1" applyBorder="1" applyAlignment="1">
      <alignment horizontal="right" vertical="center"/>
    </xf>
    <xf numFmtId="178" fontId="8" fillId="0" borderId="17" xfId="62" applyNumberFormat="1" applyFont="1" applyFill="1" applyBorder="1" applyAlignment="1">
      <alignment horizontal="right" vertical="center"/>
      <protection/>
    </xf>
    <xf numFmtId="178" fontId="8" fillId="0" borderId="0" xfId="62" applyNumberFormat="1" applyFont="1" applyFill="1" applyBorder="1" applyAlignment="1">
      <alignment horizontal="right" vertical="center"/>
      <protection/>
    </xf>
    <xf numFmtId="178" fontId="8" fillId="0" borderId="49" xfId="62" applyNumberFormat="1" applyFont="1" applyFill="1" applyBorder="1" applyAlignment="1">
      <alignment horizontal="right" vertical="center"/>
      <protection/>
    </xf>
    <xf numFmtId="178" fontId="14" fillId="0" borderId="14" xfId="0" applyNumberFormat="1" applyFont="1" applyFill="1" applyBorder="1" applyAlignment="1">
      <alignment horizontal="right" vertical="center"/>
    </xf>
    <xf numFmtId="178" fontId="15" fillId="0" borderId="14" xfId="0" applyNumberFormat="1" applyFont="1" applyFill="1" applyBorder="1" applyAlignment="1">
      <alignment horizontal="right" vertical="center"/>
    </xf>
    <xf numFmtId="178" fontId="8" fillId="0" borderId="14" xfId="62" applyNumberFormat="1" applyFont="1" applyFill="1" applyBorder="1" applyAlignment="1">
      <alignment horizontal="right" vertical="center"/>
      <protection/>
    </xf>
    <xf numFmtId="178" fontId="8" fillId="0" borderId="15" xfId="62" applyNumberFormat="1" applyFont="1" applyFill="1" applyBorder="1" applyAlignment="1">
      <alignment horizontal="right" vertical="center"/>
      <protection/>
    </xf>
    <xf numFmtId="178" fontId="8" fillId="0" borderId="19" xfId="62" applyNumberFormat="1" applyFont="1" applyFill="1" applyBorder="1" applyAlignment="1">
      <alignment horizontal="right" vertical="center"/>
      <protection/>
    </xf>
    <xf numFmtId="178" fontId="15" fillId="0" borderId="17" xfId="0" applyNumberFormat="1" applyFont="1" applyFill="1" applyBorder="1" applyAlignment="1">
      <alignment horizontal="right" vertical="center"/>
    </xf>
    <xf numFmtId="178" fontId="15" fillId="0" borderId="39" xfId="0" applyNumberFormat="1" applyFont="1" applyFill="1" applyBorder="1" applyAlignment="1">
      <alignment horizontal="right" vertical="center"/>
    </xf>
    <xf numFmtId="205" fontId="15" fillId="0" borderId="14" xfId="0" applyNumberFormat="1" applyFont="1" applyFill="1" applyBorder="1" applyAlignment="1">
      <alignment horizontal="right" vertical="center"/>
    </xf>
    <xf numFmtId="205" fontId="15" fillId="0" borderId="50" xfId="0" applyNumberFormat="1" applyFont="1" applyFill="1" applyBorder="1" applyAlignment="1">
      <alignment horizontal="right" vertical="center"/>
    </xf>
    <xf numFmtId="204" fontId="15" fillId="0" borderId="51" xfId="0" applyNumberFormat="1" applyFont="1" applyFill="1" applyBorder="1" applyAlignment="1">
      <alignment horizontal="right" vertical="center"/>
    </xf>
    <xf numFmtId="204" fontId="15" fillId="0" borderId="18" xfId="0" applyNumberFormat="1" applyFont="1" applyFill="1" applyBorder="1" applyAlignment="1">
      <alignment horizontal="right" vertical="center"/>
    </xf>
    <xf numFmtId="178" fontId="14" fillId="0" borderId="39" xfId="0" applyNumberFormat="1" applyFont="1" applyFill="1" applyBorder="1" applyAlignment="1">
      <alignment horizontal="right" vertical="center"/>
    </xf>
    <xf numFmtId="178" fontId="14" fillId="0" borderId="31" xfId="0" applyNumberFormat="1" applyFont="1" applyFill="1" applyBorder="1" applyAlignment="1">
      <alignment horizontal="right" vertical="center"/>
    </xf>
    <xf numFmtId="178" fontId="15" fillId="0" borderId="31" xfId="0" applyNumberFormat="1" applyFont="1" applyFill="1" applyBorder="1" applyAlignment="1">
      <alignment horizontal="right" vertical="center"/>
    </xf>
    <xf numFmtId="178" fontId="8" fillId="0" borderId="31" xfId="62" applyNumberFormat="1" applyFont="1" applyFill="1" applyBorder="1" applyAlignment="1">
      <alignment horizontal="right" vertical="center"/>
      <protection/>
    </xf>
    <xf numFmtId="178" fontId="8" fillId="0" borderId="21" xfId="62" applyNumberFormat="1" applyFont="1" applyFill="1" applyBorder="1" applyAlignment="1">
      <alignment horizontal="right" vertical="center"/>
      <protection/>
    </xf>
    <xf numFmtId="178" fontId="8" fillId="0" borderId="32" xfId="62" applyNumberFormat="1" applyFont="1" applyFill="1" applyBorder="1" applyAlignment="1">
      <alignment horizontal="right" vertical="center"/>
      <protection/>
    </xf>
    <xf numFmtId="176" fontId="7" fillId="0" borderId="52" xfId="0" applyNumberFormat="1" applyFont="1" applyFill="1" applyBorder="1" applyAlignment="1">
      <alignment horizontal="right"/>
    </xf>
    <xf numFmtId="176" fontId="7" fillId="0" borderId="53" xfId="0" applyNumberFormat="1" applyFont="1" applyFill="1" applyBorder="1" applyAlignment="1">
      <alignment horizontal="right"/>
    </xf>
    <xf numFmtId="176" fontId="7" fillId="0" borderId="54" xfId="0" applyNumberFormat="1" applyFont="1" applyFill="1" applyBorder="1" applyAlignment="1">
      <alignment horizontal="right"/>
    </xf>
    <xf numFmtId="193" fontId="7" fillId="0" borderId="53" xfId="0" applyNumberFormat="1" applyFont="1" applyFill="1" applyBorder="1" applyAlignment="1">
      <alignment horizontal="right"/>
    </xf>
    <xf numFmtId="193" fontId="7" fillId="0" borderId="55" xfId="0" applyNumberFormat="1" applyFont="1" applyFill="1" applyBorder="1" applyAlignment="1">
      <alignment horizontal="right"/>
    </xf>
    <xf numFmtId="176" fontId="7" fillId="0" borderId="50" xfId="0" applyNumberFormat="1" applyFont="1" applyFill="1" applyBorder="1" applyAlignment="1">
      <alignment horizontal="right"/>
    </xf>
    <xf numFmtId="176" fontId="7" fillId="0" borderId="39" xfId="0" applyNumberFormat="1" applyFont="1" applyFill="1" applyBorder="1" applyAlignment="1">
      <alignment horizontal="right"/>
    </xf>
    <xf numFmtId="176" fontId="7" fillId="0" borderId="29" xfId="0" applyNumberFormat="1" applyFont="1" applyFill="1" applyBorder="1" applyAlignment="1">
      <alignment horizontal="right"/>
    </xf>
    <xf numFmtId="193" fontId="7" fillId="0" borderId="39" xfId="0" applyNumberFormat="1" applyFont="1" applyFill="1" applyBorder="1" applyAlignment="1">
      <alignment horizontal="right"/>
    </xf>
    <xf numFmtId="193" fontId="7" fillId="0" borderId="35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8" fillId="0" borderId="17" xfId="0" applyNumberFormat="1" applyFont="1" applyFill="1" applyBorder="1" applyAlignment="1">
      <alignment horizontal="right"/>
    </xf>
    <xf numFmtId="176" fontId="8" fillId="0" borderId="15" xfId="0" applyNumberFormat="1" applyFont="1" applyFill="1" applyBorder="1" applyAlignment="1">
      <alignment horizontal="right"/>
    </xf>
    <xf numFmtId="176" fontId="8" fillId="0" borderId="14" xfId="0" applyNumberFormat="1" applyFont="1" applyFill="1" applyBorder="1" applyAlignment="1">
      <alignment horizontal="right"/>
    </xf>
    <xf numFmtId="193" fontId="8" fillId="0" borderId="16" xfId="0" applyNumberFormat="1" applyFont="1" applyFill="1" applyBorder="1" applyAlignment="1">
      <alignment horizontal="right"/>
    </xf>
    <xf numFmtId="193" fontId="8" fillId="0" borderId="19" xfId="0" applyNumberFormat="1" applyFont="1" applyFill="1" applyBorder="1" applyAlignment="1">
      <alignment horizontal="right"/>
    </xf>
    <xf numFmtId="193" fontId="8" fillId="0" borderId="14" xfId="0" applyNumberFormat="1" applyFont="1" applyFill="1" applyBorder="1" applyAlignment="1">
      <alignment horizontal="right"/>
    </xf>
    <xf numFmtId="176" fontId="8" fillId="0" borderId="50" xfId="0" applyNumberFormat="1" applyFont="1" applyFill="1" applyBorder="1" applyAlignment="1">
      <alignment horizontal="right"/>
    </xf>
    <xf numFmtId="176" fontId="8" fillId="0" borderId="39" xfId="0" applyNumberFormat="1" applyFont="1" applyFill="1" applyBorder="1" applyAlignment="1">
      <alignment horizontal="right"/>
    </xf>
    <xf numFmtId="176" fontId="8" fillId="0" borderId="29" xfId="0" applyNumberFormat="1" applyFont="1" applyFill="1" applyBorder="1" applyAlignment="1">
      <alignment horizontal="right"/>
    </xf>
    <xf numFmtId="193" fontId="8" fillId="0" borderId="17" xfId="0" applyNumberFormat="1" applyFont="1" applyFill="1" applyBorder="1" applyAlignment="1">
      <alignment horizontal="right"/>
    </xf>
    <xf numFmtId="176" fontId="8" fillId="0" borderId="41" xfId="0" applyNumberFormat="1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 horizontal="right"/>
    </xf>
    <xf numFmtId="176" fontId="8" fillId="0" borderId="20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 horizontal="right"/>
    </xf>
    <xf numFmtId="176" fontId="7" fillId="0" borderId="14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193" fontId="7" fillId="0" borderId="14" xfId="0" applyNumberFormat="1" applyFont="1" applyFill="1" applyBorder="1" applyAlignment="1">
      <alignment horizontal="right"/>
    </xf>
    <xf numFmtId="193" fontId="7" fillId="0" borderId="19" xfId="0" applyNumberFormat="1" applyFont="1" applyFill="1" applyBorder="1" applyAlignment="1">
      <alignment horizontal="right"/>
    </xf>
    <xf numFmtId="176" fontId="8" fillId="0" borderId="18" xfId="0" applyNumberFormat="1" applyFont="1" applyFill="1" applyBorder="1" applyAlignment="1">
      <alignment horizontal="right"/>
    </xf>
    <xf numFmtId="193" fontId="8" fillId="0" borderId="39" xfId="0" applyNumberFormat="1" applyFont="1" applyFill="1" applyBorder="1" applyAlignment="1">
      <alignment horizontal="right"/>
    </xf>
    <xf numFmtId="193" fontId="8" fillId="0" borderId="39" xfId="0" applyNumberFormat="1" applyFont="1" applyFill="1" applyBorder="1" applyAlignment="1">
      <alignment horizontal="right" shrinkToFit="1"/>
    </xf>
    <xf numFmtId="193" fontId="8" fillId="0" borderId="35" xfId="0" applyNumberFormat="1" applyFont="1" applyFill="1" applyBorder="1" applyAlignment="1">
      <alignment horizontal="right"/>
    </xf>
    <xf numFmtId="193" fontId="8" fillId="0" borderId="17" xfId="0" applyNumberFormat="1" applyFont="1" applyFill="1" applyBorder="1" applyAlignment="1">
      <alignment horizontal="right" shrinkToFit="1"/>
    </xf>
    <xf numFmtId="193" fontId="8" fillId="0" borderId="14" xfId="0" applyNumberFormat="1" applyFont="1" applyFill="1" applyBorder="1" applyAlignment="1">
      <alignment horizontal="right" shrinkToFit="1"/>
    </xf>
    <xf numFmtId="176" fontId="8" fillId="0" borderId="56" xfId="0" applyNumberFormat="1" applyFont="1" applyFill="1" applyBorder="1" applyAlignment="1">
      <alignment horizontal="right"/>
    </xf>
    <xf numFmtId="176" fontId="8" fillId="0" borderId="57" xfId="0" applyNumberFormat="1" applyFont="1" applyFill="1" applyBorder="1" applyAlignment="1">
      <alignment horizontal="right"/>
    </xf>
    <xf numFmtId="193" fontId="8" fillId="0" borderId="31" xfId="0" applyNumberFormat="1" applyFont="1" applyFill="1" applyBorder="1" applyAlignment="1">
      <alignment horizontal="right"/>
    </xf>
    <xf numFmtId="193" fontId="8" fillId="0" borderId="32" xfId="0" applyNumberFormat="1" applyFont="1" applyFill="1" applyBorder="1" applyAlignment="1">
      <alignment horizontal="right"/>
    </xf>
    <xf numFmtId="178" fontId="8" fillId="0" borderId="14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8" fontId="8" fillId="0" borderId="31" xfId="0" applyNumberFormat="1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178" fontId="8" fillId="0" borderId="58" xfId="0" applyNumberFormat="1" applyFont="1" applyFill="1" applyBorder="1" applyAlignment="1">
      <alignment vertical="center"/>
    </xf>
    <xf numFmtId="178" fontId="8" fillId="0" borderId="34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8" fontId="8" fillId="0" borderId="49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8" fontId="8" fillId="0" borderId="39" xfId="0" applyNumberFormat="1" applyFont="1" applyFill="1" applyBorder="1" applyAlignment="1">
      <alignment vertical="center"/>
    </xf>
    <xf numFmtId="178" fontId="7" fillId="0" borderId="59" xfId="0" applyNumberFormat="1" applyFont="1" applyFill="1" applyBorder="1" applyAlignment="1">
      <alignment vertical="center"/>
    </xf>
    <xf numFmtId="210" fontId="7" fillId="0" borderId="24" xfId="0" applyNumberFormat="1" applyFont="1" applyFill="1" applyBorder="1" applyAlignment="1">
      <alignment vertical="center"/>
    </xf>
    <xf numFmtId="210" fontId="7" fillId="0" borderId="34" xfId="0" applyNumberFormat="1" applyFont="1" applyFill="1" applyBorder="1" applyAlignment="1">
      <alignment vertical="center"/>
    </xf>
    <xf numFmtId="178" fontId="8" fillId="0" borderId="59" xfId="0" applyNumberFormat="1" applyFont="1" applyFill="1" applyBorder="1" applyAlignment="1">
      <alignment vertical="center"/>
    </xf>
    <xf numFmtId="178" fontId="7" fillId="0" borderId="44" xfId="0" applyNumberFormat="1" applyFont="1" applyFill="1" applyBorder="1" applyAlignment="1">
      <alignment vertical="center"/>
    </xf>
    <xf numFmtId="210" fontId="7" fillId="0" borderId="18" xfId="0" applyNumberFormat="1" applyFont="1" applyFill="1" applyBorder="1" applyAlignment="1">
      <alignment vertical="center"/>
    </xf>
    <xf numFmtId="210" fontId="7" fillId="0" borderId="19" xfId="0" applyNumberFormat="1" applyFont="1" applyFill="1" applyBorder="1" applyAlignment="1">
      <alignment vertical="center"/>
    </xf>
    <xf numFmtId="178" fontId="8" fillId="0" borderId="44" xfId="0" applyNumberFormat="1" applyFont="1" applyFill="1" applyBorder="1" applyAlignment="1">
      <alignment vertical="center"/>
    </xf>
    <xf numFmtId="178" fontId="7" fillId="0" borderId="36" xfId="0" applyNumberFormat="1" applyFont="1" applyFill="1" applyBorder="1" applyAlignment="1">
      <alignment vertical="center"/>
    </xf>
    <xf numFmtId="210" fontId="7" fillId="0" borderId="11" xfId="0" applyNumberFormat="1" applyFont="1" applyFill="1" applyBorder="1" applyAlignment="1" quotePrefix="1">
      <alignment horizontal="right" vertical="center"/>
    </xf>
    <xf numFmtId="210" fontId="7" fillId="0" borderId="32" xfId="0" applyNumberFormat="1" applyFont="1" applyFill="1" applyBorder="1" applyAlignment="1">
      <alignment vertical="center"/>
    </xf>
    <xf numFmtId="178" fontId="8" fillId="0" borderId="40" xfId="0" applyNumberFormat="1" applyFont="1" applyFill="1" applyBorder="1" applyAlignment="1">
      <alignment vertical="center"/>
    </xf>
    <xf numFmtId="210" fontId="7" fillId="0" borderId="24" xfId="0" applyNumberFormat="1" applyFont="1" applyFill="1" applyBorder="1" applyAlignment="1" quotePrefix="1">
      <alignment horizontal="right" vertical="center"/>
    </xf>
    <xf numFmtId="210" fontId="7" fillId="0" borderId="18" xfId="0" applyNumberFormat="1" applyFont="1" applyFill="1" applyBorder="1" applyAlignment="1" quotePrefix="1">
      <alignment horizontal="right" vertical="center"/>
    </xf>
    <xf numFmtId="178" fontId="8" fillId="0" borderId="36" xfId="0" applyNumberFormat="1" applyFont="1" applyFill="1" applyBorder="1" applyAlignment="1">
      <alignment vertical="center"/>
    </xf>
    <xf numFmtId="178" fontId="8" fillId="0" borderId="60" xfId="0" applyNumberFormat="1" applyFont="1" applyFill="1" applyBorder="1" applyAlignment="1">
      <alignment vertical="center"/>
    </xf>
    <xf numFmtId="212" fontId="8" fillId="0" borderId="43" xfId="0" applyNumberFormat="1" applyFont="1" applyFill="1" applyBorder="1" applyAlignment="1">
      <alignment horizontal="center" vertical="center"/>
    </xf>
    <xf numFmtId="212" fontId="8" fillId="0" borderId="39" xfId="0" applyNumberFormat="1" applyFont="1" applyFill="1" applyBorder="1" applyAlignment="1">
      <alignment horizontal="center" vertical="center"/>
    </xf>
    <xf numFmtId="212" fontId="8" fillId="0" borderId="50" xfId="0" applyNumberFormat="1" applyFont="1" applyFill="1" applyBorder="1" applyAlignment="1">
      <alignment horizontal="center" vertical="center"/>
    </xf>
    <xf numFmtId="212" fontId="8" fillId="0" borderId="59" xfId="0" applyNumberFormat="1" applyFont="1" applyFill="1" applyBorder="1" applyAlignment="1">
      <alignment horizontal="center" vertical="center"/>
    </xf>
    <xf numFmtId="212" fontId="8" fillId="0" borderId="58" xfId="0" applyNumberFormat="1" applyFont="1" applyFill="1" applyBorder="1" applyAlignment="1">
      <alignment horizontal="center" vertical="center"/>
    </xf>
    <xf numFmtId="212" fontId="8" fillId="0" borderId="34" xfId="0" applyNumberFormat="1" applyFont="1" applyFill="1" applyBorder="1" applyAlignment="1">
      <alignment horizontal="center" vertical="center"/>
    </xf>
    <xf numFmtId="212" fontId="8" fillId="0" borderId="36" xfId="0" applyNumberFormat="1" applyFont="1" applyFill="1" applyBorder="1" applyAlignment="1">
      <alignment horizontal="center" vertical="center"/>
    </xf>
    <xf numFmtId="212" fontId="8" fillId="0" borderId="31" xfId="0" applyNumberFormat="1" applyFont="1" applyFill="1" applyBorder="1" applyAlignment="1">
      <alignment horizontal="center" vertical="center"/>
    </xf>
    <xf numFmtId="212" fontId="8" fillId="0" borderId="11" xfId="0" applyNumberFormat="1" applyFont="1" applyFill="1" applyBorder="1" applyAlignment="1">
      <alignment horizontal="center" vertical="center"/>
    </xf>
    <xf numFmtId="212" fontId="8" fillId="0" borderId="32" xfId="0" applyNumberFormat="1" applyFont="1" applyFill="1" applyBorder="1" applyAlignment="1">
      <alignment horizontal="center" vertical="center"/>
    </xf>
    <xf numFmtId="178" fontId="7" fillId="0" borderId="43" xfId="0" applyNumberFormat="1" applyFont="1" applyFill="1" applyBorder="1" applyAlignment="1">
      <alignment vertical="center"/>
    </xf>
    <xf numFmtId="210" fontId="7" fillId="0" borderId="35" xfId="0" applyNumberFormat="1" applyFont="1" applyFill="1" applyBorder="1" applyAlignment="1">
      <alignment vertical="center"/>
    </xf>
    <xf numFmtId="178" fontId="7" fillId="0" borderId="46" xfId="0" applyNumberFormat="1" applyFont="1" applyFill="1" applyBorder="1" applyAlignment="1">
      <alignment vertical="center"/>
    </xf>
    <xf numFmtId="211" fontId="7" fillId="0" borderId="50" xfId="0" applyNumberFormat="1" applyFont="1" applyFill="1" applyBorder="1" applyAlignment="1">
      <alignment vertical="center"/>
    </xf>
    <xf numFmtId="178" fontId="8" fillId="0" borderId="43" xfId="0" applyNumberFormat="1" applyFont="1" applyFill="1" applyBorder="1" applyAlignment="1">
      <alignment vertical="center"/>
    </xf>
    <xf numFmtId="178" fontId="8" fillId="0" borderId="35" xfId="0" applyNumberFormat="1" applyFont="1" applyFill="1" applyBorder="1" applyAlignment="1">
      <alignment vertical="center"/>
    </xf>
    <xf numFmtId="211" fontId="7" fillId="0" borderId="19" xfId="0" applyNumberFormat="1" applyFont="1" applyFill="1" applyBorder="1" applyAlignment="1">
      <alignment vertical="center"/>
    </xf>
    <xf numFmtId="211" fontId="7" fillId="0" borderId="35" xfId="0" applyNumberFormat="1" applyFont="1" applyFill="1" applyBorder="1" applyAlignment="1">
      <alignment vertical="center"/>
    </xf>
    <xf numFmtId="178" fontId="7" fillId="0" borderId="40" xfId="0" applyNumberFormat="1" applyFont="1" applyFill="1" applyBorder="1" applyAlignment="1">
      <alignment vertical="center"/>
    </xf>
    <xf numFmtId="210" fontId="7" fillId="0" borderId="22" xfId="0" applyNumberFormat="1" applyFont="1" applyFill="1" applyBorder="1" applyAlignment="1">
      <alignment vertical="center"/>
    </xf>
    <xf numFmtId="211" fontId="7" fillId="0" borderId="32" xfId="0" applyNumberFormat="1" applyFont="1" applyFill="1" applyBorder="1" applyAlignment="1">
      <alignment vertical="center"/>
    </xf>
    <xf numFmtId="178" fontId="8" fillId="0" borderId="61" xfId="0" applyNumberFormat="1" applyFont="1" applyFill="1" applyBorder="1" applyAlignment="1">
      <alignment vertical="center"/>
    </xf>
    <xf numFmtId="178" fontId="8" fillId="0" borderId="62" xfId="0" applyNumberFormat="1" applyFont="1" applyFill="1" applyBorder="1" applyAlignment="1">
      <alignment vertical="center"/>
    </xf>
    <xf numFmtId="203" fontId="8" fillId="0" borderId="59" xfId="0" applyNumberFormat="1" applyFont="1" applyFill="1" applyBorder="1" applyAlignment="1">
      <alignment vertical="center"/>
    </xf>
    <xf numFmtId="203" fontId="8" fillId="0" borderId="58" xfId="0" applyNumberFormat="1" applyFont="1" applyFill="1" applyBorder="1" applyAlignment="1">
      <alignment vertical="center"/>
    </xf>
    <xf numFmtId="203" fontId="8" fillId="0" borderId="34" xfId="0" applyNumberFormat="1" applyFont="1" applyFill="1" applyBorder="1" applyAlignment="1">
      <alignment vertical="center"/>
    </xf>
    <xf numFmtId="179" fontId="8" fillId="0" borderId="36" xfId="0" applyNumberFormat="1" applyFont="1" applyFill="1" applyBorder="1" applyAlignment="1">
      <alignment vertical="center"/>
    </xf>
    <xf numFmtId="179" fontId="8" fillId="0" borderId="31" xfId="0" applyNumberFormat="1" applyFont="1" applyFill="1" applyBorder="1" applyAlignment="1">
      <alignment vertical="center"/>
    </xf>
    <xf numFmtId="179" fontId="8" fillId="0" borderId="32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15" fillId="0" borderId="15" xfId="0" applyNumberFormat="1" applyFont="1" applyFill="1" applyBorder="1" applyAlignment="1">
      <alignment vertical="center"/>
    </xf>
    <xf numFmtId="178" fontId="15" fillId="0" borderId="14" xfId="0" applyNumberFormat="1" applyFont="1" applyFill="1" applyBorder="1" applyAlignment="1">
      <alignment vertical="center"/>
    </xf>
    <xf numFmtId="178" fontId="15" fillId="0" borderId="48" xfId="0" applyNumberFormat="1" applyFont="1" applyFill="1" applyBorder="1" applyAlignment="1">
      <alignment vertical="center"/>
    </xf>
    <xf numFmtId="178" fontId="15" fillId="0" borderId="26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8" fontId="15" fillId="0" borderId="17" xfId="0" applyNumberFormat="1" applyFont="1" applyFill="1" applyBorder="1" applyAlignment="1">
      <alignment vertical="center"/>
    </xf>
    <xf numFmtId="178" fontId="15" fillId="0" borderId="63" xfId="0" applyNumberFormat="1" applyFont="1" applyFill="1" applyBorder="1" applyAlignment="1">
      <alignment vertical="center"/>
    </xf>
    <xf numFmtId="178" fontId="15" fillId="0" borderId="64" xfId="0" applyNumberFormat="1" applyFont="1" applyFill="1" applyBorder="1" applyAlignment="1">
      <alignment vertical="center"/>
    </xf>
    <xf numFmtId="178" fontId="15" fillId="0" borderId="21" xfId="0" applyNumberFormat="1" applyFont="1" applyFill="1" applyBorder="1" applyAlignment="1">
      <alignment vertical="center"/>
    </xf>
    <xf numFmtId="178" fontId="15" fillId="0" borderId="31" xfId="0" applyNumberFormat="1" applyFont="1" applyFill="1" applyBorder="1" applyAlignment="1">
      <alignment vertical="center"/>
    </xf>
    <xf numFmtId="178" fontId="15" fillId="0" borderId="28" xfId="0" applyNumberFormat="1" applyFont="1" applyFill="1" applyBorder="1" applyAlignment="1">
      <alignment vertical="center"/>
    </xf>
    <xf numFmtId="178" fontId="15" fillId="0" borderId="27" xfId="0" applyNumberFormat="1" applyFont="1" applyFill="1" applyBorder="1" applyAlignment="1">
      <alignment vertical="center"/>
    </xf>
    <xf numFmtId="178" fontId="15" fillId="0" borderId="18" xfId="0" applyNumberFormat="1" applyFont="1" applyFill="1" applyBorder="1" applyAlignment="1">
      <alignment vertical="center"/>
    </xf>
    <xf numFmtId="178" fontId="15" fillId="0" borderId="29" xfId="0" applyNumberFormat="1" applyFont="1" applyFill="1" applyBorder="1" applyAlignment="1">
      <alignment vertical="center"/>
    </xf>
    <xf numFmtId="178" fontId="15" fillId="0" borderId="39" xfId="0" applyNumberFormat="1" applyFont="1" applyFill="1" applyBorder="1" applyAlignment="1">
      <alignment vertical="center"/>
    </xf>
    <xf numFmtId="178" fontId="15" fillId="0" borderId="46" xfId="0" applyNumberFormat="1" applyFont="1" applyFill="1" applyBorder="1" applyAlignment="1">
      <alignment vertical="center"/>
    </xf>
    <xf numFmtId="178" fontId="15" fillId="0" borderId="57" xfId="0" applyNumberFormat="1" applyFont="1" applyFill="1" applyBorder="1" applyAlignment="1">
      <alignment vertical="center"/>
    </xf>
    <xf numFmtId="178" fontId="15" fillId="0" borderId="56" xfId="0" applyNumberFormat="1" applyFont="1" applyFill="1" applyBorder="1" applyAlignment="1">
      <alignment vertical="center"/>
    </xf>
    <xf numFmtId="178" fontId="15" fillId="0" borderId="65" xfId="0" applyNumberFormat="1" applyFont="1" applyFill="1" applyBorder="1" applyAlignment="1">
      <alignment vertical="center"/>
    </xf>
    <xf numFmtId="178" fontId="15" fillId="0" borderId="66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16" fillId="0" borderId="67" xfId="0" applyNumberFormat="1" applyFont="1" applyFill="1" applyBorder="1" applyAlignment="1">
      <alignment vertical="center"/>
    </xf>
    <xf numFmtId="178" fontId="16" fillId="0" borderId="58" xfId="0" applyNumberFormat="1" applyFont="1" applyFill="1" applyBorder="1" applyAlignment="1">
      <alignment vertical="center"/>
    </xf>
    <xf numFmtId="178" fontId="16" fillId="0" borderId="39" xfId="0" applyNumberFormat="1" applyFont="1" applyFill="1" applyBorder="1" applyAlignment="1">
      <alignment vertical="center"/>
    </xf>
    <xf numFmtId="178" fontId="16" fillId="0" borderId="35" xfId="0" applyNumberFormat="1" applyFont="1" applyFill="1" applyBorder="1" applyAlignment="1">
      <alignment vertical="center"/>
    </xf>
    <xf numFmtId="178" fontId="16" fillId="0" borderId="48" xfId="0" applyNumberFormat="1" applyFont="1" applyFill="1" applyBorder="1" applyAlignment="1">
      <alignment vertical="center"/>
    </xf>
    <xf numFmtId="178" fontId="16" fillId="0" borderId="14" xfId="0" applyNumberFormat="1" applyFont="1" applyFill="1" applyBorder="1" applyAlignment="1">
      <alignment vertical="center"/>
    </xf>
    <xf numFmtId="178" fontId="16" fillId="0" borderId="18" xfId="0" applyNumberFormat="1" applyFont="1" applyFill="1" applyBorder="1" applyAlignment="1">
      <alignment vertical="center"/>
    </xf>
    <xf numFmtId="178" fontId="16" fillId="0" borderId="15" xfId="0" applyNumberFormat="1" applyFont="1" applyFill="1" applyBorder="1" applyAlignment="1">
      <alignment vertical="center"/>
    </xf>
    <xf numFmtId="178" fontId="16" fillId="0" borderId="19" xfId="0" applyNumberFormat="1" applyFont="1" applyFill="1" applyBorder="1" applyAlignment="1">
      <alignment vertical="center"/>
    </xf>
    <xf numFmtId="178" fontId="15" fillId="0" borderId="11" xfId="0" applyNumberFormat="1" applyFont="1" applyFill="1" applyBorder="1" applyAlignment="1">
      <alignment vertical="center"/>
    </xf>
    <xf numFmtId="178" fontId="16" fillId="0" borderId="30" xfId="0" applyNumberFormat="1" applyFont="1" applyFill="1" applyBorder="1" applyAlignment="1">
      <alignment vertical="center"/>
    </xf>
    <xf numFmtId="178" fontId="16" fillId="0" borderId="34" xfId="0" applyNumberFormat="1" applyFont="1" applyFill="1" applyBorder="1" applyAlignment="1">
      <alignment vertical="center"/>
    </xf>
    <xf numFmtId="178" fontId="16" fillId="0" borderId="63" xfId="0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vertical="center"/>
    </xf>
    <xf numFmtId="178" fontId="16" fillId="0" borderId="17" xfId="0" applyNumberFormat="1" applyFont="1" applyFill="1" applyBorder="1" applyAlignment="1">
      <alignment vertical="center"/>
    </xf>
    <xf numFmtId="178" fontId="16" fillId="0" borderId="64" xfId="0" applyNumberFormat="1" applyFont="1" applyFill="1" applyBorder="1" applyAlignment="1">
      <alignment vertical="center"/>
    </xf>
    <xf numFmtId="178" fontId="16" fillId="0" borderId="46" xfId="0" applyNumberFormat="1" applyFont="1" applyFill="1" applyBorder="1" applyAlignment="1">
      <alignment vertical="center"/>
    </xf>
    <xf numFmtId="178" fontId="16" fillId="0" borderId="29" xfId="0" applyNumberFormat="1" applyFont="1" applyFill="1" applyBorder="1" applyAlignment="1">
      <alignment vertical="center"/>
    </xf>
    <xf numFmtId="178" fontId="16" fillId="0" borderId="68" xfId="0" applyNumberFormat="1" applyFont="1" applyFill="1" applyBorder="1" applyAlignment="1">
      <alignment vertical="center"/>
    </xf>
    <xf numFmtId="178" fontId="16" fillId="0" borderId="26" xfId="0" applyNumberFormat="1" applyFont="1" applyFill="1" applyBorder="1" applyAlignment="1">
      <alignment vertical="center"/>
    </xf>
    <xf numFmtId="178" fontId="8" fillId="0" borderId="48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vertical="center"/>
    </xf>
    <xf numFmtId="178" fontId="8" fillId="0" borderId="57" xfId="0" applyNumberFormat="1" applyFont="1" applyFill="1" applyBorder="1" applyAlignment="1">
      <alignment vertical="center"/>
    </xf>
    <xf numFmtId="178" fontId="8" fillId="0" borderId="6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7" fillId="0" borderId="70" xfId="0" applyNumberFormat="1" applyFont="1" applyFill="1" applyBorder="1" applyAlignment="1">
      <alignment vertical="center"/>
    </xf>
    <xf numFmtId="178" fontId="8" fillId="0" borderId="24" xfId="0" applyNumberFormat="1" applyFont="1" applyFill="1" applyBorder="1" applyAlignment="1">
      <alignment vertical="center"/>
    </xf>
    <xf numFmtId="178" fontId="7" fillId="0" borderId="25" xfId="0" applyNumberFormat="1" applyFont="1" applyFill="1" applyBorder="1" applyAlignment="1">
      <alignment vertical="center"/>
    </xf>
    <xf numFmtId="178" fontId="7" fillId="0" borderId="47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7" fillId="0" borderId="7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27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8" fontId="8" fillId="0" borderId="67" xfId="0" applyNumberFormat="1" applyFont="1" applyFill="1" applyBorder="1" applyAlignment="1">
      <alignment vertical="center"/>
    </xf>
    <xf numFmtId="178" fontId="14" fillId="0" borderId="47" xfId="0" applyNumberFormat="1" applyFont="1" applyFill="1" applyBorder="1" applyAlignment="1">
      <alignment vertical="center"/>
    </xf>
    <xf numFmtId="178" fontId="7" fillId="0" borderId="72" xfId="0" applyNumberFormat="1" applyFont="1" applyFill="1" applyBorder="1" applyAlignment="1">
      <alignment vertical="center"/>
    </xf>
    <xf numFmtId="178" fontId="8" fillId="0" borderId="63" xfId="0" applyNumberFormat="1" applyFont="1" applyFill="1" applyBorder="1" applyAlignment="1">
      <alignment vertical="center"/>
    </xf>
    <xf numFmtId="210" fontId="17" fillId="0" borderId="70" xfId="0" applyNumberFormat="1" applyFont="1" applyFill="1" applyBorder="1" applyAlignment="1">
      <alignment vertical="center"/>
    </xf>
    <xf numFmtId="210" fontId="17" fillId="0" borderId="73" xfId="0" applyNumberFormat="1" applyFont="1" applyFill="1" applyBorder="1" applyAlignment="1">
      <alignment vertical="center"/>
    </xf>
    <xf numFmtId="210" fontId="17" fillId="0" borderId="42" xfId="0" applyNumberFormat="1" applyFont="1" applyFill="1" applyBorder="1" applyAlignment="1">
      <alignment vertical="center"/>
    </xf>
    <xf numFmtId="210" fontId="17" fillId="0" borderId="74" xfId="0" applyNumberFormat="1" applyFont="1" applyFill="1" applyBorder="1" applyAlignment="1">
      <alignment vertical="center"/>
    </xf>
    <xf numFmtId="210" fontId="17" fillId="0" borderId="75" xfId="0" applyNumberFormat="1" applyFont="1" applyFill="1" applyBorder="1" applyAlignment="1">
      <alignment vertical="center"/>
    </xf>
    <xf numFmtId="210" fontId="17" fillId="0" borderId="23" xfId="0" applyNumberFormat="1" applyFont="1" applyFill="1" applyBorder="1" applyAlignment="1">
      <alignment vertical="center"/>
    </xf>
    <xf numFmtId="210" fontId="17" fillId="0" borderId="53" xfId="0" applyNumberFormat="1" applyFont="1" applyFill="1" applyBorder="1" applyAlignment="1">
      <alignment vertical="center"/>
    </xf>
    <xf numFmtId="210" fontId="17" fillId="0" borderId="55" xfId="0" applyNumberFormat="1" applyFont="1" applyFill="1" applyBorder="1" applyAlignment="1">
      <alignment horizontal="right" vertical="center"/>
    </xf>
    <xf numFmtId="210" fontId="17" fillId="0" borderId="55" xfId="0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horizontal="right" vertical="center"/>
    </xf>
    <xf numFmtId="178" fontId="8" fillId="0" borderId="35" xfId="0" applyNumberFormat="1" applyFont="1" applyFill="1" applyBorder="1" applyAlignment="1">
      <alignment horizontal="right" vertical="center"/>
    </xf>
    <xf numFmtId="178" fontId="8" fillId="0" borderId="40" xfId="0" applyNumberFormat="1" applyFont="1" applyFill="1" applyBorder="1" applyAlignment="1">
      <alignment horizontal="right" vertical="center"/>
    </xf>
    <xf numFmtId="178" fontId="8" fillId="0" borderId="43" xfId="0" applyNumberFormat="1" applyFont="1" applyFill="1" applyBorder="1" applyAlignment="1">
      <alignment horizontal="right" vertical="center"/>
    </xf>
    <xf numFmtId="178" fontId="8" fillId="0" borderId="16" xfId="0" applyNumberFormat="1" applyFont="1" applyFill="1" applyBorder="1" applyAlignment="1">
      <alignment horizontal="right" vertical="center"/>
    </xf>
    <xf numFmtId="178" fontId="8" fillId="0" borderId="39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 vertical="center"/>
    </xf>
    <xf numFmtId="178" fontId="8" fillId="0" borderId="18" xfId="0" applyNumberFormat="1" applyFont="1" applyFill="1" applyBorder="1" applyAlignment="1">
      <alignment horizontal="right" vertical="center"/>
    </xf>
    <xf numFmtId="178" fontId="8" fillId="0" borderId="44" xfId="0" applyNumberFormat="1" applyFont="1" applyFill="1" applyBorder="1" applyAlignment="1">
      <alignment horizontal="right" vertical="center"/>
    </xf>
    <xf numFmtId="178" fontId="8" fillId="0" borderId="19" xfId="0" applyNumberFormat="1" applyFont="1" applyFill="1" applyBorder="1" applyAlignment="1">
      <alignment horizontal="right" vertical="center"/>
    </xf>
    <xf numFmtId="0" fontId="4" fillId="0" borderId="76" xfId="0" applyFont="1" applyFill="1" applyBorder="1" applyAlignment="1">
      <alignment horizontal="distributed" vertical="center" textRotation="255"/>
    </xf>
    <xf numFmtId="0" fontId="4" fillId="0" borderId="13" xfId="0" applyFont="1" applyFill="1" applyBorder="1" applyAlignment="1">
      <alignment horizontal="distributed" vertical="center" textRotation="255"/>
    </xf>
    <xf numFmtId="0" fontId="4" fillId="0" borderId="61" xfId="0" applyFont="1" applyFill="1" applyBorder="1" applyAlignment="1">
      <alignment horizontal="distributed" vertical="center" textRotation="255"/>
    </xf>
    <xf numFmtId="0" fontId="4" fillId="0" borderId="43" xfId="0" applyFont="1" applyFill="1" applyBorder="1" applyAlignment="1">
      <alignment horizontal="distributed" vertical="center" textRotation="255"/>
    </xf>
    <xf numFmtId="0" fontId="4" fillId="0" borderId="2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178" fontId="8" fillId="0" borderId="41" xfId="0" applyNumberFormat="1" applyFont="1" applyFill="1" applyBorder="1" applyAlignment="1">
      <alignment horizontal="right" vertical="center"/>
    </xf>
    <xf numFmtId="178" fontId="8" fillId="0" borderId="50" xfId="0" applyNumberFormat="1" applyFont="1" applyFill="1" applyBorder="1" applyAlignment="1">
      <alignment horizontal="right" vertical="center"/>
    </xf>
    <xf numFmtId="178" fontId="7" fillId="0" borderId="50" xfId="0" applyNumberFormat="1" applyFont="1" applyFill="1" applyBorder="1" applyAlignment="1">
      <alignment horizontal="right" vertical="center"/>
    </xf>
    <xf numFmtId="178" fontId="7" fillId="0" borderId="18" xfId="0" applyNumberFormat="1" applyFont="1" applyFill="1" applyBorder="1" applyAlignment="1">
      <alignment horizontal="right" vertical="center"/>
    </xf>
    <xf numFmtId="178" fontId="7" fillId="0" borderId="43" xfId="0" applyNumberFormat="1" applyFont="1" applyFill="1" applyBorder="1" applyAlignment="1">
      <alignment horizontal="right" vertical="center"/>
    </xf>
    <xf numFmtId="178" fontId="7" fillId="0" borderId="44" xfId="0" applyNumberFormat="1" applyFont="1" applyFill="1" applyBorder="1" applyAlignment="1">
      <alignment horizontal="right" vertical="center"/>
    </xf>
    <xf numFmtId="178" fontId="7" fillId="0" borderId="39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78" fontId="7" fillId="0" borderId="34" xfId="0" applyNumberFormat="1" applyFont="1" applyFill="1" applyBorder="1" applyAlignment="1">
      <alignment horizontal="right" vertical="center"/>
    </xf>
    <xf numFmtId="178" fontId="7" fillId="0" borderId="19" xfId="0" applyNumberFormat="1" applyFont="1" applyFill="1" applyBorder="1" applyAlignment="1">
      <alignment horizontal="right" vertical="center"/>
    </xf>
    <xf numFmtId="186" fontId="8" fillId="0" borderId="44" xfId="0" applyNumberFormat="1" applyFont="1" applyFill="1" applyBorder="1" applyAlignment="1">
      <alignment horizontal="right" vertical="center"/>
    </xf>
    <xf numFmtId="186" fontId="8" fillId="0" borderId="36" xfId="0" applyNumberFormat="1" applyFont="1" applyFill="1" applyBorder="1" applyAlignment="1">
      <alignment horizontal="right" vertical="center"/>
    </xf>
    <xf numFmtId="186" fontId="8" fillId="0" borderId="48" xfId="0" applyNumberFormat="1" applyFont="1" applyFill="1" applyBorder="1" applyAlignment="1">
      <alignment horizontal="right" vertical="center"/>
    </xf>
    <xf numFmtId="186" fontId="8" fillId="0" borderId="28" xfId="0" applyNumberFormat="1" applyFont="1" applyFill="1" applyBorder="1" applyAlignment="1">
      <alignment horizontal="right" vertical="center"/>
    </xf>
    <xf numFmtId="186" fontId="8" fillId="0" borderId="19" xfId="0" applyNumberFormat="1" applyFont="1" applyFill="1" applyBorder="1" applyAlignment="1">
      <alignment horizontal="right" vertical="center"/>
    </xf>
    <xf numFmtId="186" fontId="8" fillId="0" borderId="32" xfId="0" applyNumberFormat="1" applyFont="1" applyFill="1" applyBorder="1" applyAlignment="1">
      <alignment horizontal="right" vertical="center"/>
    </xf>
    <xf numFmtId="178" fontId="7" fillId="0" borderId="73" xfId="0" applyNumberFormat="1" applyFont="1" applyFill="1" applyBorder="1" applyAlignment="1">
      <alignment horizontal="right" vertical="center"/>
    </xf>
    <xf numFmtId="178" fontId="7" fillId="0" borderId="42" xfId="0" applyNumberFormat="1" applyFont="1" applyFill="1" applyBorder="1" applyAlignment="1">
      <alignment horizontal="right" vertical="center"/>
    </xf>
    <xf numFmtId="178" fontId="7" fillId="0" borderId="74" xfId="0" applyNumberFormat="1" applyFont="1" applyFill="1" applyBorder="1" applyAlignment="1">
      <alignment horizontal="right" vertical="center"/>
    </xf>
    <xf numFmtId="178" fontId="7" fillId="0" borderId="35" xfId="0" applyNumberFormat="1" applyFont="1" applyFill="1" applyBorder="1" applyAlignment="1">
      <alignment horizontal="right" vertical="center"/>
    </xf>
    <xf numFmtId="186" fontId="8" fillId="0" borderId="16" xfId="0" applyNumberFormat="1" applyFont="1" applyFill="1" applyBorder="1" applyAlignment="1">
      <alignment horizontal="right" vertical="center"/>
    </xf>
    <xf numFmtId="186" fontId="8" fillId="0" borderId="57" xfId="0" applyNumberFormat="1" applyFont="1" applyFill="1" applyBorder="1" applyAlignment="1">
      <alignment horizontal="right" vertical="center"/>
    </xf>
    <xf numFmtId="186" fontId="8" fillId="0" borderId="18" xfId="0" applyNumberFormat="1" applyFont="1" applyFill="1" applyBorder="1" applyAlignment="1">
      <alignment horizontal="right" vertical="center"/>
    </xf>
    <xf numFmtId="186" fontId="8" fillId="0" borderId="11" xfId="0" applyNumberFormat="1" applyFont="1" applyFill="1" applyBorder="1" applyAlignment="1">
      <alignment horizontal="right" vertical="center"/>
    </xf>
    <xf numFmtId="186" fontId="8" fillId="0" borderId="16" xfId="0" applyNumberFormat="1" applyFont="1" applyFill="1" applyBorder="1" applyAlignment="1">
      <alignment horizontal="right" vertical="center" shrinkToFit="1"/>
    </xf>
    <xf numFmtId="186" fontId="8" fillId="0" borderId="39" xfId="0" applyNumberFormat="1" applyFont="1" applyFill="1" applyBorder="1" applyAlignment="1">
      <alignment horizontal="right" vertical="center" shrinkToFit="1"/>
    </xf>
    <xf numFmtId="186" fontId="8" fillId="0" borderId="22" xfId="0" applyNumberFormat="1" applyFont="1" applyFill="1" applyBorder="1" applyAlignment="1">
      <alignment horizontal="right" vertical="center" shrinkToFit="1"/>
    </xf>
    <xf numFmtId="186" fontId="8" fillId="0" borderId="35" xfId="0" applyNumberFormat="1" applyFont="1" applyFill="1" applyBorder="1" applyAlignment="1">
      <alignment horizontal="right" vertical="center" shrinkToFit="1"/>
    </xf>
    <xf numFmtId="186" fontId="8" fillId="0" borderId="40" xfId="0" applyNumberFormat="1" applyFont="1" applyFill="1" applyBorder="1" applyAlignment="1">
      <alignment horizontal="right" vertical="center"/>
    </xf>
    <xf numFmtId="186" fontId="8" fillId="0" borderId="43" xfId="0" applyNumberFormat="1" applyFont="1" applyFill="1" applyBorder="1" applyAlignment="1">
      <alignment horizontal="right" vertical="center"/>
    </xf>
    <xf numFmtId="186" fontId="8" fillId="0" borderId="39" xfId="0" applyNumberFormat="1" applyFont="1" applyFill="1" applyBorder="1" applyAlignment="1">
      <alignment horizontal="right" vertical="center"/>
    </xf>
    <xf numFmtId="186" fontId="8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186" fontId="8" fillId="0" borderId="47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textRotation="255" wrapText="1"/>
    </xf>
    <xf numFmtId="0" fontId="4" fillId="0" borderId="77" xfId="0" applyFont="1" applyFill="1" applyBorder="1" applyAlignment="1">
      <alignment horizontal="center" vertical="center" wrapText="1"/>
    </xf>
    <xf numFmtId="186" fontId="8" fillId="0" borderId="12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186" fontId="8" fillId="0" borderId="31" xfId="0" applyNumberFormat="1" applyFont="1" applyFill="1" applyBorder="1" applyAlignment="1">
      <alignment horizontal="right" vertical="center"/>
    </xf>
    <xf numFmtId="186" fontId="8" fillId="0" borderId="62" xfId="0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86" fontId="8" fillId="0" borderId="22" xfId="0" applyNumberFormat="1" applyFont="1" applyFill="1" applyBorder="1" applyAlignment="1">
      <alignment horizontal="right" vertical="center"/>
    </xf>
    <xf numFmtId="186" fontId="8" fillId="0" borderId="60" xfId="0" applyNumberFormat="1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178" fontId="8" fillId="0" borderId="76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64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78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68" xfId="0" applyFont="1" applyFill="1" applyBorder="1" applyAlignment="1">
      <alignment horizontal="right" vertical="center"/>
    </xf>
    <xf numFmtId="176" fontId="7" fillId="0" borderId="31" xfId="61" applyNumberFormat="1" applyFont="1" applyFill="1" applyBorder="1" applyAlignment="1">
      <alignment horizontal="right" vertical="center"/>
      <protection/>
    </xf>
    <xf numFmtId="176" fontId="7" fillId="0" borderId="31" xfId="0" applyNumberFormat="1" applyFont="1" applyFill="1" applyBorder="1" applyAlignment="1">
      <alignment horizontal="right" vertical="center"/>
    </xf>
    <xf numFmtId="176" fontId="7" fillId="0" borderId="39" xfId="61" applyNumberFormat="1" applyFont="1" applyFill="1" applyBorder="1" applyAlignment="1">
      <alignment horizontal="right" vertical="center"/>
      <protection/>
    </xf>
    <xf numFmtId="176" fontId="7" fillId="0" borderId="39" xfId="0" applyNumberFormat="1" applyFont="1" applyFill="1" applyBorder="1" applyAlignment="1">
      <alignment horizontal="right" vertical="center"/>
    </xf>
    <xf numFmtId="176" fontId="7" fillId="0" borderId="14" xfId="61" applyNumberFormat="1" applyFont="1" applyFill="1" applyBorder="1" applyAlignment="1">
      <alignment horizontal="right" vertical="center"/>
      <protection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203" fontId="7" fillId="0" borderId="39" xfId="0" applyNumberFormat="1" applyFont="1" applyFill="1" applyBorder="1" applyAlignment="1">
      <alignment horizontal="right" vertical="center"/>
    </xf>
    <xf numFmtId="203" fontId="7" fillId="0" borderId="39" xfId="0" applyNumberFormat="1" applyFont="1" applyFill="1" applyBorder="1" applyAlignment="1">
      <alignment vertical="center"/>
    </xf>
    <xf numFmtId="176" fontId="7" fillId="0" borderId="16" xfId="61" applyNumberFormat="1" applyFont="1" applyFill="1" applyBorder="1" applyAlignment="1">
      <alignment horizontal="right" vertical="center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9" fontId="7" fillId="0" borderId="16" xfId="0" applyNumberFormat="1" applyFont="1" applyFill="1" applyBorder="1" applyAlignment="1">
      <alignment horizontal="right" vertical="center"/>
    </xf>
    <xf numFmtId="189" fontId="7" fillId="0" borderId="16" xfId="0" applyNumberFormat="1" applyFont="1" applyFill="1" applyBorder="1" applyAlignment="1">
      <alignment vertical="center"/>
    </xf>
    <xf numFmtId="178" fontId="8" fillId="0" borderId="11" xfId="62" applyNumberFormat="1" applyFont="1" applyFill="1" applyBorder="1" applyAlignment="1">
      <alignment horizontal="right" vertical="center"/>
      <protection/>
    </xf>
    <xf numFmtId="178" fontId="8" fillId="0" borderId="27" xfId="62" applyNumberFormat="1" applyFont="1" applyFill="1" applyBorder="1" applyAlignment="1">
      <alignment horizontal="right" vertical="center"/>
      <protection/>
    </xf>
    <xf numFmtId="178" fontId="8" fillId="0" borderId="28" xfId="62" applyNumberFormat="1" applyFont="1" applyFill="1" applyBorder="1" applyAlignment="1">
      <alignment horizontal="right" vertical="center"/>
      <protection/>
    </xf>
    <xf numFmtId="178" fontId="8" fillId="0" borderId="18" xfId="62" applyNumberFormat="1" applyFont="1" applyFill="1" applyBorder="1" applyAlignment="1">
      <alignment horizontal="right" vertical="center"/>
      <protection/>
    </xf>
    <xf numFmtId="178" fontId="8" fillId="0" borderId="48" xfId="62" applyNumberFormat="1" applyFont="1" applyFill="1" applyBorder="1" applyAlignment="1">
      <alignment horizontal="right" vertical="center"/>
      <protection/>
    </xf>
    <xf numFmtId="178" fontId="8" fillId="0" borderId="26" xfId="62" applyNumberFormat="1" applyFont="1" applyFill="1" applyBorder="1" applyAlignment="1">
      <alignment horizontal="right" vertical="center"/>
      <protection/>
    </xf>
    <xf numFmtId="176" fontId="8" fillId="0" borderId="14" xfId="62" applyNumberFormat="1" applyFont="1" applyFill="1" applyBorder="1" applyAlignment="1">
      <alignment vertical="center"/>
      <protection/>
    </xf>
    <xf numFmtId="176" fontId="8" fillId="0" borderId="18" xfId="62" applyNumberFormat="1" applyFont="1" applyFill="1" applyBorder="1" applyAlignment="1">
      <alignment vertical="center"/>
      <protection/>
    </xf>
    <xf numFmtId="176" fontId="8" fillId="0" borderId="26" xfId="62" applyNumberFormat="1" applyFont="1" applyFill="1" applyBorder="1" applyAlignment="1">
      <alignment vertical="center"/>
      <protection/>
    </xf>
    <xf numFmtId="176" fontId="8" fillId="0" borderId="48" xfId="62" applyNumberFormat="1" applyFont="1" applyFill="1" applyBorder="1" applyAlignment="1">
      <alignment vertical="center"/>
      <protection/>
    </xf>
    <xf numFmtId="0" fontId="0" fillId="0" borderId="48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78" fontId="8" fillId="0" borderId="51" xfId="62" applyNumberFormat="1" applyFont="1" applyFill="1" applyBorder="1" applyAlignment="1">
      <alignment horizontal="right" vertical="center"/>
      <protection/>
    </xf>
    <xf numFmtId="0" fontId="0" fillId="0" borderId="63" xfId="0" applyFont="1" applyFill="1" applyBorder="1" applyAlignment="1">
      <alignment horizontal="right" vertical="center"/>
    </xf>
    <xf numFmtId="178" fontId="8" fillId="0" borderId="41" xfId="62" applyNumberFormat="1" applyFont="1" applyFill="1" applyBorder="1" applyAlignment="1">
      <alignment horizontal="right" vertical="center"/>
      <protection/>
    </xf>
    <xf numFmtId="0" fontId="0" fillId="0" borderId="33" xfId="0" applyFont="1" applyFill="1" applyBorder="1" applyAlignment="1">
      <alignment horizontal="right" vertical="center"/>
    </xf>
    <xf numFmtId="203" fontId="8" fillId="0" borderId="50" xfId="62" applyNumberFormat="1" applyFont="1" applyFill="1" applyBorder="1" applyAlignment="1">
      <alignment horizontal="right" vertical="center"/>
      <protection/>
    </xf>
    <xf numFmtId="203" fontId="0" fillId="0" borderId="46" xfId="0" applyNumberFormat="1" applyFont="1" applyFill="1" applyBorder="1" applyAlignment="1">
      <alignment horizontal="right" vertical="center"/>
    </xf>
    <xf numFmtId="203" fontId="0" fillId="0" borderId="68" xfId="0" applyNumberFormat="1" applyFont="1" applyFill="1" applyBorder="1" applyAlignment="1">
      <alignment horizontal="right" vertical="center"/>
    </xf>
    <xf numFmtId="203" fontId="8" fillId="0" borderId="46" xfId="62" applyNumberFormat="1" applyFont="1" applyFill="1" applyBorder="1" applyAlignment="1">
      <alignment horizontal="right" vertical="center"/>
      <protection/>
    </xf>
    <xf numFmtId="178" fontId="8" fillId="0" borderId="41" xfId="63" applyNumberFormat="1" applyFont="1" applyFill="1" applyBorder="1" applyAlignment="1">
      <alignment horizontal="right" vertical="center"/>
      <protection/>
    </xf>
    <xf numFmtId="203" fontId="8" fillId="0" borderId="68" xfId="62" applyNumberFormat="1" applyFont="1" applyFill="1" applyBorder="1" applyAlignment="1">
      <alignment horizontal="right" vertical="center"/>
      <protection/>
    </xf>
    <xf numFmtId="0" fontId="4" fillId="0" borderId="31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distributed" vertical="center" wrapText="1" shrinkToFit="1"/>
    </xf>
    <xf numFmtId="0" fontId="9" fillId="0" borderId="46" xfId="0" applyFont="1" applyFill="1" applyBorder="1" applyAlignment="1">
      <alignment horizontal="distributed" vertical="center" shrinkToFit="1"/>
    </xf>
    <xf numFmtId="0" fontId="4" fillId="0" borderId="4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9" fillId="0" borderId="48" xfId="0" applyFont="1" applyFill="1" applyBorder="1" applyAlignment="1">
      <alignment horizontal="distributed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wrapText="1"/>
    </xf>
    <xf numFmtId="180" fontId="7" fillId="0" borderId="46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180" fontId="7" fillId="0" borderId="79" xfId="0" applyNumberFormat="1" applyFont="1" applyFill="1" applyBorder="1" applyAlignment="1">
      <alignment horizontal="center" vertical="center"/>
    </xf>
    <xf numFmtId="180" fontId="7" fillId="0" borderId="27" xfId="0" applyNumberFormat="1" applyFont="1" applyFill="1" applyBorder="1" applyAlignment="1">
      <alignment horizontal="center" vertical="center"/>
    </xf>
    <xf numFmtId="180" fontId="7" fillId="0" borderId="28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distributed" vertical="center" wrapText="1"/>
    </xf>
    <xf numFmtId="0" fontId="4" fillId="0" borderId="36" xfId="0" applyFont="1" applyFill="1" applyBorder="1" applyAlignment="1">
      <alignment horizontal="distributed" vertical="center"/>
    </xf>
    <xf numFmtId="180" fontId="7" fillId="0" borderId="80" xfId="0" applyNumberFormat="1" applyFont="1" applyFill="1" applyBorder="1" applyAlignment="1">
      <alignment horizontal="center" vertical="center"/>
    </xf>
    <xf numFmtId="180" fontId="7" fillId="0" borderId="25" xfId="0" applyNumberFormat="1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distributed" vertical="center"/>
    </xf>
    <xf numFmtId="193" fontId="7" fillId="0" borderId="59" xfId="0" applyNumberFormat="1" applyFont="1" applyFill="1" applyBorder="1" applyAlignment="1">
      <alignment horizontal="center" vertical="center"/>
    </xf>
    <xf numFmtId="193" fontId="7" fillId="0" borderId="34" xfId="0" applyNumberFormat="1" applyFont="1" applyFill="1" applyBorder="1" applyAlignment="1">
      <alignment horizontal="center" vertical="center"/>
    </xf>
    <xf numFmtId="193" fontId="7" fillId="0" borderId="62" xfId="0" applyNumberFormat="1" applyFont="1" applyFill="1" applyBorder="1" applyAlignment="1">
      <alignment horizontal="center" vertical="center"/>
    </xf>
    <xf numFmtId="193" fontId="7" fillId="0" borderId="6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193" fontId="7" fillId="0" borderId="43" xfId="0" applyNumberFormat="1" applyFont="1" applyFill="1" applyBorder="1" applyAlignment="1">
      <alignment horizontal="center" vertical="center"/>
    </xf>
    <xf numFmtId="193" fontId="7" fillId="0" borderId="50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textRotation="255"/>
    </xf>
    <xf numFmtId="0" fontId="13" fillId="0" borderId="14" xfId="0" applyFont="1" applyFill="1" applyBorder="1" applyAlignment="1">
      <alignment horizontal="center" vertical="center" textRotation="255" wrapText="1"/>
    </xf>
    <xf numFmtId="0" fontId="13" fillId="0" borderId="59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 textRotation="255"/>
    </xf>
    <xf numFmtId="0" fontId="13" fillId="0" borderId="82" xfId="0" applyFont="1" applyFill="1" applyBorder="1" applyAlignment="1">
      <alignment horizontal="center" vertical="center" textRotation="255"/>
    </xf>
    <xf numFmtId="0" fontId="13" fillId="0" borderId="50" xfId="0" applyFont="1" applyFill="1" applyBorder="1" applyAlignment="1">
      <alignment horizontal="center" vertical="center" textRotation="255"/>
    </xf>
    <xf numFmtId="0" fontId="13" fillId="0" borderId="46" xfId="0" applyFont="1" applyFill="1" applyBorder="1" applyAlignment="1">
      <alignment horizontal="center" vertical="center" textRotation="255"/>
    </xf>
    <xf numFmtId="0" fontId="13" fillId="0" borderId="42" xfId="0" applyFont="1" applyFill="1" applyBorder="1" applyAlignment="1">
      <alignment horizontal="center" vertical="center" textRotation="255"/>
    </xf>
    <xf numFmtId="0" fontId="13" fillId="0" borderId="39" xfId="0" applyFont="1" applyFill="1" applyBorder="1" applyAlignment="1">
      <alignment horizontal="center" vertical="center" textRotation="255"/>
    </xf>
    <xf numFmtId="0" fontId="4" fillId="0" borderId="70" xfId="0" applyFont="1" applyFill="1" applyBorder="1" applyAlignment="1">
      <alignment horizontal="center" vertical="center" textRotation="255" wrapText="1"/>
    </xf>
    <xf numFmtId="0" fontId="4" fillId="0" borderId="72" xfId="0" applyFont="1" applyFill="1" applyBorder="1" applyAlignment="1">
      <alignment horizontal="center" vertical="center" textRotation="255" wrapText="1"/>
    </xf>
    <xf numFmtId="0" fontId="4" fillId="0" borderId="80" xfId="0" applyFont="1" applyFill="1" applyBorder="1" applyAlignment="1">
      <alignment horizontal="distributed" vertical="center" wrapText="1" indent="1"/>
    </xf>
    <xf numFmtId="0" fontId="4" fillId="0" borderId="30" xfId="0" applyFont="1" applyFill="1" applyBorder="1" applyAlignment="1">
      <alignment horizontal="distributed" vertical="center" wrapText="1" indent="1"/>
    </xf>
    <xf numFmtId="0" fontId="4" fillId="0" borderId="25" xfId="0" applyFont="1" applyFill="1" applyBorder="1" applyAlignment="1">
      <alignment horizontal="distributed" vertical="center" wrapText="1" indent="1"/>
    </xf>
    <xf numFmtId="0" fontId="4" fillId="0" borderId="67" xfId="0" applyFont="1" applyFill="1" applyBorder="1" applyAlignment="1">
      <alignment horizontal="distributed" vertical="center" indent="9"/>
    </xf>
    <xf numFmtId="0" fontId="4" fillId="0" borderId="58" xfId="0" applyFont="1" applyFill="1" applyBorder="1" applyAlignment="1">
      <alignment horizontal="distributed" vertical="center" indent="9"/>
    </xf>
    <xf numFmtId="0" fontId="4" fillId="0" borderId="24" xfId="0" applyFont="1" applyFill="1" applyBorder="1" applyAlignment="1">
      <alignment horizontal="distributed" vertical="center" indent="9"/>
    </xf>
    <xf numFmtId="0" fontId="4" fillId="0" borderId="70" xfId="0" applyFont="1" applyFill="1" applyBorder="1" applyAlignment="1">
      <alignment horizontal="center" vertical="center" textRotation="255"/>
    </xf>
    <xf numFmtId="0" fontId="4" fillId="0" borderId="72" xfId="0" applyFont="1" applyFill="1" applyBorder="1" applyAlignment="1">
      <alignment horizontal="center" vertical="center" textRotation="255"/>
    </xf>
    <xf numFmtId="0" fontId="4" fillId="0" borderId="80" xfId="0" applyFont="1" applyFill="1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distributed" vertical="center" wrapText="1"/>
    </xf>
    <xf numFmtId="0" fontId="4" fillId="0" borderId="48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81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51" xfId="0" applyFont="1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調査票マクロ2" xfId="61"/>
    <cellStyle name="標準_中学校進路調査学校種別進学状況" xfId="62"/>
    <cellStyle name="標準_中学校進路調査卒業後の状況" xfId="63"/>
    <cellStyle name="Followed Hyperlink" xfId="64"/>
    <cellStyle name="良い" xfId="65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5534025" y="5753100"/>
          <a:ext cx="1057275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Zeros="0" tabSelected="1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3" width="3.375" style="1" customWidth="1"/>
    <col min="4" max="6" width="6.625" style="1" customWidth="1"/>
    <col min="7" max="8" width="5.625" style="2" customWidth="1"/>
    <col min="9" max="9" width="5.125" style="2" customWidth="1"/>
    <col min="10" max="10" width="4.50390625" style="2" customWidth="1"/>
    <col min="11" max="11" width="4.625" style="2" customWidth="1"/>
    <col min="12" max="14" width="5.625" style="2" customWidth="1"/>
    <col min="15" max="17" width="4.75390625" style="2" customWidth="1"/>
    <col min="18" max="18" width="5.625" style="1" customWidth="1"/>
    <col min="19" max="16384" width="9.00390625" style="1" customWidth="1"/>
  </cols>
  <sheetData>
    <row r="1" ht="13.5" customHeight="1">
      <c r="A1" s="1" t="s">
        <v>259</v>
      </c>
    </row>
    <row r="2" spans="1:18" ht="13.5" customHeight="1">
      <c r="A2" s="12" t="s">
        <v>39</v>
      </c>
      <c r="R2" s="9"/>
    </row>
    <row r="3" spans="1:18" s="4" customFormat="1" ht="13.5" customHeight="1">
      <c r="A3" s="3" t="s">
        <v>280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0"/>
    </row>
    <row r="4" spans="7:18" s="4" customFormat="1" ht="8.25" customHeight="1"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0"/>
    </row>
    <row r="5" spans="1:18" s="4" customFormat="1" ht="13.5" customHeight="1">
      <c r="A5" s="4" t="s">
        <v>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0"/>
    </row>
    <row r="6" spans="1:18" ht="28.5" customHeight="1">
      <c r="A6" s="387" t="s">
        <v>2</v>
      </c>
      <c r="B6" s="388"/>
      <c r="C6" s="388"/>
      <c r="D6" s="389"/>
      <c r="E6" s="6" t="s">
        <v>274</v>
      </c>
      <c r="F6" s="394" t="s">
        <v>275</v>
      </c>
      <c r="G6" s="388"/>
      <c r="H6" s="389"/>
      <c r="I6" s="387" t="s">
        <v>3</v>
      </c>
      <c r="J6" s="388"/>
      <c r="K6" s="393"/>
      <c r="L6" s="394" t="s">
        <v>4</v>
      </c>
      <c r="M6" s="388"/>
      <c r="N6" s="389"/>
      <c r="O6" s="387" t="s">
        <v>5</v>
      </c>
      <c r="P6" s="388"/>
      <c r="Q6" s="393"/>
      <c r="R6" s="9"/>
    </row>
    <row r="7" spans="1:18" ht="28.5" customHeight="1">
      <c r="A7" s="390"/>
      <c r="B7" s="391"/>
      <c r="C7" s="391"/>
      <c r="D7" s="392"/>
      <c r="E7" s="8" t="s">
        <v>6</v>
      </c>
      <c r="F7" s="72" t="s">
        <v>6</v>
      </c>
      <c r="G7" s="66" t="s">
        <v>7</v>
      </c>
      <c r="H7" s="7" t="s">
        <v>8</v>
      </c>
      <c r="I7" s="65" t="s">
        <v>9</v>
      </c>
      <c r="J7" s="66" t="s">
        <v>7</v>
      </c>
      <c r="K7" s="73" t="s">
        <v>8</v>
      </c>
      <c r="L7" s="40" t="s">
        <v>9</v>
      </c>
      <c r="M7" s="66" t="s">
        <v>7</v>
      </c>
      <c r="N7" s="7" t="s">
        <v>8</v>
      </c>
      <c r="O7" s="65" t="s">
        <v>9</v>
      </c>
      <c r="P7" s="66" t="s">
        <v>7</v>
      </c>
      <c r="Q7" s="73" t="s">
        <v>8</v>
      </c>
      <c r="R7" s="9"/>
    </row>
    <row r="8" spans="1:18" ht="12.75" customHeight="1">
      <c r="A8" s="381" t="s">
        <v>10</v>
      </c>
      <c r="B8" s="382"/>
      <c r="C8" s="382"/>
      <c r="D8" s="383"/>
      <c r="E8" s="91">
        <v>53963</v>
      </c>
      <c r="F8" s="92">
        <f>SUM(G8:H9)</f>
        <v>55569</v>
      </c>
      <c r="G8" s="324">
        <f>J8+M8+P8</f>
        <v>28474</v>
      </c>
      <c r="H8" s="320">
        <f>K8+N8+Q8</f>
        <v>27095</v>
      </c>
      <c r="I8" s="334">
        <f>SUM(J8:K9)</f>
        <v>173</v>
      </c>
      <c r="J8" s="335">
        <f>SUM(J12:J33)</f>
        <v>86</v>
      </c>
      <c r="K8" s="336">
        <f>SUM(K12:K33)</f>
        <v>87</v>
      </c>
      <c r="L8" s="334">
        <f>SUM(M8:N9)</f>
        <v>51783</v>
      </c>
      <c r="M8" s="335">
        <f>SUM(M12:M33)+M46</f>
        <v>26624</v>
      </c>
      <c r="N8" s="320">
        <f>SUM(N12:N33)+N46</f>
        <v>25159</v>
      </c>
      <c r="O8" s="322">
        <f>SUM(P8:Q9)</f>
        <v>3613</v>
      </c>
      <c r="P8" s="324">
        <f>SUM(P12:P33)</f>
        <v>1764</v>
      </c>
      <c r="Q8" s="326">
        <f>SUM(Q12:Q33)+Q46</f>
        <v>1849</v>
      </c>
      <c r="R8" s="9"/>
    </row>
    <row r="9" spans="1:18" ht="12.75" customHeight="1">
      <c r="A9" s="384"/>
      <c r="B9" s="350"/>
      <c r="C9" s="350"/>
      <c r="D9" s="351"/>
      <c r="E9" s="93">
        <v>100</v>
      </c>
      <c r="F9" s="94">
        <v>100</v>
      </c>
      <c r="G9" s="325"/>
      <c r="H9" s="321"/>
      <c r="I9" s="322"/>
      <c r="J9" s="324"/>
      <c r="K9" s="337"/>
      <c r="L9" s="322"/>
      <c r="M9" s="324"/>
      <c r="N9" s="321"/>
      <c r="O9" s="323"/>
      <c r="P9" s="325"/>
      <c r="Q9" s="327"/>
      <c r="R9" s="9"/>
    </row>
    <row r="10" spans="1:18" ht="12.75" customHeight="1">
      <c r="A10" s="368" t="s">
        <v>11</v>
      </c>
      <c r="B10" s="355" t="s">
        <v>12</v>
      </c>
      <c r="C10" s="350"/>
      <c r="D10" s="356"/>
      <c r="E10" s="97">
        <v>52959</v>
      </c>
      <c r="F10" s="98">
        <f>SUM(G10:H11)</f>
        <v>54606</v>
      </c>
      <c r="G10" s="303">
        <f>J10+M10+P10</f>
        <v>27892</v>
      </c>
      <c r="H10" s="304">
        <f>K10+N10+Q10</f>
        <v>26714</v>
      </c>
      <c r="I10" s="299">
        <f>SUM(J10:K11)</f>
        <v>172</v>
      </c>
      <c r="J10" s="301">
        <f>SUM(J12:J23)</f>
        <v>86</v>
      </c>
      <c r="K10" s="304">
        <f>SUM(K12:K23)</f>
        <v>86</v>
      </c>
      <c r="L10" s="299">
        <f>SUM(M10:N11)</f>
        <v>50829</v>
      </c>
      <c r="M10" s="301">
        <f>SUM(M12:M23)</f>
        <v>26044</v>
      </c>
      <c r="N10" s="304">
        <f>SUM(N12:N23)</f>
        <v>24785</v>
      </c>
      <c r="O10" s="305">
        <f>SUM(P10:Q11)</f>
        <v>3605</v>
      </c>
      <c r="P10" s="301">
        <f>SUM(P12:P23)</f>
        <v>1762</v>
      </c>
      <c r="Q10" s="306">
        <f>SUM(Q12:Q23)</f>
        <v>1843</v>
      </c>
      <c r="R10" s="9"/>
    </row>
    <row r="11" spans="1:18" ht="12.75" customHeight="1">
      <c r="A11" s="368"/>
      <c r="B11" s="355"/>
      <c r="C11" s="350"/>
      <c r="D11" s="356"/>
      <c r="E11" s="99">
        <v>98.13946593035969</v>
      </c>
      <c r="F11" s="100">
        <f>F10/F$8*100</f>
        <v>98.26701938130972</v>
      </c>
      <c r="G11" s="303"/>
      <c r="H11" s="304"/>
      <c r="I11" s="300"/>
      <c r="J11" s="302"/>
      <c r="K11" s="304"/>
      <c r="L11" s="300"/>
      <c r="M11" s="302"/>
      <c r="N11" s="304"/>
      <c r="O11" s="305"/>
      <c r="P11" s="302"/>
      <c r="Q11" s="306"/>
      <c r="R11" s="9"/>
    </row>
    <row r="12" spans="1:18" ht="12.75" customHeight="1">
      <c r="A12" s="354"/>
      <c r="B12" s="364" t="s">
        <v>13</v>
      </c>
      <c r="C12" s="350" t="s">
        <v>14</v>
      </c>
      <c r="D12" s="351"/>
      <c r="E12" s="97">
        <v>50584</v>
      </c>
      <c r="F12" s="98">
        <f>SUM(G12:H13)</f>
        <v>52143</v>
      </c>
      <c r="G12" s="303">
        <f>J12+M12+P12</f>
        <v>26461</v>
      </c>
      <c r="H12" s="304">
        <f>K12+N12+Q12</f>
        <v>25682</v>
      </c>
      <c r="I12" s="299">
        <f>SUM(J12:K13)</f>
        <v>172</v>
      </c>
      <c r="J12" s="301">
        <v>86</v>
      </c>
      <c r="K12" s="297">
        <v>86</v>
      </c>
      <c r="L12" s="299">
        <f>SUM(M12:N13)</f>
        <v>48386</v>
      </c>
      <c r="M12" s="301">
        <v>24625</v>
      </c>
      <c r="N12" s="297">
        <v>23761</v>
      </c>
      <c r="O12" s="305">
        <f>SUM(P12:Q13)</f>
        <v>3585</v>
      </c>
      <c r="P12" s="303">
        <v>1750</v>
      </c>
      <c r="Q12" s="306">
        <v>1835</v>
      </c>
      <c r="R12" s="9"/>
    </row>
    <row r="13" spans="1:18" ht="12.75" customHeight="1">
      <c r="A13" s="354"/>
      <c r="B13" s="364"/>
      <c r="C13" s="350"/>
      <c r="D13" s="351"/>
      <c r="E13" s="99">
        <v>93.73830217000537</v>
      </c>
      <c r="F13" s="100">
        <f>F12/F$8*100</f>
        <v>93.8346920045349</v>
      </c>
      <c r="G13" s="303"/>
      <c r="H13" s="304"/>
      <c r="I13" s="300"/>
      <c r="J13" s="302"/>
      <c r="K13" s="298"/>
      <c r="L13" s="300"/>
      <c r="M13" s="302"/>
      <c r="N13" s="298"/>
      <c r="O13" s="305"/>
      <c r="P13" s="303"/>
      <c r="Q13" s="306"/>
      <c r="R13" s="9"/>
    </row>
    <row r="14" spans="1:18" ht="12.75" customHeight="1">
      <c r="A14" s="354"/>
      <c r="B14" s="364"/>
      <c r="C14" s="350" t="s">
        <v>15</v>
      </c>
      <c r="D14" s="351"/>
      <c r="E14" s="97">
        <v>1000</v>
      </c>
      <c r="F14" s="98">
        <f>SUM(G14:H15)</f>
        <v>1010</v>
      </c>
      <c r="G14" s="303">
        <f>J14+M14+P14</f>
        <v>559</v>
      </c>
      <c r="H14" s="304">
        <f>K14+N14+Q14</f>
        <v>451</v>
      </c>
      <c r="I14" s="299">
        <f>SUM(J14:K15)</f>
        <v>0</v>
      </c>
      <c r="J14" s="301"/>
      <c r="K14" s="297"/>
      <c r="L14" s="299">
        <f>SUM(M14:N15)</f>
        <v>1007</v>
      </c>
      <c r="M14" s="301">
        <v>557</v>
      </c>
      <c r="N14" s="297">
        <v>450</v>
      </c>
      <c r="O14" s="305">
        <f>SUM(P14:Q15)</f>
        <v>3</v>
      </c>
      <c r="P14" s="303">
        <v>2</v>
      </c>
      <c r="Q14" s="306">
        <v>1</v>
      </c>
      <c r="R14" s="9"/>
    </row>
    <row r="15" spans="1:18" ht="12.75" customHeight="1">
      <c r="A15" s="354"/>
      <c r="B15" s="364"/>
      <c r="C15" s="350"/>
      <c r="D15" s="351"/>
      <c r="E15" s="99">
        <v>1.8531215833070807</v>
      </c>
      <c r="F15" s="100">
        <f>F14/F$8*100</f>
        <v>1.8175601504435928</v>
      </c>
      <c r="G15" s="303"/>
      <c r="H15" s="304"/>
      <c r="I15" s="300"/>
      <c r="J15" s="302"/>
      <c r="K15" s="298"/>
      <c r="L15" s="300"/>
      <c r="M15" s="302"/>
      <c r="N15" s="298"/>
      <c r="O15" s="305"/>
      <c r="P15" s="303"/>
      <c r="Q15" s="306"/>
      <c r="R15" s="9"/>
    </row>
    <row r="16" spans="1:18" ht="12.75" customHeight="1">
      <c r="A16" s="354"/>
      <c r="B16" s="364"/>
      <c r="C16" s="350" t="s">
        <v>16</v>
      </c>
      <c r="D16" s="351"/>
      <c r="E16" s="97">
        <v>653</v>
      </c>
      <c r="F16" s="98">
        <f>SUM(G16:H17)</f>
        <v>626</v>
      </c>
      <c r="G16" s="303">
        <f>J16+M16+P16</f>
        <v>283</v>
      </c>
      <c r="H16" s="304">
        <f>K16+N16+Q16</f>
        <v>343</v>
      </c>
      <c r="I16" s="299">
        <f>SUM(J16:K17)</f>
        <v>0</v>
      </c>
      <c r="J16" s="301"/>
      <c r="K16" s="297"/>
      <c r="L16" s="299">
        <f>SUM(M16:N17)</f>
        <v>612</v>
      </c>
      <c r="M16" s="301">
        <v>275</v>
      </c>
      <c r="N16" s="297">
        <v>337</v>
      </c>
      <c r="O16" s="305">
        <f>SUM(P16:Q17)</f>
        <v>14</v>
      </c>
      <c r="P16" s="303">
        <v>8</v>
      </c>
      <c r="Q16" s="306">
        <v>6</v>
      </c>
      <c r="R16" s="9"/>
    </row>
    <row r="17" spans="1:18" ht="12.75" customHeight="1">
      <c r="A17" s="354"/>
      <c r="B17" s="364"/>
      <c r="C17" s="350"/>
      <c r="D17" s="351"/>
      <c r="E17" s="99">
        <v>1.2100883938995237</v>
      </c>
      <c r="F17" s="100">
        <f>F16/F$8*100</f>
        <v>1.1265273803739495</v>
      </c>
      <c r="G17" s="303"/>
      <c r="H17" s="304"/>
      <c r="I17" s="300"/>
      <c r="J17" s="302"/>
      <c r="K17" s="298"/>
      <c r="L17" s="300"/>
      <c r="M17" s="302"/>
      <c r="N17" s="298"/>
      <c r="O17" s="305"/>
      <c r="P17" s="303"/>
      <c r="Q17" s="306"/>
      <c r="R17" s="9"/>
    </row>
    <row r="18" spans="1:18" ht="12.75" customHeight="1">
      <c r="A18" s="354"/>
      <c r="B18" s="352" t="s">
        <v>254</v>
      </c>
      <c r="C18" s="352"/>
      <c r="D18" s="353"/>
      <c r="E18" s="97">
        <v>1</v>
      </c>
      <c r="F18" s="98">
        <f>SUM(G18:H19)</f>
        <v>0</v>
      </c>
      <c r="G18" s="303">
        <f>J18+M18+P18</f>
        <v>0</v>
      </c>
      <c r="H18" s="304">
        <f>K18+N18+Q18</f>
        <v>0</v>
      </c>
      <c r="I18" s="299">
        <f>SUM(J18:K19)</f>
        <v>0</v>
      </c>
      <c r="J18" s="301"/>
      <c r="K18" s="297"/>
      <c r="L18" s="299"/>
      <c r="M18" s="301"/>
      <c r="N18" s="297"/>
      <c r="O18" s="305"/>
      <c r="P18" s="303"/>
      <c r="Q18" s="306"/>
      <c r="R18" s="9"/>
    </row>
    <row r="19" spans="1:18" ht="12.75" customHeight="1">
      <c r="A19" s="354"/>
      <c r="B19" s="352"/>
      <c r="C19" s="352"/>
      <c r="D19" s="353"/>
      <c r="E19" s="99">
        <v>0.001853121583307081</v>
      </c>
      <c r="F19" s="100">
        <f>F18/F$8*100</f>
        <v>0</v>
      </c>
      <c r="G19" s="303"/>
      <c r="H19" s="304"/>
      <c r="I19" s="300"/>
      <c r="J19" s="302"/>
      <c r="K19" s="298"/>
      <c r="L19" s="300"/>
      <c r="M19" s="302"/>
      <c r="N19" s="298"/>
      <c r="O19" s="305"/>
      <c r="P19" s="303"/>
      <c r="Q19" s="306"/>
      <c r="R19" s="9"/>
    </row>
    <row r="20" spans="1:18" ht="12.75" customHeight="1">
      <c r="A20" s="354"/>
      <c r="B20" s="352" t="s">
        <v>17</v>
      </c>
      <c r="C20" s="352"/>
      <c r="D20" s="353"/>
      <c r="E20" s="97">
        <v>494</v>
      </c>
      <c r="F20" s="98">
        <f>SUM(G20:H21)</f>
        <v>605</v>
      </c>
      <c r="G20" s="303">
        <f>J20+M20+P20</f>
        <v>398</v>
      </c>
      <c r="H20" s="304">
        <f>K20+N20+Q20</f>
        <v>207</v>
      </c>
      <c r="I20" s="299">
        <f>SUM(J20:K21)</f>
        <v>0</v>
      </c>
      <c r="J20" s="301"/>
      <c r="K20" s="297"/>
      <c r="L20" s="299">
        <f>SUM(M20:N21)</f>
        <v>605</v>
      </c>
      <c r="M20" s="301">
        <v>398</v>
      </c>
      <c r="N20" s="297">
        <v>207</v>
      </c>
      <c r="O20" s="305">
        <f>SUM(P20:Q21)</f>
        <v>0</v>
      </c>
      <c r="P20" s="303"/>
      <c r="Q20" s="306"/>
      <c r="R20" s="9"/>
    </row>
    <row r="21" spans="1:18" ht="12.75" customHeight="1">
      <c r="A21" s="354"/>
      <c r="B21" s="352"/>
      <c r="C21" s="352"/>
      <c r="D21" s="353"/>
      <c r="E21" s="99">
        <v>0.9154420621536979</v>
      </c>
      <c r="F21" s="100">
        <f>F20/F$8*100</f>
        <v>1.088736525760766</v>
      </c>
      <c r="G21" s="303"/>
      <c r="H21" s="304"/>
      <c r="I21" s="300"/>
      <c r="J21" s="302"/>
      <c r="K21" s="298"/>
      <c r="L21" s="300"/>
      <c r="M21" s="302"/>
      <c r="N21" s="298"/>
      <c r="O21" s="305"/>
      <c r="P21" s="303"/>
      <c r="Q21" s="306"/>
      <c r="R21" s="9"/>
    </row>
    <row r="22" spans="1:18" ht="12.75" customHeight="1">
      <c r="A22" s="354"/>
      <c r="B22" s="352" t="s">
        <v>18</v>
      </c>
      <c r="C22" s="352"/>
      <c r="D22" s="353"/>
      <c r="E22" s="97">
        <v>227</v>
      </c>
      <c r="F22" s="98">
        <f>SUM(G22:H23)</f>
        <v>222</v>
      </c>
      <c r="G22" s="303">
        <f>J22+M22+P22</f>
        <v>191</v>
      </c>
      <c r="H22" s="304">
        <f>K22+N22+Q22</f>
        <v>31</v>
      </c>
      <c r="I22" s="299">
        <f>SUM(J22:K23)</f>
        <v>0</v>
      </c>
      <c r="J22" s="301"/>
      <c r="K22" s="297"/>
      <c r="L22" s="299">
        <f>SUM(M22:N23)</f>
        <v>219</v>
      </c>
      <c r="M22" s="301">
        <v>189</v>
      </c>
      <c r="N22" s="297">
        <v>30</v>
      </c>
      <c r="O22" s="305">
        <f>SUM(P22:Q23)</f>
        <v>3</v>
      </c>
      <c r="P22" s="303">
        <v>2</v>
      </c>
      <c r="Q22" s="306">
        <v>1</v>
      </c>
      <c r="R22" s="9"/>
    </row>
    <row r="23" spans="1:18" ht="12.75" customHeight="1">
      <c r="A23" s="354"/>
      <c r="B23" s="352"/>
      <c r="C23" s="352"/>
      <c r="D23" s="353"/>
      <c r="E23" s="99">
        <v>0.4206585994107073</v>
      </c>
      <c r="F23" s="100">
        <f>F22/F$8*100</f>
        <v>0.39950332019651247</v>
      </c>
      <c r="G23" s="303"/>
      <c r="H23" s="304"/>
      <c r="I23" s="300"/>
      <c r="J23" s="302"/>
      <c r="K23" s="298"/>
      <c r="L23" s="300"/>
      <c r="M23" s="302"/>
      <c r="N23" s="298"/>
      <c r="O23" s="305"/>
      <c r="P23" s="303"/>
      <c r="Q23" s="306"/>
      <c r="R23" s="9"/>
    </row>
    <row r="24" spans="1:18" ht="12.75" customHeight="1">
      <c r="A24" s="361" t="s">
        <v>19</v>
      </c>
      <c r="B24" s="362"/>
      <c r="C24" s="362"/>
      <c r="D24" s="363"/>
      <c r="E24" s="97">
        <v>142</v>
      </c>
      <c r="F24" s="98">
        <f>SUM(G24:H25)</f>
        <v>115</v>
      </c>
      <c r="G24" s="303">
        <f>J24+M24+P24</f>
        <v>66</v>
      </c>
      <c r="H24" s="304">
        <f>K24+N24+Q24</f>
        <v>49</v>
      </c>
      <c r="I24" s="299">
        <f>SUM(J24:K25)</f>
        <v>0</v>
      </c>
      <c r="J24" s="301"/>
      <c r="K24" s="297"/>
      <c r="L24" s="299">
        <f>SUM(M24:N25)</f>
        <v>115</v>
      </c>
      <c r="M24" s="301">
        <v>66</v>
      </c>
      <c r="N24" s="297">
        <v>49</v>
      </c>
      <c r="O24" s="305"/>
      <c r="P24" s="303"/>
      <c r="Q24" s="306"/>
      <c r="R24" s="9"/>
    </row>
    <row r="25" spans="1:18" ht="12.75" customHeight="1">
      <c r="A25" s="361"/>
      <c r="B25" s="362"/>
      <c r="C25" s="362"/>
      <c r="D25" s="363"/>
      <c r="E25" s="99">
        <v>0.2631432648296055</v>
      </c>
      <c r="F25" s="100">
        <f>F24/F$8*100</f>
        <v>0.206949918119815</v>
      </c>
      <c r="G25" s="303"/>
      <c r="H25" s="304"/>
      <c r="I25" s="300"/>
      <c r="J25" s="302"/>
      <c r="K25" s="298"/>
      <c r="L25" s="300"/>
      <c r="M25" s="302"/>
      <c r="N25" s="298"/>
      <c r="O25" s="305"/>
      <c r="P25" s="303"/>
      <c r="Q25" s="306"/>
      <c r="R25" s="9"/>
    </row>
    <row r="26" spans="1:18" ht="12.75" customHeight="1">
      <c r="A26" s="361" t="s">
        <v>20</v>
      </c>
      <c r="B26" s="362"/>
      <c r="C26" s="362"/>
      <c r="D26" s="363"/>
      <c r="E26" s="97">
        <v>92</v>
      </c>
      <c r="F26" s="98">
        <f>SUM(G26:H27)</f>
        <v>99</v>
      </c>
      <c r="G26" s="303">
        <f>J26+M26+P26</f>
        <v>48</v>
      </c>
      <c r="H26" s="304">
        <f>K26+N26+Q26</f>
        <v>51</v>
      </c>
      <c r="I26" s="299"/>
      <c r="J26" s="301"/>
      <c r="K26" s="297"/>
      <c r="L26" s="299">
        <f>SUM(M26:N27)</f>
        <v>98</v>
      </c>
      <c r="M26" s="301">
        <v>48</v>
      </c>
      <c r="N26" s="297">
        <v>50</v>
      </c>
      <c r="O26" s="305">
        <f>SUM(P26:Q27)</f>
        <v>1</v>
      </c>
      <c r="P26" s="303"/>
      <c r="Q26" s="306">
        <v>1</v>
      </c>
      <c r="R26" s="9"/>
    </row>
    <row r="27" spans="1:18" ht="12.75" customHeight="1">
      <c r="A27" s="361"/>
      <c r="B27" s="362"/>
      <c r="C27" s="362"/>
      <c r="D27" s="363"/>
      <c r="E27" s="99">
        <v>0.17048718566425142</v>
      </c>
      <c r="F27" s="100">
        <f>F26/F$8*100</f>
        <v>0.17815688603357988</v>
      </c>
      <c r="G27" s="303"/>
      <c r="H27" s="304"/>
      <c r="I27" s="300"/>
      <c r="J27" s="302"/>
      <c r="K27" s="298"/>
      <c r="L27" s="300"/>
      <c r="M27" s="302"/>
      <c r="N27" s="298"/>
      <c r="O27" s="305"/>
      <c r="P27" s="303"/>
      <c r="Q27" s="306"/>
      <c r="R27" s="9"/>
    </row>
    <row r="28" spans="1:18" ht="12.75" customHeight="1">
      <c r="A28" s="361" t="s">
        <v>303</v>
      </c>
      <c r="B28" s="362"/>
      <c r="C28" s="362"/>
      <c r="D28" s="363"/>
      <c r="E28" s="97">
        <v>29</v>
      </c>
      <c r="F28" s="98">
        <f>SUM(G28:H29)</f>
        <v>28</v>
      </c>
      <c r="G28" s="303">
        <f>J28+M28+P28</f>
        <v>27</v>
      </c>
      <c r="H28" s="304">
        <f>K28+N28+Q28</f>
        <v>1</v>
      </c>
      <c r="I28" s="299"/>
      <c r="J28" s="301"/>
      <c r="K28" s="297"/>
      <c r="L28" s="299">
        <f>SUM(M28:N29)</f>
        <v>28</v>
      </c>
      <c r="M28" s="301">
        <v>27</v>
      </c>
      <c r="N28" s="297">
        <v>1</v>
      </c>
      <c r="O28" s="305">
        <f>SUM(P28:Q29)</f>
        <v>0</v>
      </c>
      <c r="P28" s="303"/>
      <c r="Q28" s="306"/>
      <c r="R28" s="9"/>
    </row>
    <row r="29" spans="1:18" ht="12.75" customHeight="1">
      <c r="A29" s="361"/>
      <c r="B29" s="362"/>
      <c r="C29" s="362"/>
      <c r="D29" s="363"/>
      <c r="E29" s="99">
        <v>0.05374052591590534</v>
      </c>
      <c r="F29" s="100">
        <f>F28/F$8*100</f>
        <v>0.05038780615091148</v>
      </c>
      <c r="G29" s="303"/>
      <c r="H29" s="304"/>
      <c r="I29" s="300"/>
      <c r="J29" s="302"/>
      <c r="K29" s="298"/>
      <c r="L29" s="300"/>
      <c r="M29" s="302"/>
      <c r="N29" s="298"/>
      <c r="O29" s="305"/>
      <c r="P29" s="303"/>
      <c r="Q29" s="306"/>
      <c r="R29" s="9"/>
    </row>
    <row r="30" spans="1:18" ht="12.75" customHeight="1">
      <c r="A30" s="357" t="s">
        <v>21</v>
      </c>
      <c r="B30" s="358"/>
      <c r="C30" s="358"/>
      <c r="D30" s="359"/>
      <c r="E30" s="97">
        <v>158</v>
      </c>
      <c r="F30" s="98">
        <f>SUM(G30:H31)</f>
        <v>187</v>
      </c>
      <c r="G30" s="303">
        <f>J30+M30+P30</f>
        <v>156</v>
      </c>
      <c r="H30" s="304">
        <f>K30+N30+Q30</f>
        <v>31</v>
      </c>
      <c r="I30" s="299"/>
      <c r="J30" s="301"/>
      <c r="K30" s="297"/>
      <c r="L30" s="299">
        <f>SUM(M30:N31)</f>
        <v>187</v>
      </c>
      <c r="M30" s="301">
        <v>156</v>
      </c>
      <c r="N30" s="318">
        <v>31</v>
      </c>
      <c r="O30" s="305">
        <f>SUM(P30:Q31)</f>
        <v>0</v>
      </c>
      <c r="P30" s="303"/>
      <c r="Q30" s="306"/>
      <c r="R30" s="9"/>
    </row>
    <row r="31" spans="1:18" ht="12.75" customHeight="1">
      <c r="A31" s="357"/>
      <c r="B31" s="358"/>
      <c r="C31" s="358"/>
      <c r="D31" s="359"/>
      <c r="E31" s="99">
        <v>0.29279321016251875</v>
      </c>
      <c r="F31" s="100">
        <f>F30/F$8*100</f>
        <v>0.3365185625078731</v>
      </c>
      <c r="G31" s="303"/>
      <c r="H31" s="304"/>
      <c r="I31" s="300"/>
      <c r="J31" s="302"/>
      <c r="K31" s="298"/>
      <c r="L31" s="300"/>
      <c r="M31" s="302"/>
      <c r="N31" s="319"/>
      <c r="O31" s="305"/>
      <c r="P31" s="303"/>
      <c r="Q31" s="306"/>
      <c r="R31" s="9"/>
    </row>
    <row r="32" spans="1:18" ht="12.75" customHeight="1">
      <c r="A32" s="307" t="s">
        <v>22</v>
      </c>
      <c r="B32" s="311" t="s">
        <v>9</v>
      </c>
      <c r="C32" s="312"/>
      <c r="D32" s="313"/>
      <c r="E32" s="97">
        <v>581</v>
      </c>
      <c r="F32" s="98">
        <f>SUM(G32:H33)</f>
        <v>532</v>
      </c>
      <c r="G32" s="303">
        <f>J32+M32+P32</f>
        <v>283</v>
      </c>
      <c r="H32" s="304">
        <f>K32+N32+Q32</f>
        <v>249</v>
      </c>
      <c r="I32" s="299">
        <f>SUM(J32:K33)</f>
        <v>1</v>
      </c>
      <c r="J32" s="301">
        <f>SUM(J34:J45)</f>
        <v>0</v>
      </c>
      <c r="K32" s="297">
        <f>SUM(K34:K45)</f>
        <v>1</v>
      </c>
      <c r="L32" s="299">
        <f>SUM(M32:N33)</f>
        <v>524</v>
      </c>
      <c r="M32" s="301">
        <f>SUM(M34:M45)</f>
        <v>281</v>
      </c>
      <c r="N32" s="301">
        <f>SUM(N34:N45)</f>
        <v>243</v>
      </c>
      <c r="O32" s="305">
        <f>SUM(P32:Q33)</f>
        <v>7</v>
      </c>
      <c r="P32" s="303">
        <v>2</v>
      </c>
      <c r="Q32" s="306">
        <v>5</v>
      </c>
      <c r="R32" s="9"/>
    </row>
    <row r="33" spans="1:18" ht="12.75" customHeight="1">
      <c r="A33" s="308"/>
      <c r="B33" s="314"/>
      <c r="C33" s="314"/>
      <c r="D33" s="315"/>
      <c r="E33" s="99">
        <v>1.076663639901414</v>
      </c>
      <c r="F33" s="100">
        <f>F32/F$8*100</f>
        <v>0.957368316867318</v>
      </c>
      <c r="G33" s="303"/>
      <c r="H33" s="304"/>
      <c r="I33" s="300"/>
      <c r="J33" s="302"/>
      <c r="K33" s="298"/>
      <c r="L33" s="300"/>
      <c r="M33" s="302"/>
      <c r="N33" s="302"/>
      <c r="O33" s="305"/>
      <c r="P33" s="303"/>
      <c r="Q33" s="306"/>
      <c r="R33" s="9"/>
    </row>
    <row r="34" spans="1:18" ht="12.75" customHeight="1">
      <c r="A34" s="309"/>
      <c r="B34" s="316" t="s">
        <v>23</v>
      </c>
      <c r="C34" s="312"/>
      <c r="D34" s="313"/>
      <c r="E34" s="101" t="s">
        <v>0</v>
      </c>
      <c r="F34" s="102" t="s">
        <v>282</v>
      </c>
      <c r="G34" s="303" t="s">
        <v>282</v>
      </c>
      <c r="H34" s="306" t="s">
        <v>282</v>
      </c>
      <c r="I34" s="299">
        <f>SUM(J34:K35)</f>
        <v>0</v>
      </c>
      <c r="J34" s="301"/>
      <c r="K34" s="297"/>
      <c r="L34" s="299">
        <f>SUM(M34:N35)</f>
        <v>274</v>
      </c>
      <c r="M34" s="301">
        <v>130</v>
      </c>
      <c r="N34" s="318">
        <v>144</v>
      </c>
      <c r="O34" s="395"/>
      <c r="P34" s="396"/>
      <c r="Q34" s="397"/>
      <c r="R34" s="9"/>
    </row>
    <row r="35" spans="1:18" ht="12.75" customHeight="1">
      <c r="A35" s="309"/>
      <c r="B35" s="317"/>
      <c r="C35" s="314"/>
      <c r="D35" s="315"/>
      <c r="E35" s="101" t="s">
        <v>0</v>
      </c>
      <c r="F35" s="102" t="s">
        <v>282</v>
      </c>
      <c r="G35" s="303"/>
      <c r="H35" s="306"/>
      <c r="I35" s="300"/>
      <c r="J35" s="302"/>
      <c r="K35" s="298"/>
      <c r="L35" s="300"/>
      <c r="M35" s="302"/>
      <c r="N35" s="319"/>
      <c r="O35" s="398"/>
      <c r="P35" s="399"/>
      <c r="Q35" s="400"/>
      <c r="R35" s="9"/>
    </row>
    <row r="36" spans="1:18" ht="12.75" customHeight="1">
      <c r="A36" s="309"/>
      <c r="B36" s="316" t="s">
        <v>24</v>
      </c>
      <c r="C36" s="312"/>
      <c r="D36" s="313"/>
      <c r="E36" s="101" t="s">
        <v>0</v>
      </c>
      <c r="F36" s="102" t="s">
        <v>283</v>
      </c>
      <c r="G36" s="303" t="s">
        <v>283</v>
      </c>
      <c r="H36" s="306" t="s">
        <v>283</v>
      </c>
      <c r="I36" s="299">
        <f>SUM(J36:K37)</f>
        <v>0</v>
      </c>
      <c r="J36" s="301"/>
      <c r="K36" s="297"/>
      <c r="L36" s="299">
        <f>SUM(M36:N37)</f>
        <v>60</v>
      </c>
      <c r="M36" s="301">
        <v>35</v>
      </c>
      <c r="N36" s="297">
        <v>25</v>
      </c>
      <c r="O36" s="401"/>
      <c r="P36" s="399"/>
      <c r="Q36" s="400"/>
      <c r="R36" s="9"/>
    </row>
    <row r="37" spans="1:18" ht="12.75" customHeight="1">
      <c r="A37" s="309"/>
      <c r="B37" s="317"/>
      <c r="C37" s="314"/>
      <c r="D37" s="315"/>
      <c r="E37" s="101" t="s">
        <v>0</v>
      </c>
      <c r="F37" s="102" t="s">
        <v>283</v>
      </c>
      <c r="G37" s="303"/>
      <c r="H37" s="306"/>
      <c r="I37" s="300"/>
      <c r="J37" s="302"/>
      <c r="K37" s="298"/>
      <c r="L37" s="300"/>
      <c r="M37" s="302"/>
      <c r="N37" s="298"/>
      <c r="O37" s="401"/>
      <c r="P37" s="399"/>
      <c r="Q37" s="400"/>
      <c r="R37" s="9"/>
    </row>
    <row r="38" spans="1:18" ht="12.75" customHeight="1">
      <c r="A38" s="309"/>
      <c r="B38" s="316" t="s">
        <v>25</v>
      </c>
      <c r="C38" s="312"/>
      <c r="D38" s="313"/>
      <c r="E38" s="101" t="s">
        <v>0</v>
      </c>
      <c r="F38" s="102" t="s">
        <v>284</v>
      </c>
      <c r="G38" s="303" t="s">
        <v>284</v>
      </c>
      <c r="H38" s="306" t="s">
        <v>284</v>
      </c>
      <c r="I38" s="299">
        <f>SUM(J38:K39)</f>
        <v>0</v>
      </c>
      <c r="J38" s="301"/>
      <c r="K38" s="297"/>
      <c r="L38" s="299">
        <f>SUM(M38:N39)</f>
        <v>56</v>
      </c>
      <c r="M38" s="301">
        <v>35</v>
      </c>
      <c r="N38" s="297">
        <v>21</v>
      </c>
      <c r="O38" s="401"/>
      <c r="P38" s="399"/>
      <c r="Q38" s="400"/>
      <c r="R38" s="9"/>
    </row>
    <row r="39" spans="1:18" ht="12.75" customHeight="1">
      <c r="A39" s="309"/>
      <c r="B39" s="317"/>
      <c r="C39" s="314"/>
      <c r="D39" s="315"/>
      <c r="E39" s="101" t="s">
        <v>0</v>
      </c>
      <c r="F39" s="102" t="s">
        <v>284</v>
      </c>
      <c r="G39" s="303"/>
      <c r="H39" s="306"/>
      <c r="I39" s="300"/>
      <c r="J39" s="302"/>
      <c r="K39" s="298"/>
      <c r="L39" s="300"/>
      <c r="M39" s="302"/>
      <c r="N39" s="298"/>
      <c r="O39" s="401"/>
      <c r="P39" s="399"/>
      <c r="Q39" s="400"/>
      <c r="R39" s="9"/>
    </row>
    <row r="40" spans="1:18" ht="12.75" customHeight="1">
      <c r="A40" s="309"/>
      <c r="B40" s="316" t="s">
        <v>26</v>
      </c>
      <c r="C40" s="312"/>
      <c r="D40" s="313"/>
      <c r="E40" s="101" t="s">
        <v>0</v>
      </c>
      <c r="F40" s="102" t="s">
        <v>285</v>
      </c>
      <c r="G40" s="303" t="s">
        <v>285</v>
      </c>
      <c r="H40" s="306" t="s">
        <v>285</v>
      </c>
      <c r="I40" s="299">
        <f>SUM(J40:K41)</f>
        <v>1</v>
      </c>
      <c r="J40" s="301"/>
      <c r="K40" s="297">
        <v>1</v>
      </c>
      <c r="L40" s="299">
        <f>SUM(M40:N41)</f>
        <v>29</v>
      </c>
      <c r="M40" s="301">
        <v>15</v>
      </c>
      <c r="N40" s="297">
        <v>14</v>
      </c>
      <c r="O40" s="401"/>
      <c r="P40" s="399"/>
      <c r="Q40" s="400"/>
      <c r="R40" s="9"/>
    </row>
    <row r="41" spans="1:18" ht="12.75" customHeight="1">
      <c r="A41" s="309"/>
      <c r="B41" s="317"/>
      <c r="C41" s="314"/>
      <c r="D41" s="315"/>
      <c r="E41" s="101" t="s">
        <v>0</v>
      </c>
      <c r="F41" s="102" t="s">
        <v>285</v>
      </c>
      <c r="G41" s="303"/>
      <c r="H41" s="306"/>
      <c r="I41" s="300"/>
      <c r="J41" s="302"/>
      <c r="K41" s="298"/>
      <c r="L41" s="300"/>
      <c r="M41" s="302"/>
      <c r="N41" s="298"/>
      <c r="O41" s="401"/>
      <c r="P41" s="399"/>
      <c r="Q41" s="400"/>
      <c r="R41" s="9"/>
    </row>
    <row r="42" spans="1:18" ht="12.75" customHeight="1">
      <c r="A42" s="309"/>
      <c r="B42" s="316" t="s">
        <v>27</v>
      </c>
      <c r="C42" s="312"/>
      <c r="D42" s="313"/>
      <c r="E42" s="101" t="s">
        <v>0</v>
      </c>
      <c r="F42" s="102" t="s">
        <v>286</v>
      </c>
      <c r="G42" s="303" t="s">
        <v>286</v>
      </c>
      <c r="H42" s="306" t="s">
        <v>286</v>
      </c>
      <c r="I42" s="299">
        <f>SUM(J42:K43)</f>
        <v>0</v>
      </c>
      <c r="J42" s="301"/>
      <c r="K42" s="297"/>
      <c r="L42" s="299">
        <f>SUM(M42:N43)</f>
        <v>8</v>
      </c>
      <c r="M42" s="301">
        <v>6</v>
      </c>
      <c r="N42" s="297">
        <v>2</v>
      </c>
      <c r="O42" s="401"/>
      <c r="P42" s="399"/>
      <c r="Q42" s="400"/>
      <c r="R42" s="9"/>
    </row>
    <row r="43" spans="1:18" ht="12.75" customHeight="1">
      <c r="A43" s="309"/>
      <c r="B43" s="317"/>
      <c r="C43" s="314"/>
      <c r="D43" s="315"/>
      <c r="E43" s="101" t="s">
        <v>0</v>
      </c>
      <c r="F43" s="102" t="s">
        <v>286</v>
      </c>
      <c r="G43" s="303"/>
      <c r="H43" s="306"/>
      <c r="I43" s="300"/>
      <c r="J43" s="302"/>
      <c r="K43" s="298"/>
      <c r="L43" s="300"/>
      <c r="M43" s="302"/>
      <c r="N43" s="298"/>
      <c r="O43" s="401"/>
      <c r="P43" s="399"/>
      <c r="Q43" s="400"/>
      <c r="R43" s="9"/>
    </row>
    <row r="44" spans="1:18" ht="12.75" customHeight="1">
      <c r="A44" s="309"/>
      <c r="B44" s="316" t="s">
        <v>28</v>
      </c>
      <c r="C44" s="312"/>
      <c r="D44" s="313"/>
      <c r="E44" s="101" t="s">
        <v>0</v>
      </c>
      <c r="F44" s="102" t="s">
        <v>287</v>
      </c>
      <c r="G44" s="303" t="s">
        <v>287</v>
      </c>
      <c r="H44" s="306" t="s">
        <v>287</v>
      </c>
      <c r="I44" s="299">
        <f>SUM(J44:K45)</f>
        <v>0</v>
      </c>
      <c r="J44" s="301"/>
      <c r="K44" s="297"/>
      <c r="L44" s="299">
        <f>SUM(M44:N45)</f>
        <v>97</v>
      </c>
      <c r="M44" s="301">
        <v>60</v>
      </c>
      <c r="N44" s="297">
        <v>37</v>
      </c>
      <c r="O44" s="401"/>
      <c r="P44" s="399"/>
      <c r="Q44" s="400"/>
      <c r="R44" s="9"/>
    </row>
    <row r="45" spans="1:18" ht="12.75" customHeight="1">
      <c r="A45" s="310"/>
      <c r="B45" s="317"/>
      <c r="C45" s="314"/>
      <c r="D45" s="315"/>
      <c r="E45" s="101" t="s">
        <v>0</v>
      </c>
      <c r="F45" s="102" t="s">
        <v>287</v>
      </c>
      <c r="G45" s="303"/>
      <c r="H45" s="306"/>
      <c r="I45" s="300"/>
      <c r="J45" s="302"/>
      <c r="K45" s="298"/>
      <c r="L45" s="300"/>
      <c r="M45" s="302"/>
      <c r="N45" s="298"/>
      <c r="O45" s="402"/>
      <c r="P45" s="403"/>
      <c r="Q45" s="404"/>
      <c r="R45" s="9"/>
    </row>
    <row r="46" spans="1:18" ht="12.75" customHeight="1">
      <c r="A46" s="357" t="s">
        <v>256</v>
      </c>
      <c r="B46" s="358"/>
      <c r="C46" s="358"/>
      <c r="D46" s="359"/>
      <c r="E46" s="97">
        <v>2</v>
      </c>
      <c r="F46" s="98">
        <f>SUM(G46:H47)</f>
        <v>2</v>
      </c>
      <c r="G46" s="303">
        <f>J46+M46+P46</f>
        <v>2</v>
      </c>
      <c r="H46" s="304">
        <f>K46+N46+Q46</f>
        <v>0</v>
      </c>
      <c r="I46" s="299"/>
      <c r="J46" s="301"/>
      <c r="K46" s="297"/>
      <c r="L46" s="299">
        <f>SUM(M46:N47)</f>
        <v>2</v>
      </c>
      <c r="M46" s="301">
        <v>2</v>
      </c>
      <c r="N46" s="297"/>
      <c r="O46" s="305">
        <f>SUM(P46:Q47)</f>
        <v>0</v>
      </c>
      <c r="P46" s="303"/>
      <c r="Q46" s="306"/>
      <c r="R46" s="19"/>
    </row>
    <row r="47" spans="1:18" ht="12.75" customHeight="1">
      <c r="A47" s="357"/>
      <c r="B47" s="358"/>
      <c r="C47" s="358"/>
      <c r="D47" s="359"/>
      <c r="E47" s="99">
        <v>0.003706243166614162</v>
      </c>
      <c r="F47" s="100">
        <f>F46/F$8*100</f>
        <v>0.0035991290107793917</v>
      </c>
      <c r="G47" s="303"/>
      <c r="H47" s="304"/>
      <c r="I47" s="300"/>
      <c r="J47" s="302"/>
      <c r="K47" s="298"/>
      <c r="L47" s="300"/>
      <c r="M47" s="302"/>
      <c r="N47" s="298"/>
      <c r="O47" s="305"/>
      <c r="P47" s="303"/>
      <c r="Q47" s="306"/>
      <c r="R47" s="19"/>
    </row>
    <row r="48" spans="1:18" ht="12.75" customHeight="1">
      <c r="A48" s="354" t="s">
        <v>29</v>
      </c>
      <c r="B48" s="366" t="s">
        <v>30</v>
      </c>
      <c r="C48" s="355" t="s">
        <v>31</v>
      </c>
      <c r="D48" s="356"/>
      <c r="E48" s="97">
        <v>8</v>
      </c>
      <c r="F48" s="98">
        <f>SUM(G48:H49)</f>
        <v>10</v>
      </c>
      <c r="G48" s="303">
        <f>J48+M48+P48</f>
        <v>9</v>
      </c>
      <c r="H48" s="304">
        <f>K48+N48+Q48</f>
        <v>1</v>
      </c>
      <c r="I48" s="299"/>
      <c r="J48" s="301"/>
      <c r="K48" s="301"/>
      <c r="L48" s="299">
        <f>SUM(M48:N49)</f>
        <v>10</v>
      </c>
      <c r="M48" s="301">
        <f>SUM(M50:M53)</f>
        <v>9</v>
      </c>
      <c r="N48" s="318">
        <v>1</v>
      </c>
      <c r="O48" s="305">
        <f>SUM(P48:Q49)</f>
        <v>0</v>
      </c>
      <c r="P48" s="303">
        <f>SUM(P50:P53)</f>
        <v>0</v>
      </c>
      <c r="Q48" s="306">
        <f>SUM(Q50:Q53)</f>
        <v>0</v>
      </c>
      <c r="R48" s="19"/>
    </row>
    <row r="49" spans="1:18" ht="12.75" customHeight="1">
      <c r="A49" s="354"/>
      <c r="B49" s="366"/>
      <c r="C49" s="355"/>
      <c r="D49" s="356"/>
      <c r="E49" s="99">
        <v>0.014824972666456647</v>
      </c>
      <c r="F49" s="100">
        <f>F48/F$8*100</f>
        <v>0.017995645053896957</v>
      </c>
      <c r="G49" s="303"/>
      <c r="H49" s="304"/>
      <c r="I49" s="300"/>
      <c r="J49" s="302"/>
      <c r="K49" s="302"/>
      <c r="L49" s="300"/>
      <c r="M49" s="302"/>
      <c r="N49" s="319"/>
      <c r="O49" s="305"/>
      <c r="P49" s="303"/>
      <c r="Q49" s="306"/>
      <c r="R49" s="19"/>
    </row>
    <row r="50" spans="1:18" ht="12.75" customHeight="1">
      <c r="A50" s="354"/>
      <c r="B50" s="367"/>
      <c r="C50" s="364" t="s">
        <v>13</v>
      </c>
      <c r="D50" s="351" t="s">
        <v>32</v>
      </c>
      <c r="E50" s="97">
        <v>5</v>
      </c>
      <c r="F50" s="98">
        <f>SUM(G50:H51)</f>
        <v>7</v>
      </c>
      <c r="G50" s="303">
        <f>J50+M50+P50</f>
        <v>6</v>
      </c>
      <c r="H50" s="304">
        <f>K50+N50+Q50</f>
        <v>1</v>
      </c>
      <c r="I50" s="299"/>
      <c r="J50" s="301"/>
      <c r="K50" s="297"/>
      <c r="L50" s="299">
        <f>SUM(M50:N51)</f>
        <v>7</v>
      </c>
      <c r="M50" s="301">
        <v>6</v>
      </c>
      <c r="N50" s="318">
        <v>1</v>
      </c>
      <c r="O50" s="305">
        <f>SUM(P50:Q51)</f>
        <v>0</v>
      </c>
      <c r="P50" s="303"/>
      <c r="Q50" s="306"/>
      <c r="R50" s="9"/>
    </row>
    <row r="51" spans="1:18" ht="12.75" customHeight="1">
      <c r="A51" s="354"/>
      <c r="B51" s="367"/>
      <c r="C51" s="364"/>
      <c r="D51" s="351"/>
      <c r="E51" s="99">
        <v>0.009265607916535403</v>
      </c>
      <c r="F51" s="100">
        <f>F50/F$8*100</f>
        <v>0.01259695153772787</v>
      </c>
      <c r="G51" s="303"/>
      <c r="H51" s="304"/>
      <c r="I51" s="300"/>
      <c r="J51" s="302"/>
      <c r="K51" s="298"/>
      <c r="L51" s="300"/>
      <c r="M51" s="302"/>
      <c r="N51" s="319"/>
      <c r="O51" s="305"/>
      <c r="P51" s="303"/>
      <c r="Q51" s="306"/>
      <c r="R51" s="9"/>
    </row>
    <row r="52" spans="1:18" ht="12.75" customHeight="1">
      <c r="A52" s="354"/>
      <c r="B52" s="367"/>
      <c r="C52" s="364"/>
      <c r="D52" s="351" t="s">
        <v>33</v>
      </c>
      <c r="E52" s="97">
        <v>3</v>
      </c>
      <c r="F52" s="98">
        <f>SUM(G52:H53)</f>
        <v>3</v>
      </c>
      <c r="G52" s="303">
        <f>J52+M52+P52</f>
        <v>3</v>
      </c>
      <c r="H52" s="304">
        <f>K52+N52+Q52</f>
        <v>0</v>
      </c>
      <c r="I52" s="299"/>
      <c r="J52" s="301"/>
      <c r="K52" s="297"/>
      <c r="L52" s="299">
        <f>SUM(M52:N53)</f>
        <v>3</v>
      </c>
      <c r="M52" s="301">
        <v>3</v>
      </c>
      <c r="N52" s="318"/>
      <c r="O52" s="305">
        <f>SUM(P52:Q53)</f>
        <v>0</v>
      </c>
      <c r="P52" s="303"/>
      <c r="Q52" s="306"/>
      <c r="R52" s="9"/>
    </row>
    <row r="53" spans="1:18" ht="12.75" customHeight="1">
      <c r="A53" s="354"/>
      <c r="B53" s="367"/>
      <c r="C53" s="364"/>
      <c r="D53" s="351"/>
      <c r="E53" s="99">
        <v>0.005559364749921242</v>
      </c>
      <c r="F53" s="100">
        <f>F52/F$8*100</f>
        <v>0.005398693516169087</v>
      </c>
      <c r="G53" s="303"/>
      <c r="H53" s="304"/>
      <c r="I53" s="300"/>
      <c r="J53" s="302"/>
      <c r="K53" s="298"/>
      <c r="L53" s="300"/>
      <c r="M53" s="302"/>
      <c r="N53" s="319"/>
      <c r="O53" s="305"/>
      <c r="P53" s="303"/>
      <c r="Q53" s="306"/>
      <c r="R53" s="9"/>
    </row>
    <row r="54" spans="1:18" ht="12.75" customHeight="1">
      <c r="A54" s="354"/>
      <c r="B54" s="370" t="s">
        <v>34</v>
      </c>
      <c r="C54" s="370"/>
      <c r="D54" s="371"/>
      <c r="E54" s="97">
        <v>0</v>
      </c>
      <c r="F54" s="98">
        <f>SUM(G54:H55)</f>
        <v>0</v>
      </c>
      <c r="G54" s="303"/>
      <c r="H54" s="304">
        <f>K54+N54+Q54</f>
        <v>0</v>
      </c>
      <c r="I54" s="299"/>
      <c r="J54" s="301"/>
      <c r="K54" s="297"/>
      <c r="L54" s="299">
        <f>SUM(M54:N55)</f>
        <v>0</v>
      </c>
      <c r="M54" s="301"/>
      <c r="N54" s="318"/>
      <c r="O54" s="305">
        <f>SUM(P54:Q55)</f>
        <v>0</v>
      </c>
      <c r="P54" s="303"/>
      <c r="Q54" s="306"/>
      <c r="R54" s="9"/>
    </row>
    <row r="55" spans="1:18" ht="12.75" customHeight="1">
      <c r="A55" s="354"/>
      <c r="B55" s="370"/>
      <c r="C55" s="370"/>
      <c r="D55" s="371"/>
      <c r="E55" s="99">
        <v>0</v>
      </c>
      <c r="F55" s="100">
        <f>F54/F$8*100</f>
        <v>0</v>
      </c>
      <c r="G55" s="303"/>
      <c r="H55" s="304"/>
      <c r="I55" s="300"/>
      <c r="J55" s="302"/>
      <c r="K55" s="298"/>
      <c r="L55" s="300"/>
      <c r="M55" s="302"/>
      <c r="N55" s="319"/>
      <c r="O55" s="305"/>
      <c r="P55" s="303"/>
      <c r="Q55" s="306"/>
      <c r="R55" s="9"/>
    </row>
    <row r="56" spans="1:18" ht="12.75" customHeight="1">
      <c r="A56" s="354"/>
      <c r="B56" s="372" t="s">
        <v>35</v>
      </c>
      <c r="C56" s="372"/>
      <c r="D56" s="373"/>
      <c r="E56" s="97"/>
      <c r="F56" s="98"/>
      <c r="G56" s="303"/>
      <c r="H56" s="304"/>
      <c r="I56" s="299"/>
      <c r="J56" s="301"/>
      <c r="K56" s="297"/>
      <c r="L56" s="299"/>
      <c r="M56" s="301"/>
      <c r="N56" s="304"/>
      <c r="O56" s="305">
        <f>SUM(P56:Q57)</f>
        <v>0</v>
      </c>
      <c r="P56" s="303"/>
      <c r="Q56" s="306"/>
      <c r="R56" s="9"/>
    </row>
    <row r="57" spans="1:18" ht="12.75" customHeight="1">
      <c r="A57" s="354"/>
      <c r="B57" s="372"/>
      <c r="C57" s="372"/>
      <c r="D57" s="373"/>
      <c r="E57" s="99"/>
      <c r="F57" s="100"/>
      <c r="G57" s="303"/>
      <c r="H57" s="304"/>
      <c r="I57" s="300"/>
      <c r="J57" s="302"/>
      <c r="K57" s="298"/>
      <c r="L57" s="300"/>
      <c r="M57" s="302"/>
      <c r="N57" s="304"/>
      <c r="O57" s="305"/>
      <c r="P57" s="303"/>
      <c r="Q57" s="306"/>
      <c r="R57" s="9"/>
    </row>
    <row r="58" spans="1:18" ht="12.75" customHeight="1">
      <c r="A58" s="357" t="s">
        <v>36</v>
      </c>
      <c r="B58" s="358"/>
      <c r="C58" s="358"/>
      <c r="D58" s="365"/>
      <c r="E58" s="360">
        <f>E10/E8</f>
        <v>0.9813946593035969</v>
      </c>
      <c r="F58" s="330">
        <f aca="true" t="shared" si="0" ref="F58:K58">F10/F8</f>
        <v>0.9826701938130973</v>
      </c>
      <c r="G58" s="349">
        <f t="shared" si="0"/>
        <v>0.9795603006251317</v>
      </c>
      <c r="H58" s="340">
        <f t="shared" si="0"/>
        <v>0.9859383650119948</v>
      </c>
      <c r="I58" s="346">
        <f t="shared" si="0"/>
        <v>0.9942196531791907</v>
      </c>
      <c r="J58" s="342">
        <f t="shared" si="0"/>
        <v>1</v>
      </c>
      <c r="K58" s="344">
        <f t="shared" si="0"/>
        <v>0.9885057471264368</v>
      </c>
      <c r="L58" s="346">
        <f aca="true" t="shared" si="1" ref="L58:Q58">L10/L8</f>
        <v>0.9815769654133596</v>
      </c>
      <c r="M58" s="338">
        <f t="shared" si="1"/>
        <v>0.9782151442307693</v>
      </c>
      <c r="N58" s="349">
        <f t="shared" si="1"/>
        <v>0.9851345442982631</v>
      </c>
      <c r="O58" s="328">
        <f t="shared" si="1"/>
        <v>0.9977857735953501</v>
      </c>
      <c r="P58" s="349">
        <f t="shared" si="1"/>
        <v>0.9988662131519275</v>
      </c>
      <c r="Q58" s="332">
        <f t="shared" si="1"/>
        <v>0.9967550027041644</v>
      </c>
      <c r="R58" s="9"/>
    </row>
    <row r="59" spans="1:18" ht="12.75" customHeight="1">
      <c r="A59" s="357"/>
      <c r="B59" s="358"/>
      <c r="C59" s="358"/>
      <c r="D59" s="365"/>
      <c r="E59" s="360"/>
      <c r="F59" s="330"/>
      <c r="G59" s="349"/>
      <c r="H59" s="340"/>
      <c r="I59" s="347"/>
      <c r="J59" s="343"/>
      <c r="K59" s="345"/>
      <c r="L59" s="347"/>
      <c r="M59" s="348"/>
      <c r="N59" s="349"/>
      <c r="O59" s="328"/>
      <c r="P59" s="349"/>
      <c r="Q59" s="332"/>
      <c r="R59" s="9"/>
    </row>
    <row r="60" spans="1:18" ht="12.75" customHeight="1">
      <c r="A60" s="374" t="s">
        <v>37</v>
      </c>
      <c r="B60" s="352"/>
      <c r="C60" s="352"/>
      <c r="D60" s="375"/>
      <c r="E60" s="360">
        <f aca="true" t="shared" si="2" ref="E60:Q60">(E30+E48+E54+E56)/E8</f>
        <v>0.003076181828289754</v>
      </c>
      <c r="F60" s="330">
        <f t="shared" si="2"/>
        <v>0.0035451420756177007</v>
      </c>
      <c r="G60" s="349">
        <f t="shared" si="2"/>
        <v>0.005794760132050291</v>
      </c>
      <c r="H60" s="340">
        <f t="shared" si="2"/>
        <v>0.0011810297102786492</v>
      </c>
      <c r="I60" s="346">
        <f t="shared" si="2"/>
        <v>0</v>
      </c>
      <c r="J60" s="338">
        <f t="shared" si="2"/>
        <v>0</v>
      </c>
      <c r="K60" s="385">
        <f t="shared" si="2"/>
        <v>0</v>
      </c>
      <c r="L60" s="346">
        <f t="shared" si="2"/>
        <v>0.0038043373307842343</v>
      </c>
      <c r="M60" s="338">
        <f t="shared" si="2"/>
        <v>0.006197415865384615</v>
      </c>
      <c r="N60" s="340">
        <f t="shared" si="2"/>
        <v>0.0012719106482769586</v>
      </c>
      <c r="O60" s="328">
        <f t="shared" si="2"/>
        <v>0</v>
      </c>
      <c r="P60" s="330">
        <f t="shared" si="2"/>
        <v>0</v>
      </c>
      <c r="Q60" s="332">
        <f t="shared" si="2"/>
        <v>0</v>
      </c>
      <c r="R60" s="9"/>
    </row>
    <row r="61" spans="1:17" ht="12.75" customHeight="1">
      <c r="A61" s="376"/>
      <c r="B61" s="377"/>
      <c r="C61" s="377"/>
      <c r="D61" s="378"/>
      <c r="E61" s="369"/>
      <c r="F61" s="331"/>
      <c r="G61" s="379"/>
      <c r="H61" s="341"/>
      <c r="I61" s="380"/>
      <c r="J61" s="339"/>
      <c r="K61" s="386"/>
      <c r="L61" s="380"/>
      <c r="M61" s="339"/>
      <c r="N61" s="341"/>
      <c r="O61" s="329"/>
      <c r="P61" s="331"/>
      <c r="Q61" s="333"/>
    </row>
    <row r="62" ht="12.75" customHeight="1">
      <c r="B62" s="1" t="s">
        <v>38</v>
      </c>
    </row>
  </sheetData>
  <sheetProtection/>
  <mergeCells count="322">
    <mergeCell ref="G40:G41"/>
    <mergeCell ref="H40:H41"/>
    <mergeCell ref="G42:G43"/>
    <mergeCell ref="H42:H43"/>
    <mergeCell ref="G44:G45"/>
    <mergeCell ref="H44:H45"/>
    <mergeCell ref="M38:M39"/>
    <mergeCell ref="N38:N39"/>
    <mergeCell ref="G34:G35"/>
    <mergeCell ref="H34:H35"/>
    <mergeCell ref="G36:G37"/>
    <mergeCell ref="H36:H37"/>
    <mergeCell ref="G38:G39"/>
    <mergeCell ref="H38:H39"/>
    <mergeCell ref="M36:M37"/>
    <mergeCell ref="N36:N37"/>
    <mergeCell ref="O34:Q45"/>
    <mergeCell ref="L42:L43"/>
    <mergeCell ref="M42:M43"/>
    <mergeCell ref="N42:N43"/>
    <mergeCell ref="L44:L45"/>
    <mergeCell ref="M44:M45"/>
    <mergeCell ref="N44:N45"/>
    <mergeCell ref="L38:L39"/>
    <mergeCell ref="I44:I45"/>
    <mergeCell ref="J44:J45"/>
    <mergeCell ref="K44:K45"/>
    <mergeCell ref="L40:L41"/>
    <mergeCell ref="M40:M41"/>
    <mergeCell ref="N40:N41"/>
    <mergeCell ref="I40:I41"/>
    <mergeCell ref="J40:J41"/>
    <mergeCell ref="K40:K41"/>
    <mergeCell ref="I42:I43"/>
    <mergeCell ref="J42:J43"/>
    <mergeCell ref="K42:K43"/>
    <mergeCell ref="I36:I37"/>
    <mergeCell ref="J36:J37"/>
    <mergeCell ref="K36:K37"/>
    <mergeCell ref="I38:I39"/>
    <mergeCell ref="J38:J39"/>
    <mergeCell ref="K38:K39"/>
    <mergeCell ref="A6:D7"/>
    <mergeCell ref="O6:Q6"/>
    <mergeCell ref="L6:N6"/>
    <mergeCell ref="F6:H6"/>
    <mergeCell ref="I6:K6"/>
    <mergeCell ref="I34:I35"/>
    <mergeCell ref="J34:J35"/>
    <mergeCell ref="K34:K35"/>
    <mergeCell ref="L34:L35"/>
    <mergeCell ref="M34:M35"/>
    <mergeCell ref="A8:D9"/>
    <mergeCell ref="J60:J61"/>
    <mergeCell ref="K60:K61"/>
    <mergeCell ref="L60:L61"/>
    <mergeCell ref="J14:J15"/>
    <mergeCell ref="K14:K15"/>
    <mergeCell ref="L14:L15"/>
    <mergeCell ref="J22:J23"/>
    <mergeCell ref="K22:K23"/>
    <mergeCell ref="L22:L23"/>
    <mergeCell ref="G60:G61"/>
    <mergeCell ref="H60:H61"/>
    <mergeCell ref="I60:I61"/>
    <mergeCell ref="G14:G15"/>
    <mergeCell ref="H14:H15"/>
    <mergeCell ref="I14:I15"/>
    <mergeCell ref="G22:G23"/>
    <mergeCell ref="H22:H23"/>
    <mergeCell ref="I22:I23"/>
    <mergeCell ref="G58:G59"/>
    <mergeCell ref="F60:F61"/>
    <mergeCell ref="A28:D29"/>
    <mergeCell ref="A30:D31"/>
    <mergeCell ref="E60:E61"/>
    <mergeCell ref="B54:D55"/>
    <mergeCell ref="B56:D57"/>
    <mergeCell ref="F58:F59"/>
    <mergeCell ref="A60:D61"/>
    <mergeCell ref="C12:D13"/>
    <mergeCell ref="B10:D11"/>
    <mergeCell ref="E58:E59"/>
    <mergeCell ref="A24:D25"/>
    <mergeCell ref="A26:D27"/>
    <mergeCell ref="B12:B17"/>
    <mergeCell ref="A58:D59"/>
    <mergeCell ref="C50:C53"/>
    <mergeCell ref="B48:B53"/>
    <mergeCell ref="A10:A23"/>
    <mergeCell ref="B22:D23"/>
    <mergeCell ref="B20:D21"/>
    <mergeCell ref="B18:D19"/>
    <mergeCell ref="A48:A57"/>
    <mergeCell ref="C48:D49"/>
    <mergeCell ref="D50:D51"/>
    <mergeCell ref="D52:D53"/>
    <mergeCell ref="A46:D47"/>
    <mergeCell ref="B42:D43"/>
    <mergeCell ref="C14:D15"/>
    <mergeCell ref="O58:O59"/>
    <mergeCell ref="P58:P59"/>
    <mergeCell ref="Q58:Q59"/>
    <mergeCell ref="C16:D17"/>
    <mergeCell ref="H58:H59"/>
    <mergeCell ref="I58:I59"/>
    <mergeCell ref="M14:M15"/>
    <mergeCell ref="N14:N15"/>
    <mergeCell ref="O14:O15"/>
    <mergeCell ref="M8:M9"/>
    <mergeCell ref="M60:M61"/>
    <mergeCell ref="N60:N61"/>
    <mergeCell ref="J58:J59"/>
    <mergeCell ref="K58:K59"/>
    <mergeCell ref="L58:L59"/>
    <mergeCell ref="M58:M59"/>
    <mergeCell ref="N58:N59"/>
    <mergeCell ref="N34:N35"/>
    <mergeCell ref="L36:L37"/>
    <mergeCell ref="G8:G9"/>
    <mergeCell ref="H8:H9"/>
    <mergeCell ref="I8:I9"/>
    <mergeCell ref="J8:J9"/>
    <mergeCell ref="K8:K9"/>
    <mergeCell ref="L8:L9"/>
    <mergeCell ref="N8:N9"/>
    <mergeCell ref="O8:O9"/>
    <mergeCell ref="P8:P9"/>
    <mergeCell ref="Q8:Q9"/>
    <mergeCell ref="O60:O61"/>
    <mergeCell ref="P60:P61"/>
    <mergeCell ref="Q60:Q61"/>
    <mergeCell ref="M12:M13"/>
    <mergeCell ref="K10:K11"/>
    <mergeCell ref="L10:L11"/>
    <mergeCell ref="M10:M11"/>
    <mergeCell ref="N10:N11"/>
    <mergeCell ref="G10:G11"/>
    <mergeCell ref="H10:H11"/>
    <mergeCell ref="I10:I11"/>
    <mergeCell ref="J10:J11"/>
    <mergeCell ref="G12:G13"/>
    <mergeCell ref="H12:H13"/>
    <mergeCell ref="I12:I13"/>
    <mergeCell ref="J12:J13"/>
    <mergeCell ref="K12:K13"/>
    <mergeCell ref="L12:L13"/>
    <mergeCell ref="N12:N13"/>
    <mergeCell ref="O12:O13"/>
    <mergeCell ref="P12:P13"/>
    <mergeCell ref="Q12:Q13"/>
    <mergeCell ref="O10:O11"/>
    <mergeCell ref="P10:P11"/>
    <mergeCell ref="Q10:Q11"/>
    <mergeCell ref="M18:M19"/>
    <mergeCell ref="P14:P15"/>
    <mergeCell ref="Q14:Q15"/>
    <mergeCell ref="G16:G17"/>
    <mergeCell ref="H16:H17"/>
    <mergeCell ref="I16:I17"/>
    <mergeCell ref="J16:J17"/>
    <mergeCell ref="K16:K17"/>
    <mergeCell ref="L16:L17"/>
    <mergeCell ref="M16:M17"/>
    <mergeCell ref="G18:G19"/>
    <mergeCell ref="H18:H19"/>
    <mergeCell ref="I18:I19"/>
    <mergeCell ref="J18:J19"/>
    <mergeCell ref="K18:K19"/>
    <mergeCell ref="L18:L19"/>
    <mergeCell ref="N18:N19"/>
    <mergeCell ref="O18:O19"/>
    <mergeCell ref="P18:P19"/>
    <mergeCell ref="Q18:Q19"/>
    <mergeCell ref="O16:O17"/>
    <mergeCell ref="P16:P17"/>
    <mergeCell ref="Q16:Q17"/>
    <mergeCell ref="N16:N17"/>
    <mergeCell ref="K20:K21"/>
    <mergeCell ref="L20:L21"/>
    <mergeCell ref="M20:M21"/>
    <mergeCell ref="N20:N21"/>
    <mergeCell ref="G20:G21"/>
    <mergeCell ref="H20:H21"/>
    <mergeCell ref="I20:I21"/>
    <mergeCell ref="J20:J21"/>
    <mergeCell ref="O20:O21"/>
    <mergeCell ref="P20:P21"/>
    <mergeCell ref="Q20:Q21"/>
    <mergeCell ref="M22:M23"/>
    <mergeCell ref="N22:N23"/>
    <mergeCell ref="O22:O23"/>
    <mergeCell ref="P22:P23"/>
    <mergeCell ref="Q22:Q23"/>
    <mergeCell ref="M26:M27"/>
    <mergeCell ref="K24:K25"/>
    <mergeCell ref="L24:L25"/>
    <mergeCell ref="M24:M25"/>
    <mergeCell ref="N24:N25"/>
    <mergeCell ref="G24:G25"/>
    <mergeCell ref="H24:H25"/>
    <mergeCell ref="I24:I25"/>
    <mergeCell ref="J24:J25"/>
    <mergeCell ref="G26:G27"/>
    <mergeCell ref="H26:H27"/>
    <mergeCell ref="I26:I27"/>
    <mergeCell ref="J26:J27"/>
    <mergeCell ref="K26:K27"/>
    <mergeCell ref="L26:L27"/>
    <mergeCell ref="N26:N27"/>
    <mergeCell ref="O26:O27"/>
    <mergeCell ref="P26:P27"/>
    <mergeCell ref="Q26:Q27"/>
    <mergeCell ref="O24:O25"/>
    <mergeCell ref="P24:P25"/>
    <mergeCell ref="Q24:Q25"/>
    <mergeCell ref="K28:K29"/>
    <mergeCell ref="L28:L29"/>
    <mergeCell ref="M28:M29"/>
    <mergeCell ref="N28:N29"/>
    <mergeCell ref="G28:G29"/>
    <mergeCell ref="H28:H29"/>
    <mergeCell ref="I28:I29"/>
    <mergeCell ref="J28:J29"/>
    <mergeCell ref="O28:O29"/>
    <mergeCell ref="P28:P29"/>
    <mergeCell ref="Q28:Q29"/>
    <mergeCell ref="G30:G31"/>
    <mergeCell ref="H30:H31"/>
    <mergeCell ref="I30:I31"/>
    <mergeCell ref="J30:J31"/>
    <mergeCell ref="K30:K31"/>
    <mergeCell ref="L30:L31"/>
    <mergeCell ref="M30:M31"/>
    <mergeCell ref="N32:N33"/>
    <mergeCell ref="O32:O33"/>
    <mergeCell ref="P32:P33"/>
    <mergeCell ref="Q32:Q33"/>
    <mergeCell ref="N30:N31"/>
    <mergeCell ref="O30:O31"/>
    <mergeCell ref="P30:P31"/>
    <mergeCell ref="Q30:Q31"/>
    <mergeCell ref="M50:M51"/>
    <mergeCell ref="K48:K49"/>
    <mergeCell ref="L48:L49"/>
    <mergeCell ref="M48:M49"/>
    <mergeCell ref="N48:N49"/>
    <mergeCell ref="G48:G49"/>
    <mergeCell ref="H48:H49"/>
    <mergeCell ref="I48:I49"/>
    <mergeCell ref="J48:J49"/>
    <mergeCell ref="G50:G51"/>
    <mergeCell ref="H50:H51"/>
    <mergeCell ref="I50:I51"/>
    <mergeCell ref="J50:J51"/>
    <mergeCell ref="K50:K51"/>
    <mergeCell ref="L50:L51"/>
    <mergeCell ref="N50:N51"/>
    <mergeCell ref="O50:O51"/>
    <mergeCell ref="P50:P51"/>
    <mergeCell ref="Q50:Q51"/>
    <mergeCell ref="O48:O49"/>
    <mergeCell ref="P48:P49"/>
    <mergeCell ref="Q48:Q49"/>
    <mergeCell ref="K52:K53"/>
    <mergeCell ref="L52:L53"/>
    <mergeCell ref="M52:M53"/>
    <mergeCell ref="N52:N53"/>
    <mergeCell ref="G52:G53"/>
    <mergeCell ref="H52:H53"/>
    <mergeCell ref="I52:I53"/>
    <mergeCell ref="J52:J53"/>
    <mergeCell ref="P54:P55"/>
    <mergeCell ref="Q54:Q55"/>
    <mergeCell ref="O52:O53"/>
    <mergeCell ref="P52:P53"/>
    <mergeCell ref="Q52:Q53"/>
    <mergeCell ref="G54:G55"/>
    <mergeCell ref="H54:H55"/>
    <mergeCell ref="I54:I55"/>
    <mergeCell ref="J54:J55"/>
    <mergeCell ref="K54:K55"/>
    <mergeCell ref="G56:G57"/>
    <mergeCell ref="H56:H57"/>
    <mergeCell ref="I56:I57"/>
    <mergeCell ref="J56:J57"/>
    <mergeCell ref="N54:N55"/>
    <mergeCell ref="O54:O55"/>
    <mergeCell ref="L54:L55"/>
    <mergeCell ref="M54:M55"/>
    <mergeCell ref="O56:O57"/>
    <mergeCell ref="P56:P57"/>
    <mergeCell ref="Q56:Q57"/>
    <mergeCell ref="K56:K57"/>
    <mergeCell ref="L56:L57"/>
    <mergeCell ref="M56:M57"/>
    <mergeCell ref="N56:N57"/>
    <mergeCell ref="K46:K47"/>
    <mergeCell ref="L46:L47"/>
    <mergeCell ref="M46:M47"/>
    <mergeCell ref="N46:N47"/>
    <mergeCell ref="G46:G47"/>
    <mergeCell ref="H46:H47"/>
    <mergeCell ref="I46:I47"/>
    <mergeCell ref="J46:J47"/>
    <mergeCell ref="O46:O47"/>
    <mergeCell ref="P46:P47"/>
    <mergeCell ref="Q46:Q47"/>
    <mergeCell ref="A32:A45"/>
    <mergeCell ref="B32:D33"/>
    <mergeCell ref="B34:D35"/>
    <mergeCell ref="B36:D37"/>
    <mergeCell ref="B38:D39"/>
    <mergeCell ref="B40:D41"/>
    <mergeCell ref="B44:D45"/>
    <mergeCell ref="K32:K33"/>
    <mergeCell ref="L32:L33"/>
    <mergeCell ref="M32:M33"/>
    <mergeCell ref="G32:G33"/>
    <mergeCell ref="H32:H33"/>
    <mergeCell ref="I32:I33"/>
    <mergeCell ref="J32:J33"/>
  </mergeCells>
  <conditionalFormatting sqref="A2">
    <cfRule type="cellIs" priority="1" dxfId="0" operator="notEqual" stopIfTrue="1">
      <formula>0</formula>
    </cfRule>
  </conditionalFormatting>
  <printOptions/>
  <pageMargins left="0.7874015748031497" right="0.7874015748031497" top="0.3937007874015748" bottom="0.3937007874015748" header="0.5118110236220472" footer="0.5118110236220472"/>
  <pageSetup firstPageNumber="5" useFirstPageNumber="1" horizontalDpi="600" verticalDpi="600" orientation="portrait" paperSize="9" r:id="rId2"/>
  <headerFooter alignWithMargins="0">
    <oddFooter>&amp;C&amp;8-　&amp;P　-&amp;11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showZeros="0" zoomScale="110" zoomScaleNormal="110" zoomScaleSheetLayoutView="100" zoomScalePageLayoutView="0" workbookViewId="0" topLeftCell="A1">
      <selection activeCell="F1" sqref="F1"/>
    </sheetView>
  </sheetViews>
  <sheetFormatPr defaultColWidth="9.00390625" defaultRowHeight="13.5"/>
  <cols>
    <col min="1" max="1" width="2.00390625" style="76" customWidth="1"/>
    <col min="2" max="2" width="5.875" style="76" customWidth="1"/>
    <col min="3" max="3" width="5.875" style="77" customWidth="1"/>
    <col min="4" max="5" width="5.375" style="13" customWidth="1"/>
    <col min="6" max="6" width="6.125" style="13" bestFit="1" customWidth="1"/>
    <col min="7" max="8" width="5.375" style="13" customWidth="1"/>
    <col min="9" max="9" width="5.125" style="13" customWidth="1"/>
    <col min="10" max="11" width="4.50390625" style="13" customWidth="1"/>
    <col min="12" max="20" width="3.875" style="13" customWidth="1"/>
    <col min="21" max="21" width="3.625" style="13" customWidth="1"/>
    <col min="22" max="22" width="6.75390625" style="76" customWidth="1"/>
    <col min="23" max="16384" width="9.00390625" style="76" customWidth="1"/>
  </cols>
  <sheetData>
    <row r="1" spans="1:21" ht="16.5" customHeight="1">
      <c r="A1" s="74"/>
      <c r="B1" s="74"/>
      <c r="C1" s="75"/>
      <c r="U1" s="2" t="s">
        <v>86</v>
      </c>
    </row>
    <row r="2" ht="6.75" customHeight="1"/>
    <row r="3" ht="16.5" customHeight="1">
      <c r="B3" s="14" t="s">
        <v>40</v>
      </c>
    </row>
    <row r="4" spans="1:21" s="77" customFormat="1" ht="16.5" customHeight="1">
      <c r="A4" s="387" t="s">
        <v>41</v>
      </c>
      <c r="B4" s="388"/>
      <c r="C4" s="388"/>
      <c r="D4" s="78" t="s">
        <v>276</v>
      </c>
      <c r="E4" s="388" t="s">
        <v>275</v>
      </c>
      <c r="F4" s="388"/>
      <c r="G4" s="388"/>
      <c r="H4" s="388" t="s">
        <v>42</v>
      </c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93"/>
    </row>
    <row r="5" spans="1:21" s="77" customFormat="1" ht="16.5" customHeight="1">
      <c r="A5" s="384"/>
      <c r="B5" s="350"/>
      <c r="C5" s="350"/>
      <c r="D5" s="67" t="s">
        <v>43</v>
      </c>
      <c r="E5" s="68" t="s">
        <v>9</v>
      </c>
      <c r="F5" s="15" t="s">
        <v>7</v>
      </c>
      <c r="G5" s="68" t="s">
        <v>8</v>
      </c>
      <c r="H5" s="68" t="s">
        <v>44</v>
      </c>
      <c r="I5" s="15" t="s">
        <v>45</v>
      </c>
      <c r="J5" s="68" t="s">
        <v>46</v>
      </c>
      <c r="K5" s="15" t="s">
        <v>47</v>
      </c>
      <c r="L5" s="68" t="s">
        <v>48</v>
      </c>
      <c r="M5" s="15" t="s">
        <v>49</v>
      </c>
      <c r="N5" s="68" t="s">
        <v>50</v>
      </c>
      <c r="O5" s="15" t="s">
        <v>51</v>
      </c>
      <c r="P5" s="68" t="s">
        <v>52</v>
      </c>
      <c r="Q5" s="15" t="s">
        <v>53</v>
      </c>
      <c r="R5" s="71" t="s">
        <v>54</v>
      </c>
      <c r="S5" s="15" t="s">
        <v>55</v>
      </c>
      <c r="T5" s="71" t="s">
        <v>56</v>
      </c>
      <c r="U5" s="79" t="s">
        <v>57</v>
      </c>
    </row>
    <row r="6" spans="1:21" ht="16.5" customHeight="1">
      <c r="A6" s="357" t="s">
        <v>58</v>
      </c>
      <c r="B6" s="358"/>
      <c r="C6" s="11" t="s">
        <v>59</v>
      </c>
      <c r="D6" s="103">
        <v>49215</v>
      </c>
      <c r="E6" s="95">
        <f>F6+G6</f>
        <v>50829</v>
      </c>
      <c r="F6" s="95">
        <f>F8+F18</f>
        <v>26044</v>
      </c>
      <c r="G6" s="95">
        <f>G8+G18</f>
        <v>24785</v>
      </c>
      <c r="H6" s="95">
        <f aca="true" t="shared" si="0" ref="H6:T6">H8+H18</f>
        <v>43494</v>
      </c>
      <c r="I6" s="95">
        <f t="shared" si="0"/>
        <v>1065</v>
      </c>
      <c r="J6" s="95">
        <f>J8+J18</f>
        <v>1638</v>
      </c>
      <c r="K6" s="95">
        <f t="shared" si="0"/>
        <v>1826</v>
      </c>
      <c r="L6" s="95">
        <f t="shared" si="0"/>
        <v>151</v>
      </c>
      <c r="M6" s="95">
        <f t="shared" si="0"/>
        <v>324</v>
      </c>
      <c r="N6" s="95">
        <f t="shared" si="0"/>
        <v>59</v>
      </c>
      <c r="O6" s="95">
        <f t="shared" si="0"/>
        <v>278</v>
      </c>
      <c r="P6" s="95">
        <f t="shared" si="0"/>
        <v>242</v>
      </c>
      <c r="Q6" s="95">
        <f t="shared" si="0"/>
        <v>223</v>
      </c>
      <c r="R6" s="95">
        <f t="shared" si="0"/>
        <v>368</v>
      </c>
      <c r="S6" s="95">
        <f t="shared" si="0"/>
        <v>40</v>
      </c>
      <c r="T6" s="95">
        <f t="shared" si="0"/>
        <v>683</v>
      </c>
      <c r="U6" s="96">
        <f>U8+U18</f>
        <v>438</v>
      </c>
    </row>
    <row r="7" spans="1:21" s="107" customFormat="1" ht="16.5" customHeight="1">
      <c r="A7" s="357"/>
      <c r="B7" s="358"/>
      <c r="C7" s="11" t="s">
        <v>60</v>
      </c>
      <c r="D7" s="104">
        <v>1</v>
      </c>
      <c r="E7" s="105">
        <f>E6/$E$6</f>
        <v>1</v>
      </c>
      <c r="F7" s="105">
        <f>F6/$E$6</f>
        <v>0.5123846622990812</v>
      </c>
      <c r="G7" s="105">
        <f>G6/$E$6</f>
        <v>0.48761533770091875</v>
      </c>
      <c r="H7" s="105">
        <f aca="true" t="shared" si="1" ref="H7:U7">H6/$E$6</f>
        <v>0.8556926164197604</v>
      </c>
      <c r="I7" s="105">
        <f>I6/$E$6</f>
        <v>0.020952605795903915</v>
      </c>
      <c r="J7" s="105">
        <f>J6/$E$6</f>
        <v>0.03222569792834799</v>
      </c>
      <c r="K7" s="105">
        <f>K6/$E$6</f>
        <v>0.03592437388105216</v>
      </c>
      <c r="L7" s="105">
        <f>L6/$E$6</f>
        <v>0.0029707450471187706</v>
      </c>
      <c r="M7" s="105">
        <f t="shared" si="1"/>
        <v>0.006374313875936965</v>
      </c>
      <c r="N7" s="105">
        <f t="shared" si="1"/>
        <v>0.0011607546872848178</v>
      </c>
      <c r="O7" s="105">
        <f t="shared" si="1"/>
        <v>0.005469318696019989</v>
      </c>
      <c r="P7" s="105">
        <f t="shared" si="1"/>
        <v>0.004761061598693659</v>
      </c>
      <c r="Q7" s="105">
        <f t="shared" si="1"/>
        <v>0.004387259241771429</v>
      </c>
      <c r="R7" s="105">
        <f t="shared" si="1"/>
        <v>0.007239961439335812</v>
      </c>
      <c r="S7" s="105">
        <f t="shared" si="1"/>
        <v>0.0007869523303625882</v>
      </c>
      <c r="T7" s="105">
        <f t="shared" si="1"/>
        <v>0.013437211040941194</v>
      </c>
      <c r="U7" s="106">
        <f t="shared" si="1"/>
        <v>0.008617128017470341</v>
      </c>
    </row>
    <row r="8" spans="1:21" ht="16.5" customHeight="1">
      <c r="A8" s="443" t="s">
        <v>61</v>
      </c>
      <c r="B8" s="350" t="s">
        <v>9</v>
      </c>
      <c r="C8" s="350"/>
      <c r="D8" s="95">
        <v>46190</v>
      </c>
      <c r="E8" s="103">
        <f aca="true" t="shared" si="2" ref="E8:E15">F8+G8</f>
        <v>47737</v>
      </c>
      <c r="F8" s="95">
        <f>SUM(F9:F17)</f>
        <v>24389</v>
      </c>
      <c r="G8" s="95">
        <f>SUM(G9:G17)</f>
        <v>23348</v>
      </c>
      <c r="H8" s="108">
        <f>SUM(H9:H17)</f>
        <v>40747</v>
      </c>
      <c r="I8" s="108">
        <f aca="true" t="shared" si="3" ref="I8:U8">SUM(I9:I17)</f>
        <v>1053</v>
      </c>
      <c r="J8" s="108">
        <f t="shared" si="3"/>
        <v>1518</v>
      </c>
      <c r="K8" s="108">
        <f t="shared" si="3"/>
        <v>1788</v>
      </c>
      <c r="L8" s="108">
        <f t="shared" si="3"/>
        <v>151</v>
      </c>
      <c r="M8" s="108">
        <f t="shared" si="3"/>
        <v>312</v>
      </c>
      <c r="N8" s="108">
        <f t="shared" si="3"/>
        <v>35</v>
      </c>
      <c r="O8" s="108">
        <f t="shared" si="3"/>
        <v>275</v>
      </c>
      <c r="P8" s="108">
        <f t="shared" si="3"/>
        <v>232</v>
      </c>
      <c r="Q8" s="108">
        <f t="shared" si="3"/>
        <v>213</v>
      </c>
      <c r="R8" s="108">
        <f t="shared" si="3"/>
        <v>358</v>
      </c>
      <c r="S8" s="108">
        <f t="shared" si="3"/>
        <v>37</v>
      </c>
      <c r="T8" s="108">
        <f t="shared" si="3"/>
        <v>670</v>
      </c>
      <c r="U8" s="109">
        <f t="shared" si="3"/>
        <v>348</v>
      </c>
    </row>
    <row r="9" spans="1:21" ht="16.5" customHeight="1">
      <c r="A9" s="443"/>
      <c r="B9" s="350" t="s">
        <v>62</v>
      </c>
      <c r="C9" s="16" t="s">
        <v>14</v>
      </c>
      <c r="D9" s="110">
        <v>32784</v>
      </c>
      <c r="E9" s="111">
        <f t="shared" si="2"/>
        <v>33727</v>
      </c>
      <c r="F9" s="111">
        <v>16582</v>
      </c>
      <c r="G9" s="111">
        <v>17145</v>
      </c>
      <c r="H9" s="112">
        <v>28030</v>
      </c>
      <c r="I9" s="113">
        <v>909</v>
      </c>
      <c r="J9" s="112">
        <v>1218</v>
      </c>
      <c r="K9" s="113">
        <v>1408</v>
      </c>
      <c r="L9" s="112">
        <v>149</v>
      </c>
      <c r="M9" s="113">
        <v>253</v>
      </c>
      <c r="N9" s="112">
        <v>35</v>
      </c>
      <c r="O9" s="113">
        <v>275</v>
      </c>
      <c r="P9" s="112">
        <v>149</v>
      </c>
      <c r="Q9" s="113">
        <v>139</v>
      </c>
      <c r="R9" s="112">
        <v>320</v>
      </c>
      <c r="S9" s="113">
        <v>36</v>
      </c>
      <c r="T9" s="112">
        <v>667</v>
      </c>
      <c r="U9" s="114">
        <v>139</v>
      </c>
    </row>
    <row r="10" spans="1:21" ht="16.5" customHeight="1">
      <c r="A10" s="443"/>
      <c r="B10" s="350"/>
      <c r="C10" s="11" t="s">
        <v>15</v>
      </c>
      <c r="D10" s="115">
        <v>976</v>
      </c>
      <c r="E10" s="116">
        <f t="shared" si="2"/>
        <v>979</v>
      </c>
      <c r="F10" s="116">
        <v>537</v>
      </c>
      <c r="G10" s="116">
        <v>442</v>
      </c>
      <c r="H10" s="117">
        <v>765</v>
      </c>
      <c r="I10" s="118"/>
      <c r="J10" s="117">
        <v>97</v>
      </c>
      <c r="K10" s="118">
        <v>117</v>
      </c>
      <c r="L10" s="117"/>
      <c r="M10" s="118"/>
      <c r="N10" s="117"/>
      <c r="O10" s="118"/>
      <c r="P10" s="117"/>
      <c r="Q10" s="118"/>
      <c r="R10" s="117"/>
      <c r="S10" s="118"/>
      <c r="T10" s="117"/>
      <c r="U10" s="119"/>
    </row>
    <row r="11" spans="1:21" ht="16.5" customHeight="1">
      <c r="A11" s="443"/>
      <c r="B11" s="350"/>
      <c r="C11" s="17" t="s">
        <v>16</v>
      </c>
      <c r="D11" s="110">
        <v>128</v>
      </c>
      <c r="E11" s="120">
        <f t="shared" si="2"/>
        <v>110</v>
      </c>
      <c r="F11" s="121">
        <v>46</v>
      </c>
      <c r="G11" s="121">
        <v>64</v>
      </c>
      <c r="H11" s="112">
        <v>110</v>
      </c>
      <c r="I11" s="113"/>
      <c r="J11" s="112"/>
      <c r="K11" s="113"/>
      <c r="L11" s="112"/>
      <c r="M11" s="113"/>
      <c r="N11" s="112"/>
      <c r="O11" s="113"/>
      <c r="P11" s="112"/>
      <c r="Q11" s="113"/>
      <c r="R11" s="112"/>
      <c r="S11" s="113"/>
      <c r="T11" s="112"/>
      <c r="U11" s="114"/>
    </row>
    <row r="12" spans="1:21" ht="16.5" customHeight="1">
      <c r="A12" s="443"/>
      <c r="B12" s="350" t="s">
        <v>63</v>
      </c>
      <c r="C12" s="11" t="s">
        <v>14</v>
      </c>
      <c r="D12" s="115">
        <v>11205</v>
      </c>
      <c r="E12" s="111">
        <f t="shared" si="2"/>
        <v>11733</v>
      </c>
      <c r="F12" s="111">
        <v>6475</v>
      </c>
      <c r="G12" s="111">
        <v>5258</v>
      </c>
      <c r="H12" s="117">
        <v>10970</v>
      </c>
      <c r="I12" s="118">
        <v>113</v>
      </c>
      <c r="J12" s="117"/>
      <c r="K12" s="118">
        <v>259</v>
      </c>
      <c r="L12" s="117"/>
      <c r="M12" s="118">
        <v>52</v>
      </c>
      <c r="N12" s="117"/>
      <c r="O12" s="118"/>
      <c r="P12" s="117">
        <v>83</v>
      </c>
      <c r="Q12" s="118">
        <v>74</v>
      </c>
      <c r="R12" s="117">
        <v>38</v>
      </c>
      <c r="S12" s="118"/>
      <c r="T12" s="117"/>
      <c r="U12" s="119">
        <v>144</v>
      </c>
    </row>
    <row r="13" spans="1:21" ht="16.5" customHeight="1">
      <c r="A13" s="443"/>
      <c r="B13" s="350"/>
      <c r="C13" s="17" t="s">
        <v>15</v>
      </c>
      <c r="D13" s="110">
        <v>0</v>
      </c>
      <c r="E13" s="122">
        <f t="shared" si="2"/>
        <v>0</v>
      </c>
      <c r="F13" s="122"/>
      <c r="G13" s="122"/>
      <c r="H13" s="112"/>
      <c r="I13" s="113"/>
      <c r="J13" s="112"/>
      <c r="K13" s="113"/>
      <c r="L13" s="112"/>
      <c r="M13" s="113"/>
      <c r="N13" s="112"/>
      <c r="O13" s="113"/>
      <c r="P13" s="112"/>
      <c r="Q13" s="113"/>
      <c r="R13" s="112"/>
      <c r="S13" s="113"/>
      <c r="T13" s="112"/>
      <c r="U13" s="114"/>
    </row>
    <row r="14" spans="1:21" ht="16.5" customHeight="1">
      <c r="A14" s="443"/>
      <c r="B14" s="350"/>
      <c r="C14" s="11" t="s">
        <v>16</v>
      </c>
      <c r="D14" s="115">
        <v>401</v>
      </c>
      <c r="E14" s="120">
        <f t="shared" si="2"/>
        <v>388</v>
      </c>
      <c r="F14" s="121">
        <v>184</v>
      </c>
      <c r="G14" s="121">
        <v>204</v>
      </c>
      <c r="H14" s="117">
        <v>388</v>
      </c>
      <c r="I14" s="118"/>
      <c r="J14" s="117"/>
      <c r="K14" s="118"/>
      <c r="L14" s="117"/>
      <c r="M14" s="118"/>
      <c r="N14" s="117"/>
      <c r="O14" s="118"/>
      <c r="P14" s="117"/>
      <c r="Q14" s="118"/>
      <c r="R14" s="117"/>
      <c r="S14" s="118"/>
      <c r="T14" s="117"/>
      <c r="U14" s="119"/>
    </row>
    <row r="15" spans="1:21" ht="16.5" customHeight="1">
      <c r="A15" s="443"/>
      <c r="B15" s="446" t="s">
        <v>64</v>
      </c>
      <c r="C15" s="447"/>
      <c r="D15" s="110">
        <v>491</v>
      </c>
      <c r="E15" s="116">
        <f t="shared" si="2"/>
        <v>601</v>
      </c>
      <c r="F15" s="116">
        <v>395</v>
      </c>
      <c r="G15" s="116">
        <v>206</v>
      </c>
      <c r="H15" s="112">
        <v>482</v>
      </c>
      <c r="I15" s="113">
        <v>31</v>
      </c>
      <c r="J15" s="112">
        <v>17</v>
      </c>
      <c r="K15" s="113">
        <v>4</v>
      </c>
      <c r="L15" s="112"/>
      <c r="M15" s="113">
        <v>7</v>
      </c>
      <c r="N15" s="112"/>
      <c r="O15" s="113"/>
      <c r="P15" s="112"/>
      <c r="Q15" s="113"/>
      <c r="R15" s="112"/>
      <c r="S15" s="113">
        <v>1</v>
      </c>
      <c r="T15" s="112">
        <v>3</v>
      </c>
      <c r="U15" s="114">
        <v>56</v>
      </c>
    </row>
    <row r="16" spans="1:21" ht="16.5" customHeight="1">
      <c r="A16" s="443"/>
      <c r="B16" s="351" t="s">
        <v>65</v>
      </c>
      <c r="C16" s="355"/>
      <c r="D16" s="115">
        <v>0</v>
      </c>
      <c r="E16" s="123">
        <v>0</v>
      </c>
      <c r="F16" s="123"/>
      <c r="G16" s="123"/>
      <c r="H16" s="117"/>
      <c r="I16" s="118"/>
      <c r="J16" s="117"/>
      <c r="K16" s="118"/>
      <c r="L16" s="117"/>
      <c r="M16" s="118"/>
      <c r="N16" s="117"/>
      <c r="O16" s="118"/>
      <c r="P16" s="117"/>
      <c r="Q16" s="118"/>
      <c r="R16" s="117"/>
      <c r="S16" s="118"/>
      <c r="T16" s="117"/>
      <c r="U16" s="119"/>
    </row>
    <row r="17" spans="1:21" ht="16.5" customHeight="1">
      <c r="A17" s="443"/>
      <c r="B17" s="358" t="s">
        <v>18</v>
      </c>
      <c r="C17" s="358"/>
      <c r="D17" s="110">
        <v>205</v>
      </c>
      <c r="E17" s="116">
        <f>F17+G17</f>
        <v>199</v>
      </c>
      <c r="F17" s="116">
        <v>170</v>
      </c>
      <c r="G17" s="116">
        <v>29</v>
      </c>
      <c r="H17" s="112">
        <v>2</v>
      </c>
      <c r="I17" s="113"/>
      <c r="J17" s="112">
        <v>186</v>
      </c>
      <c r="K17" s="113"/>
      <c r="L17" s="112">
        <v>2</v>
      </c>
      <c r="M17" s="113"/>
      <c r="N17" s="112"/>
      <c r="O17" s="113"/>
      <c r="P17" s="112"/>
      <c r="Q17" s="113"/>
      <c r="R17" s="112"/>
      <c r="S17" s="113"/>
      <c r="T17" s="112"/>
      <c r="U17" s="114">
        <v>9</v>
      </c>
    </row>
    <row r="18" spans="1:21" ht="16.5" customHeight="1">
      <c r="A18" s="443" t="s">
        <v>66</v>
      </c>
      <c r="B18" s="350" t="s">
        <v>9</v>
      </c>
      <c r="C18" s="350"/>
      <c r="D18" s="95">
        <v>3025</v>
      </c>
      <c r="E18" s="95">
        <f>SUM(E19:E26)</f>
        <v>3092</v>
      </c>
      <c r="F18" s="95">
        <f>SUM(F19:F26)</f>
        <v>1655</v>
      </c>
      <c r="G18" s="95">
        <f>SUM(G19:G26)</f>
        <v>1437</v>
      </c>
      <c r="H18" s="95">
        <f aca="true" t="shared" si="4" ref="H18:U18">SUM(H19:H26)</f>
        <v>2747</v>
      </c>
      <c r="I18" s="95">
        <f>SUM(I19:I26)</f>
        <v>12</v>
      </c>
      <c r="J18" s="95">
        <f t="shared" si="4"/>
        <v>120</v>
      </c>
      <c r="K18" s="95">
        <f t="shared" si="4"/>
        <v>38</v>
      </c>
      <c r="L18" s="95">
        <f t="shared" si="4"/>
        <v>0</v>
      </c>
      <c r="M18" s="95">
        <f t="shared" si="4"/>
        <v>12</v>
      </c>
      <c r="N18" s="95">
        <f t="shared" si="4"/>
        <v>24</v>
      </c>
      <c r="O18" s="95">
        <f t="shared" si="4"/>
        <v>3</v>
      </c>
      <c r="P18" s="95">
        <f t="shared" si="4"/>
        <v>10</v>
      </c>
      <c r="Q18" s="95">
        <f t="shared" si="4"/>
        <v>10</v>
      </c>
      <c r="R18" s="95">
        <f t="shared" si="4"/>
        <v>10</v>
      </c>
      <c r="S18" s="95">
        <f t="shared" si="4"/>
        <v>3</v>
      </c>
      <c r="T18" s="95">
        <f t="shared" si="4"/>
        <v>13</v>
      </c>
      <c r="U18" s="96">
        <f t="shared" si="4"/>
        <v>90</v>
      </c>
    </row>
    <row r="19" spans="1:21" ht="16.5" customHeight="1">
      <c r="A19" s="443"/>
      <c r="B19" s="364" t="s">
        <v>67</v>
      </c>
      <c r="C19" s="11" t="s">
        <v>14</v>
      </c>
      <c r="D19" s="110">
        <v>438</v>
      </c>
      <c r="E19" s="111">
        <f aca="true" t="shared" si="5" ref="E19:E26">F19+G19</f>
        <v>433</v>
      </c>
      <c r="F19" s="111">
        <v>225</v>
      </c>
      <c r="G19" s="111">
        <v>208</v>
      </c>
      <c r="H19" s="112">
        <v>289</v>
      </c>
      <c r="I19" s="113">
        <v>11</v>
      </c>
      <c r="J19" s="112">
        <v>68</v>
      </c>
      <c r="K19" s="113">
        <v>17</v>
      </c>
      <c r="L19" s="112"/>
      <c r="M19" s="113">
        <v>4</v>
      </c>
      <c r="N19" s="112"/>
      <c r="O19" s="113">
        <v>3</v>
      </c>
      <c r="P19" s="112">
        <v>1</v>
      </c>
      <c r="Q19" s="113"/>
      <c r="R19" s="112">
        <v>3</v>
      </c>
      <c r="S19" s="113"/>
      <c r="T19" s="112">
        <v>8</v>
      </c>
      <c r="U19" s="114">
        <v>29</v>
      </c>
    </row>
    <row r="20" spans="1:21" ht="16.5" customHeight="1">
      <c r="A20" s="443"/>
      <c r="B20" s="350"/>
      <c r="C20" s="11" t="s">
        <v>15</v>
      </c>
      <c r="D20" s="115">
        <v>15</v>
      </c>
      <c r="E20" s="116">
        <f t="shared" si="5"/>
        <v>21</v>
      </c>
      <c r="F20" s="116">
        <v>15</v>
      </c>
      <c r="G20" s="116">
        <v>6</v>
      </c>
      <c r="H20" s="117">
        <v>18</v>
      </c>
      <c r="I20" s="118"/>
      <c r="J20" s="117">
        <v>1</v>
      </c>
      <c r="K20" s="118"/>
      <c r="L20" s="117"/>
      <c r="M20" s="118"/>
      <c r="N20" s="117"/>
      <c r="O20" s="118"/>
      <c r="P20" s="117"/>
      <c r="Q20" s="118"/>
      <c r="R20" s="117"/>
      <c r="S20" s="118"/>
      <c r="T20" s="117">
        <v>2</v>
      </c>
      <c r="U20" s="119"/>
    </row>
    <row r="21" spans="1:21" ht="16.5" customHeight="1">
      <c r="A21" s="443"/>
      <c r="B21" s="350"/>
      <c r="C21" s="11" t="s">
        <v>16</v>
      </c>
      <c r="D21" s="110">
        <v>4</v>
      </c>
      <c r="E21" s="120">
        <f t="shared" si="5"/>
        <v>1</v>
      </c>
      <c r="F21" s="121">
        <v>1</v>
      </c>
      <c r="G21" s="124"/>
      <c r="H21" s="112">
        <v>1</v>
      </c>
      <c r="I21" s="113"/>
      <c r="J21" s="112"/>
      <c r="K21" s="113"/>
      <c r="L21" s="112"/>
      <c r="M21" s="113"/>
      <c r="N21" s="112"/>
      <c r="O21" s="113"/>
      <c r="P21" s="112"/>
      <c r="Q21" s="113"/>
      <c r="R21" s="112"/>
      <c r="S21" s="113"/>
      <c r="T21" s="112"/>
      <c r="U21" s="114"/>
    </row>
    <row r="22" spans="1:21" ht="16.5" customHeight="1">
      <c r="A22" s="443"/>
      <c r="B22" s="350" t="s">
        <v>63</v>
      </c>
      <c r="C22" s="11" t="s">
        <v>14</v>
      </c>
      <c r="D22" s="115">
        <v>2428</v>
      </c>
      <c r="E22" s="111">
        <f t="shared" si="5"/>
        <v>2493</v>
      </c>
      <c r="F22" s="111">
        <v>1343</v>
      </c>
      <c r="G22" s="111">
        <v>1150</v>
      </c>
      <c r="H22" s="117">
        <v>2318</v>
      </c>
      <c r="I22" s="118">
        <v>1</v>
      </c>
      <c r="J22" s="117">
        <v>33</v>
      </c>
      <c r="K22" s="118">
        <v>21</v>
      </c>
      <c r="L22" s="117"/>
      <c r="M22" s="118">
        <v>8</v>
      </c>
      <c r="N22" s="117">
        <v>24</v>
      </c>
      <c r="O22" s="118"/>
      <c r="P22" s="117">
        <v>9</v>
      </c>
      <c r="Q22" s="118">
        <v>10</v>
      </c>
      <c r="R22" s="117">
        <v>7</v>
      </c>
      <c r="S22" s="118">
        <v>3</v>
      </c>
      <c r="T22" s="117">
        <v>3</v>
      </c>
      <c r="U22" s="119">
        <v>56</v>
      </c>
    </row>
    <row r="23" spans="1:21" ht="16.5" customHeight="1">
      <c r="A23" s="443"/>
      <c r="B23" s="350"/>
      <c r="C23" s="11" t="s">
        <v>15</v>
      </c>
      <c r="D23" s="110">
        <v>6</v>
      </c>
      <c r="E23" s="116">
        <f t="shared" si="5"/>
        <v>7</v>
      </c>
      <c r="F23" s="116">
        <v>5</v>
      </c>
      <c r="G23" s="125">
        <v>2</v>
      </c>
      <c r="H23" s="112">
        <v>7</v>
      </c>
      <c r="I23" s="113"/>
      <c r="J23" s="112"/>
      <c r="K23" s="113"/>
      <c r="L23" s="112"/>
      <c r="M23" s="113"/>
      <c r="N23" s="112"/>
      <c r="O23" s="113"/>
      <c r="P23" s="112"/>
      <c r="Q23" s="113"/>
      <c r="R23" s="112"/>
      <c r="S23" s="113"/>
      <c r="T23" s="112"/>
      <c r="U23" s="114"/>
    </row>
    <row r="24" spans="1:21" ht="16.5" customHeight="1">
      <c r="A24" s="443"/>
      <c r="B24" s="350"/>
      <c r="C24" s="11" t="s">
        <v>16</v>
      </c>
      <c r="D24" s="115">
        <v>113</v>
      </c>
      <c r="E24" s="120">
        <f t="shared" si="5"/>
        <v>113</v>
      </c>
      <c r="F24" s="121">
        <v>44</v>
      </c>
      <c r="G24" s="121">
        <v>69</v>
      </c>
      <c r="H24" s="117">
        <v>109</v>
      </c>
      <c r="I24" s="118"/>
      <c r="J24" s="117"/>
      <c r="K24" s="118"/>
      <c r="L24" s="117"/>
      <c r="M24" s="118"/>
      <c r="N24" s="117"/>
      <c r="O24" s="118"/>
      <c r="P24" s="117"/>
      <c r="Q24" s="118"/>
      <c r="R24" s="117"/>
      <c r="S24" s="118"/>
      <c r="T24" s="117"/>
      <c r="U24" s="119">
        <v>4</v>
      </c>
    </row>
    <row r="25" spans="1:21" ht="16.5" customHeight="1">
      <c r="A25" s="443"/>
      <c r="B25" s="446" t="s">
        <v>64</v>
      </c>
      <c r="C25" s="450"/>
      <c r="D25" s="126">
        <v>3</v>
      </c>
      <c r="E25" s="111">
        <f t="shared" si="5"/>
        <v>4</v>
      </c>
      <c r="F25" s="116">
        <v>3</v>
      </c>
      <c r="G25" s="116">
        <v>1</v>
      </c>
      <c r="H25" s="112">
        <v>4</v>
      </c>
      <c r="I25" s="113"/>
      <c r="J25" s="112"/>
      <c r="K25" s="113"/>
      <c r="L25" s="112"/>
      <c r="M25" s="113"/>
      <c r="N25" s="112"/>
      <c r="O25" s="113"/>
      <c r="P25" s="112"/>
      <c r="Q25" s="113"/>
      <c r="R25" s="112"/>
      <c r="S25" s="113"/>
      <c r="T25" s="112"/>
      <c r="U25" s="114"/>
    </row>
    <row r="26" spans="1:21" ht="16.5" customHeight="1">
      <c r="A26" s="444"/>
      <c r="B26" s="442" t="s">
        <v>18</v>
      </c>
      <c r="C26" s="442"/>
      <c r="D26" s="127">
        <v>18</v>
      </c>
      <c r="E26" s="128">
        <f t="shared" si="5"/>
        <v>20</v>
      </c>
      <c r="F26" s="128">
        <v>19</v>
      </c>
      <c r="G26" s="128">
        <v>1</v>
      </c>
      <c r="H26" s="129">
        <v>1</v>
      </c>
      <c r="I26" s="130"/>
      <c r="J26" s="129">
        <v>18</v>
      </c>
      <c r="K26" s="130"/>
      <c r="L26" s="129"/>
      <c r="M26" s="130"/>
      <c r="N26" s="129"/>
      <c r="O26" s="130"/>
      <c r="P26" s="129"/>
      <c r="Q26" s="130"/>
      <c r="R26" s="129"/>
      <c r="S26" s="130"/>
      <c r="T26" s="129"/>
      <c r="U26" s="131">
        <v>1</v>
      </c>
    </row>
    <row r="27" spans="1:21" ht="9" customHeight="1">
      <c r="A27" s="80"/>
      <c r="B27" s="80"/>
      <c r="C27" s="81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ht="15.75" customHeight="1">
      <c r="A28" s="80"/>
      <c r="B28" s="14" t="s">
        <v>68</v>
      </c>
      <c r="C28" s="8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ht="16.5" customHeight="1">
      <c r="A29" s="387" t="s">
        <v>69</v>
      </c>
      <c r="B29" s="388"/>
      <c r="C29" s="388"/>
      <c r="D29" s="388"/>
      <c r="E29" s="388"/>
      <c r="F29" s="388" t="s">
        <v>70</v>
      </c>
      <c r="G29" s="416"/>
      <c r="H29" s="416"/>
      <c r="I29" s="388" t="s">
        <v>71</v>
      </c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93"/>
      <c r="U29" s="80"/>
    </row>
    <row r="30" spans="1:21" ht="16.5" customHeight="1">
      <c r="A30" s="384"/>
      <c r="B30" s="350"/>
      <c r="C30" s="350"/>
      <c r="D30" s="350"/>
      <c r="E30" s="350"/>
      <c r="F30" s="417"/>
      <c r="G30" s="417"/>
      <c r="H30" s="417"/>
      <c r="I30" s="350" t="s">
        <v>72</v>
      </c>
      <c r="J30" s="350"/>
      <c r="K30" s="350" t="s">
        <v>73</v>
      </c>
      <c r="L30" s="350"/>
      <c r="M30" s="350" t="s">
        <v>74</v>
      </c>
      <c r="N30" s="350"/>
      <c r="O30" s="350" t="s">
        <v>75</v>
      </c>
      <c r="P30" s="350"/>
      <c r="Q30" s="350" t="s">
        <v>76</v>
      </c>
      <c r="R30" s="350"/>
      <c r="S30" s="350" t="s">
        <v>77</v>
      </c>
      <c r="T30" s="356"/>
      <c r="U30" s="80"/>
    </row>
    <row r="31" spans="1:21" ht="16.5" customHeight="1">
      <c r="A31" s="357" t="s">
        <v>78</v>
      </c>
      <c r="B31" s="358"/>
      <c r="C31" s="358"/>
      <c r="D31" s="358"/>
      <c r="E31" s="358"/>
      <c r="F31" s="418">
        <f>SUM(I31:T31)</f>
        <v>51783</v>
      </c>
      <c r="G31" s="419"/>
      <c r="H31" s="419"/>
      <c r="I31" s="440">
        <v>11944</v>
      </c>
      <c r="J31" s="435"/>
      <c r="K31" s="440">
        <v>11689</v>
      </c>
      <c r="L31" s="435"/>
      <c r="M31" s="440">
        <v>9139</v>
      </c>
      <c r="N31" s="435"/>
      <c r="O31" s="440">
        <v>4270</v>
      </c>
      <c r="P31" s="435"/>
      <c r="Q31" s="440">
        <v>6678</v>
      </c>
      <c r="R31" s="435"/>
      <c r="S31" s="440">
        <v>8063</v>
      </c>
      <c r="T31" s="397"/>
      <c r="U31" s="80"/>
    </row>
    <row r="32" spans="1:21" ht="16.5" customHeight="1">
      <c r="A32" s="448" t="s">
        <v>79</v>
      </c>
      <c r="B32" s="449"/>
      <c r="C32" s="449"/>
      <c r="D32" s="449"/>
      <c r="E32" s="449"/>
      <c r="F32" s="411">
        <f>SUM(I32:T32)</f>
        <v>50829</v>
      </c>
      <c r="G32" s="412"/>
      <c r="H32" s="412"/>
      <c r="I32" s="434">
        <f>I34+I45</f>
        <v>11745</v>
      </c>
      <c r="J32" s="435"/>
      <c r="K32" s="434">
        <f>K34+K45</f>
        <v>11467</v>
      </c>
      <c r="L32" s="435"/>
      <c r="M32" s="434">
        <f>M34+M45</f>
        <v>8967</v>
      </c>
      <c r="N32" s="435"/>
      <c r="O32" s="434">
        <f>O34+O45</f>
        <v>4180</v>
      </c>
      <c r="P32" s="435"/>
      <c r="Q32" s="434">
        <f>Q34+Q45</f>
        <v>6543</v>
      </c>
      <c r="R32" s="435"/>
      <c r="S32" s="434">
        <f>S34+S45</f>
        <v>7927</v>
      </c>
      <c r="T32" s="397"/>
      <c r="U32" s="80"/>
    </row>
    <row r="33" spans="1:21" ht="16.5" customHeight="1">
      <c r="A33" s="381" t="s">
        <v>80</v>
      </c>
      <c r="B33" s="382"/>
      <c r="C33" s="382"/>
      <c r="D33" s="382"/>
      <c r="E33" s="382"/>
      <c r="F33" s="413">
        <f>-(F32/F31*100)</f>
        <v>-98.15769654133597</v>
      </c>
      <c r="G33" s="414"/>
      <c r="H33" s="414"/>
      <c r="I33" s="436">
        <f>-(I32/I31*100)</f>
        <v>-98.33389149363697</v>
      </c>
      <c r="J33" s="439"/>
      <c r="K33" s="436">
        <f>-(K32/K31*100)</f>
        <v>-98.10077850970998</v>
      </c>
      <c r="L33" s="439"/>
      <c r="M33" s="436">
        <f>-(M32/M31*100)</f>
        <v>-98.11795601269286</v>
      </c>
      <c r="N33" s="439"/>
      <c r="O33" s="436">
        <f>-(O32/O31*100)</f>
        <v>-97.89227166276346</v>
      </c>
      <c r="P33" s="439"/>
      <c r="Q33" s="436">
        <f>-(Q32/Q31*100)</f>
        <v>-97.97843665768194</v>
      </c>
      <c r="R33" s="439"/>
      <c r="S33" s="436">
        <f>-(S32/S31*100)</f>
        <v>-98.31328289718468</v>
      </c>
      <c r="T33" s="441"/>
      <c r="U33" s="80"/>
    </row>
    <row r="34" spans="1:21" ht="16.5" customHeight="1">
      <c r="A34" s="443" t="s">
        <v>61</v>
      </c>
      <c r="B34" s="445" t="s">
        <v>9</v>
      </c>
      <c r="C34" s="445"/>
      <c r="D34" s="445"/>
      <c r="E34" s="445"/>
      <c r="F34" s="411">
        <f>SUM(F36:H44)</f>
        <v>47737</v>
      </c>
      <c r="G34" s="412"/>
      <c r="H34" s="412"/>
      <c r="I34" s="434">
        <f>SUM(I36:J44)</f>
        <v>10673</v>
      </c>
      <c r="J34" s="435"/>
      <c r="K34" s="434">
        <f>SUM(K36:L44)</f>
        <v>10101</v>
      </c>
      <c r="L34" s="435"/>
      <c r="M34" s="434">
        <f>SUM(M36:N44)</f>
        <v>8700</v>
      </c>
      <c r="N34" s="435"/>
      <c r="O34" s="434">
        <f>SUM(O36:P44)</f>
        <v>4126</v>
      </c>
      <c r="P34" s="435"/>
      <c r="Q34" s="434">
        <f>SUM(Q36:R44)</f>
        <v>6484</v>
      </c>
      <c r="R34" s="435"/>
      <c r="S34" s="434">
        <f>SUM(S36:T44)</f>
        <v>7653</v>
      </c>
      <c r="T34" s="397"/>
      <c r="U34" s="80"/>
    </row>
    <row r="35" spans="1:21" ht="16.5" customHeight="1">
      <c r="A35" s="443"/>
      <c r="B35" s="382" t="s">
        <v>81</v>
      </c>
      <c r="C35" s="382"/>
      <c r="D35" s="382"/>
      <c r="E35" s="382"/>
      <c r="F35" s="413">
        <f>-(F34/F32*100)</f>
        <v>-93.9168584862972</v>
      </c>
      <c r="G35" s="414"/>
      <c r="H35" s="414"/>
      <c r="I35" s="436">
        <f>-(I34/I32*100)</f>
        <v>-90.87271179225202</v>
      </c>
      <c r="J35" s="437"/>
      <c r="K35" s="436">
        <f>-(K34/K32*100)</f>
        <v>-88.08755559431411</v>
      </c>
      <c r="L35" s="437"/>
      <c r="M35" s="436">
        <f>-(M34/M32*100)</f>
        <v>-97.02241552358647</v>
      </c>
      <c r="N35" s="437"/>
      <c r="O35" s="436">
        <f>-(O34/O32*100)</f>
        <v>-98.70813397129187</v>
      </c>
      <c r="P35" s="437"/>
      <c r="Q35" s="436">
        <f>-(Q34/Q32*100)</f>
        <v>-99.09827296347241</v>
      </c>
      <c r="R35" s="437"/>
      <c r="S35" s="436">
        <f>-(S34/S32*100)</f>
        <v>-96.54345906395862</v>
      </c>
      <c r="T35" s="438"/>
      <c r="U35" s="80"/>
    </row>
    <row r="36" spans="1:21" ht="16.5" customHeight="1">
      <c r="A36" s="443"/>
      <c r="B36" s="358" t="s">
        <v>62</v>
      </c>
      <c r="C36" s="358"/>
      <c r="D36" s="358" t="s">
        <v>14</v>
      </c>
      <c r="E36" s="358"/>
      <c r="F36" s="415">
        <f>SUM(I36:T36)</f>
        <v>33727</v>
      </c>
      <c r="G36" s="411"/>
      <c r="H36" s="411"/>
      <c r="I36" s="432">
        <v>7400</v>
      </c>
      <c r="J36" s="433"/>
      <c r="K36" s="432">
        <v>7436</v>
      </c>
      <c r="L36" s="433"/>
      <c r="M36" s="432">
        <v>6364</v>
      </c>
      <c r="N36" s="433"/>
      <c r="O36" s="432">
        <v>3122</v>
      </c>
      <c r="P36" s="433"/>
      <c r="Q36" s="432">
        <v>4315</v>
      </c>
      <c r="R36" s="433"/>
      <c r="S36" s="432">
        <v>5090</v>
      </c>
      <c r="T36" s="400"/>
      <c r="U36" s="80"/>
    </row>
    <row r="37" spans="1:21" ht="16.5" customHeight="1">
      <c r="A37" s="443"/>
      <c r="B37" s="358"/>
      <c r="C37" s="358"/>
      <c r="D37" s="358" t="s">
        <v>15</v>
      </c>
      <c r="E37" s="358"/>
      <c r="F37" s="409">
        <f aca="true" t="shared" si="6" ref="F37:F44">SUM(I37:T37)</f>
        <v>979</v>
      </c>
      <c r="G37" s="410"/>
      <c r="H37" s="410"/>
      <c r="I37" s="423">
        <v>165</v>
      </c>
      <c r="J37" s="430"/>
      <c r="K37" s="423">
        <v>232</v>
      </c>
      <c r="L37" s="430"/>
      <c r="M37" s="423">
        <v>132</v>
      </c>
      <c r="N37" s="430"/>
      <c r="O37" s="423">
        <v>76</v>
      </c>
      <c r="P37" s="430"/>
      <c r="Q37" s="423">
        <v>148</v>
      </c>
      <c r="R37" s="430"/>
      <c r="S37" s="423">
        <v>226</v>
      </c>
      <c r="T37" s="431"/>
      <c r="U37" s="80"/>
    </row>
    <row r="38" spans="1:21" ht="16.5" customHeight="1">
      <c r="A38" s="443"/>
      <c r="B38" s="358"/>
      <c r="C38" s="358"/>
      <c r="D38" s="358" t="s">
        <v>82</v>
      </c>
      <c r="E38" s="358"/>
      <c r="F38" s="407">
        <f t="shared" si="6"/>
        <v>110</v>
      </c>
      <c r="G38" s="408"/>
      <c r="H38" s="408"/>
      <c r="I38" s="432">
        <v>16</v>
      </c>
      <c r="J38" s="433"/>
      <c r="K38" s="432">
        <v>13</v>
      </c>
      <c r="L38" s="433"/>
      <c r="M38" s="432">
        <v>28</v>
      </c>
      <c r="N38" s="433"/>
      <c r="O38" s="432">
        <v>13</v>
      </c>
      <c r="P38" s="433"/>
      <c r="Q38" s="432">
        <v>21</v>
      </c>
      <c r="R38" s="433"/>
      <c r="S38" s="432">
        <v>19</v>
      </c>
      <c r="T38" s="400"/>
      <c r="U38" s="80"/>
    </row>
    <row r="39" spans="1:21" ht="16.5" customHeight="1">
      <c r="A39" s="443"/>
      <c r="B39" s="358" t="s">
        <v>63</v>
      </c>
      <c r="C39" s="358"/>
      <c r="D39" s="358" t="s">
        <v>14</v>
      </c>
      <c r="E39" s="358"/>
      <c r="F39" s="409">
        <f t="shared" si="6"/>
        <v>11733</v>
      </c>
      <c r="G39" s="410"/>
      <c r="H39" s="410"/>
      <c r="I39" s="423">
        <v>2864</v>
      </c>
      <c r="J39" s="430"/>
      <c r="K39" s="423">
        <v>2192</v>
      </c>
      <c r="L39" s="430"/>
      <c r="M39" s="423">
        <v>1950</v>
      </c>
      <c r="N39" s="430"/>
      <c r="O39" s="423">
        <v>809</v>
      </c>
      <c r="P39" s="430"/>
      <c r="Q39" s="423">
        <v>1788</v>
      </c>
      <c r="R39" s="430"/>
      <c r="S39" s="423">
        <v>2130</v>
      </c>
      <c r="T39" s="431"/>
      <c r="U39" s="80"/>
    </row>
    <row r="40" spans="1:21" ht="16.5" customHeight="1">
      <c r="A40" s="443"/>
      <c r="B40" s="358"/>
      <c r="C40" s="358"/>
      <c r="D40" s="358" t="s">
        <v>15</v>
      </c>
      <c r="E40" s="358"/>
      <c r="F40" s="409">
        <f t="shared" si="6"/>
        <v>0</v>
      </c>
      <c r="G40" s="410"/>
      <c r="H40" s="410"/>
      <c r="I40" s="432"/>
      <c r="J40" s="433"/>
      <c r="K40" s="432"/>
      <c r="L40" s="433"/>
      <c r="M40" s="432"/>
      <c r="N40" s="433"/>
      <c r="O40" s="432"/>
      <c r="P40" s="433"/>
      <c r="Q40" s="432"/>
      <c r="R40" s="433"/>
      <c r="S40" s="432"/>
      <c r="T40" s="400"/>
      <c r="U40" s="80"/>
    </row>
    <row r="41" spans="1:21" ht="16.5" customHeight="1">
      <c r="A41" s="443"/>
      <c r="B41" s="358"/>
      <c r="C41" s="358"/>
      <c r="D41" s="358" t="s">
        <v>82</v>
      </c>
      <c r="E41" s="358"/>
      <c r="F41" s="409">
        <f t="shared" si="6"/>
        <v>388</v>
      </c>
      <c r="G41" s="410"/>
      <c r="H41" s="410"/>
      <c r="I41" s="423">
        <v>61</v>
      </c>
      <c r="J41" s="430"/>
      <c r="K41" s="423">
        <v>82</v>
      </c>
      <c r="L41" s="430"/>
      <c r="M41" s="423">
        <v>88</v>
      </c>
      <c r="N41" s="430"/>
      <c r="O41" s="423">
        <v>26</v>
      </c>
      <c r="P41" s="430"/>
      <c r="Q41" s="423">
        <v>54</v>
      </c>
      <c r="R41" s="430"/>
      <c r="S41" s="423">
        <v>77</v>
      </c>
      <c r="T41" s="431"/>
      <c r="U41" s="80"/>
    </row>
    <row r="42" spans="1:21" ht="16.5" customHeight="1">
      <c r="A42" s="443"/>
      <c r="B42" s="358" t="s">
        <v>83</v>
      </c>
      <c r="C42" s="358"/>
      <c r="D42" s="358"/>
      <c r="E42" s="358"/>
      <c r="F42" s="409">
        <f t="shared" si="6"/>
        <v>601</v>
      </c>
      <c r="G42" s="410"/>
      <c r="H42" s="410"/>
      <c r="I42" s="432">
        <v>149</v>
      </c>
      <c r="J42" s="433"/>
      <c r="K42" s="432">
        <v>133</v>
      </c>
      <c r="L42" s="433"/>
      <c r="M42" s="432">
        <v>118</v>
      </c>
      <c r="N42" s="433"/>
      <c r="O42" s="432">
        <v>53</v>
      </c>
      <c r="P42" s="433"/>
      <c r="Q42" s="432">
        <v>60</v>
      </c>
      <c r="R42" s="433"/>
      <c r="S42" s="432">
        <v>88</v>
      </c>
      <c r="T42" s="400"/>
      <c r="U42" s="80"/>
    </row>
    <row r="43" spans="1:21" ht="16.5" customHeight="1">
      <c r="A43" s="443"/>
      <c r="B43" s="358" t="s">
        <v>260</v>
      </c>
      <c r="C43" s="358"/>
      <c r="D43" s="358"/>
      <c r="E43" s="358"/>
      <c r="F43" s="409">
        <f t="shared" si="6"/>
        <v>0</v>
      </c>
      <c r="G43" s="410"/>
      <c r="H43" s="410"/>
      <c r="I43" s="423"/>
      <c r="J43" s="430"/>
      <c r="K43" s="423"/>
      <c r="L43" s="430"/>
      <c r="M43" s="423"/>
      <c r="N43" s="430"/>
      <c r="O43" s="423"/>
      <c r="P43" s="430"/>
      <c r="Q43" s="423"/>
      <c r="R43" s="430"/>
      <c r="S43" s="423"/>
      <c r="T43" s="431"/>
      <c r="U43" s="80"/>
    </row>
    <row r="44" spans="1:21" ht="16.5" customHeight="1">
      <c r="A44" s="443"/>
      <c r="B44" s="358" t="s">
        <v>18</v>
      </c>
      <c r="C44" s="358"/>
      <c r="D44" s="358"/>
      <c r="E44" s="358"/>
      <c r="F44" s="409">
        <f t="shared" si="6"/>
        <v>199</v>
      </c>
      <c r="G44" s="410"/>
      <c r="H44" s="410"/>
      <c r="I44" s="432">
        <v>18</v>
      </c>
      <c r="J44" s="433"/>
      <c r="K44" s="432">
        <v>13</v>
      </c>
      <c r="L44" s="433"/>
      <c r="M44" s="432">
        <v>20</v>
      </c>
      <c r="N44" s="433"/>
      <c r="O44" s="432">
        <v>27</v>
      </c>
      <c r="P44" s="433"/>
      <c r="Q44" s="432">
        <v>98</v>
      </c>
      <c r="R44" s="433"/>
      <c r="S44" s="432">
        <v>23</v>
      </c>
      <c r="T44" s="400"/>
      <c r="U44" s="80"/>
    </row>
    <row r="45" spans="1:21" ht="16.5" customHeight="1">
      <c r="A45" s="443" t="s">
        <v>66</v>
      </c>
      <c r="B45" s="445" t="s">
        <v>9</v>
      </c>
      <c r="C45" s="445"/>
      <c r="D45" s="445"/>
      <c r="E45" s="445"/>
      <c r="F45" s="411">
        <f>SUM(F47:H55)</f>
        <v>3092</v>
      </c>
      <c r="G45" s="412"/>
      <c r="H45" s="412"/>
      <c r="I45" s="434">
        <f>SUM(I47:J55)</f>
        <v>1072</v>
      </c>
      <c r="J45" s="435"/>
      <c r="K45" s="434">
        <f>SUM(K47:L55)</f>
        <v>1366</v>
      </c>
      <c r="L45" s="435"/>
      <c r="M45" s="434">
        <f>SUM(M47:N55)</f>
        <v>267</v>
      </c>
      <c r="N45" s="435"/>
      <c r="O45" s="434">
        <f>SUM(O47:P55)</f>
        <v>54</v>
      </c>
      <c r="P45" s="435"/>
      <c r="Q45" s="434">
        <f>SUM(Q47:R55)</f>
        <v>59</v>
      </c>
      <c r="R45" s="435"/>
      <c r="S45" s="434">
        <f>SUM(S47:T55)</f>
        <v>274</v>
      </c>
      <c r="T45" s="397"/>
      <c r="U45" s="80"/>
    </row>
    <row r="46" spans="1:21" ht="16.5" customHeight="1">
      <c r="A46" s="443"/>
      <c r="B46" s="382" t="s">
        <v>84</v>
      </c>
      <c r="C46" s="382"/>
      <c r="D46" s="382"/>
      <c r="E46" s="382"/>
      <c r="F46" s="413">
        <f>-(F45/F32*100)</f>
        <v>-6.083141513702808</v>
      </c>
      <c r="G46" s="414"/>
      <c r="H46" s="414"/>
      <c r="I46" s="436">
        <f>-(I45/I32*100)</f>
        <v>-9.127288207747977</v>
      </c>
      <c r="J46" s="437"/>
      <c r="K46" s="436">
        <f>-(K45/K32*100)</f>
        <v>-11.91244440568588</v>
      </c>
      <c r="L46" s="437"/>
      <c r="M46" s="436">
        <f>-(M45/M32*100)</f>
        <v>-2.977584476413516</v>
      </c>
      <c r="N46" s="437"/>
      <c r="O46" s="436">
        <f>-(O45/O32*100)</f>
        <v>-1.291866028708134</v>
      </c>
      <c r="P46" s="437"/>
      <c r="Q46" s="436">
        <f>-(Q45/Q32*100)</f>
        <v>-0.9017270365275868</v>
      </c>
      <c r="R46" s="437"/>
      <c r="S46" s="436">
        <f>-(S45/S32*100)</f>
        <v>-3.4565409360413772</v>
      </c>
      <c r="T46" s="438"/>
      <c r="U46" s="80"/>
    </row>
    <row r="47" spans="1:21" ht="16.5" customHeight="1">
      <c r="A47" s="443"/>
      <c r="B47" s="358" t="s">
        <v>85</v>
      </c>
      <c r="C47" s="358"/>
      <c r="D47" s="358" t="s">
        <v>14</v>
      </c>
      <c r="E47" s="358"/>
      <c r="F47" s="409">
        <f aca="true" t="shared" si="7" ref="F47:F55">SUM(I47:T47)</f>
        <v>433</v>
      </c>
      <c r="G47" s="410"/>
      <c r="H47" s="410"/>
      <c r="I47" s="432">
        <v>82</v>
      </c>
      <c r="J47" s="433"/>
      <c r="K47" s="432">
        <v>219</v>
      </c>
      <c r="L47" s="433"/>
      <c r="M47" s="432">
        <v>84</v>
      </c>
      <c r="N47" s="433"/>
      <c r="O47" s="432">
        <v>9</v>
      </c>
      <c r="P47" s="433"/>
      <c r="Q47" s="432">
        <v>10</v>
      </c>
      <c r="R47" s="433"/>
      <c r="S47" s="432">
        <v>29</v>
      </c>
      <c r="T47" s="400"/>
      <c r="U47" s="80"/>
    </row>
    <row r="48" spans="1:21" ht="16.5" customHeight="1">
      <c r="A48" s="443"/>
      <c r="B48" s="358"/>
      <c r="C48" s="358"/>
      <c r="D48" s="358" t="s">
        <v>15</v>
      </c>
      <c r="E48" s="358"/>
      <c r="F48" s="409">
        <f t="shared" si="7"/>
        <v>21</v>
      </c>
      <c r="G48" s="410"/>
      <c r="H48" s="410"/>
      <c r="I48" s="423">
        <v>3</v>
      </c>
      <c r="J48" s="430"/>
      <c r="K48" s="423">
        <v>11</v>
      </c>
      <c r="L48" s="430"/>
      <c r="M48" s="423">
        <v>4</v>
      </c>
      <c r="N48" s="430"/>
      <c r="O48" s="423">
        <v>1</v>
      </c>
      <c r="P48" s="430"/>
      <c r="Q48" s="423"/>
      <c r="R48" s="430"/>
      <c r="S48" s="423">
        <v>2</v>
      </c>
      <c r="T48" s="431"/>
      <c r="U48" s="80"/>
    </row>
    <row r="49" spans="1:21" ht="16.5" customHeight="1">
      <c r="A49" s="443"/>
      <c r="B49" s="358"/>
      <c r="C49" s="358"/>
      <c r="D49" s="358" t="s">
        <v>82</v>
      </c>
      <c r="E49" s="358"/>
      <c r="F49" s="409">
        <f t="shared" si="7"/>
        <v>1</v>
      </c>
      <c r="G49" s="410"/>
      <c r="H49" s="410"/>
      <c r="I49" s="432"/>
      <c r="J49" s="433"/>
      <c r="K49" s="432"/>
      <c r="L49" s="433"/>
      <c r="M49" s="432"/>
      <c r="N49" s="433"/>
      <c r="O49" s="432">
        <v>1</v>
      </c>
      <c r="P49" s="433"/>
      <c r="Q49" s="432"/>
      <c r="R49" s="433"/>
      <c r="S49" s="432"/>
      <c r="T49" s="400"/>
      <c r="U49" s="80"/>
    </row>
    <row r="50" spans="1:21" ht="16.5" customHeight="1">
      <c r="A50" s="443"/>
      <c r="B50" s="358" t="s">
        <v>63</v>
      </c>
      <c r="C50" s="358"/>
      <c r="D50" s="358" t="s">
        <v>14</v>
      </c>
      <c r="E50" s="358"/>
      <c r="F50" s="409">
        <f>SUM(I50:T50)</f>
        <v>2493</v>
      </c>
      <c r="G50" s="410"/>
      <c r="H50" s="410"/>
      <c r="I50" s="423">
        <v>950</v>
      </c>
      <c r="J50" s="430"/>
      <c r="K50" s="423">
        <v>1093</v>
      </c>
      <c r="L50" s="430"/>
      <c r="M50" s="423">
        <v>153</v>
      </c>
      <c r="N50" s="430"/>
      <c r="O50" s="423">
        <v>29</v>
      </c>
      <c r="P50" s="430"/>
      <c r="Q50" s="423">
        <v>41</v>
      </c>
      <c r="R50" s="430"/>
      <c r="S50" s="423">
        <v>227</v>
      </c>
      <c r="T50" s="431"/>
      <c r="U50" s="80"/>
    </row>
    <row r="51" spans="1:21" ht="16.5" customHeight="1">
      <c r="A51" s="443"/>
      <c r="B51" s="358"/>
      <c r="C51" s="358"/>
      <c r="D51" s="358" t="s">
        <v>15</v>
      </c>
      <c r="E51" s="358"/>
      <c r="F51" s="409">
        <f t="shared" si="7"/>
        <v>7</v>
      </c>
      <c r="G51" s="410"/>
      <c r="H51" s="410"/>
      <c r="I51" s="432">
        <v>5</v>
      </c>
      <c r="J51" s="433"/>
      <c r="K51" s="432"/>
      <c r="L51" s="433"/>
      <c r="M51" s="432"/>
      <c r="N51" s="433"/>
      <c r="O51" s="432"/>
      <c r="P51" s="433"/>
      <c r="Q51" s="432"/>
      <c r="R51" s="433"/>
      <c r="S51" s="432">
        <v>2</v>
      </c>
      <c r="T51" s="400"/>
      <c r="U51" s="80"/>
    </row>
    <row r="52" spans="1:21" ht="16.5" customHeight="1">
      <c r="A52" s="443"/>
      <c r="B52" s="358"/>
      <c r="C52" s="358"/>
      <c r="D52" s="358" t="s">
        <v>82</v>
      </c>
      <c r="E52" s="358"/>
      <c r="F52" s="409">
        <f t="shared" si="7"/>
        <v>113</v>
      </c>
      <c r="G52" s="410"/>
      <c r="H52" s="410"/>
      <c r="I52" s="423">
        <v>24</v>
      </c>
      <c r="J52" s="430"/>
      <c r="K52" s="423">
        <v>35</v>
      </c>
      <c r="L52" s="430"/>
      <c r="M52" s="423">
        <v>24</v>
      </c>
      <c r="N52" s="430"/>
      <c r="O52" s="423">
        <v>13</v>
      </c>
      <c r="P52" s="430"/>
      <c r="Q52" s="423">
        <v>7</v>
      </c>
      <c r="R52" s="430"/>
      <c r="S52" s="423">
        <v>10</v>
      </c>
      <c r="T52" s="431"/>
      <c r="U52" s="80"/>
    </row>
    <row r="53" spans="1:21" ht="16.5" customHeight="1">
      <c r="A53" s="443"/>
      <c r="B53" s="358" t="s">
        <v>83</v>
      </c>
      <c r="C53" s="358"/>
      <c r="D53" s="358"/>
      <c r="E53" s="358"/>
      <c r="F53" s="409">
        <f t="shared" si="7"/>
        <v>4</v>
      </c>
      <c r="G53" s="410"/>
      <c r="H53" s="410"/>
      <c r="I53" s="423"/>
      <c r="J53" s="424"/>
      <c r="K53" s="423">
        <v>2</v>
      </c>
      <c r="L53" s="424"/>
      <c r="M53" s="423"/>
      <c r="N53" s="424"/>
      <c r="O53" s="423"/>
      <c r="P53" s="424"/>
      <c r="Q53" s="423">
        <v>1</v>
      </c>
      <c r="R53" s="424"/>
      <c r="S53" s="423">
        <v>1</v>
      </c>
      <c r="T53" s="425"/>
      <c r="U53" s="80"/>
    </row>
    <row r="54" spans="1:21" ht="16.5" customHeight="1">
      <c r="A54" s="443"/>
      <c r="B54" s="358" t="s">
        <v>260</v>
      </c>
      <c r="C54" s="358"/>
      <c r="D54" s="358"/>
      <c r="E54" s="358"/>
      <c r="F54" s="409">
        <f t="shared" si="7"/>
        <v>0</v>
      </c>
      <c r="G54" s="410"/>
      <c r="H54" s="410"/>
      <c r="I54" s="427"/>
      <c r="J54" s="429"/>
      <c r="K54" s="426"/>
      <c r="L54" s="426"/>
      <c r="M54" s="426"/>
      <c r="N54" s="426"/>
      <c r="O54" s="426"/>
      <c r="P54" s="426"/>
      <c r="Q54" s="426"/>
      <c r="R54" s="426"/>
      <c r="S54" s="427"/>
      <c r="T54" s="428"/>
      <c r="U54" s="80"/>
    </row>
    <row r="55" spans="1:21" ht="16.5" customHeight="1">
      <c r="A55" s="444"/>
      <c r="B55" s="442" t="s">
        <v>18</v>
      </c>
      <c r="C55" s="442"/>
      <c r="D55" s="442"/>
      <c r="E55" s="442"/>
      <c r="F55" s="405">
        <f t="shared" si="7"/>
        <v>20</v>
      </c>
      <c r="G55" s="406"/>
      <c r="H55" s="406"/>
      <c r="I55" s="420">
        <v>8</v>
      </c>
      <c r="J55" s="422"/>
      <c r="K55" s="420">
        <v>6</v>
      </c>
      <c r="L55" s="422"/>
      <c r="M55" s="420">
        <v>2</v>
      </c>
      <c r="N55" s="422"/>
      <c r="O55" s="420">
        <v>1</v>
      </c>
      <c r="P55" s="422"/>
      <c r="Q55" s="420"/>
      <c r="R55" s="422"/>
      <c r="S55" s="420">
        <v>3</v>
      </c>
      <c r="T55" s="421"/>
      <c r="U55" s="80"/>
    </row>
    <row r="56" ht="18.75" customHeight="1"/>
  </sheetData>
  <sheetProtection/>
  <mergeCells count="232">
    <mergeCell ref="A6:B7"/>
    <mergeCell ref="E4:G4"/>
    <mergeCell ref="A4:C5"/>
    <mergeCell ref="H4:U4"/>
    <mergeCell ref="B8:C8"/>
    <mergeCell ref="A8:A17"/>
    <mergeCell ref="A18:A26"/>
    <mergeCell ref="B18:C18"/>
    <mergeCell ref="B19:B21"/>
    <mergeCell ref="B22:B24"/>
    <mergeCell ref="B25:C25"/>
    <mergeCell ref="B26:C26"/>
    <mergeCell ref="B9:B11"/>
    <mergeCell ref="B12:B14"/>
    <mergeCell ref="B15:C15"/>
    <mergeCell ref="B16:C16"/>
    <mergeCell ref="A29:E30"/>
    <mergeCell ref="B17:C17"/>
    <mergeCell ref="A31:E31"/>
    <mergeCell ref="A32:E32"/>
    <mergeCell ref="K32:L32"/>
    <mergeCell ref="Q32:R32"/>
    <mergeCell ref="S32:T32"/>
    <mergeCell ref="D37:E37"/>
    <mergeCell ref="B36:C38"/>
    <mergeCell ref="D38:E38"/>
    <mergeCell ref="A33:E33"/>
    <mergeCell ref="I29:T29"/>
    <mergeCell ref="I30:J30"/>
    <mergeCell ref="K30:L30"/>
    <mergeCell ref="M30:N30"/>
    <mergeCell ref="B34:E34"/>
    <mergeCell ref="O30:P30"/>
    <mergeCell ref="Q30:R30"/>
    <mergeCell ref="S30:T30"/>
    <mergeCell ref="Q31:R31"/>
    <mergeCell ref="S31:T31"/>
    <mergeCell ref="A34:A44"/>
    <mergeCell ref="D39:E39"/>
    <mergeCell ref="D40:E40"/>
    <mergeCell ref="D41:E41"/>
    <mergeCell ref="B39:C41"/>
    <mergeCell ref="B35:E35"/>
    <mergeCell ref="D36:E36"/>
    <mergeCell ref="A45:A55"/>
    <mergeCell ref="B45:E45"/>
    <mergeCell ref="B46:E46"/>
    <mergeCell ref="B47:C49"/>
    <mergeCell ref="D47:E47"/>
    <mergeCell ref="D48:E48"/>
    <mergeCell ref="D49:E49"/>
    <mergeCell ref="B50:C52"/>
    <mergeCell ref="D50:E50"/>
    <mergeCell ref="D51:E51"/>
    <mergeCell ref="M32:N32"/>
    <mergeCell ref="O32:P32"/>
    <mergeCell ref="D52:E52"/>
    <mergeCell ref="B53:E53"/>
    <mergeCell ref="B54:E54"/>
    <mergeCell ref="B55:E55"/>
    <mergeCell ref="B42:E42"/>
    <mergeCell ref="B43:E43"/>
    <mergeCell ref="B44:E44"/>
    <mergeCell ref="I32:J32"/>
    <mergeCell ref="I31:J31"/>
    <mergeCell ref="K31:L31"/>
    <mergeCell ref="Q33:R33"/>
    <mergeCell ref="S33:T33"/>
    <mergeCell ref="M35:N35"/>
    <mergeCell ref="O31:P31"/>
    <mergeCell ref="O33:P33"/>
    <mergeCell ref="O35:P35"/>
    <mergeCell ref="M31:N31"/>
    <mergeCell ref="M33:N33"/>
    <mergeCell ref="Q34:R34"/>
    <mergeCell ref="S34:T34"/>
    <mergeCell ref="I33:J33"/>
    <mergeCell ref="K33:L33"/>
    <mergeCell ref="I34:J34"/>
    <mergeCell ref="K34:L34"/>
    <mergeCell ref="M34:N34"/>
    <mergeCell ref="O34:P34"/>
    <mergeCell ref="Q35:R35"/>
    <mergeCell ref="S35:T35"/>
    <mergeCell ref="I36:J36"/>
    <mergeCell ref="K36:L36"/>
    <mergeCell ref="M36:N36"/>
    <mergeCell ref="O36:P36"/>
    <mergeCell ref="Q36:R36"/>
    <mergeCell ref="S36:T36"/>
    <mergeCell ref="I35:J35"/>
    <mergeCell ref="K35:L35"/>
    <mergeCell ref="I38:J38"/>
    <mergeCell ref="K38:L38"/>
    <mergeCell ref="M38:N38"/>
    <mergeCell ref="O38:P38"/>
    <mergeCell ref="I37:J37"/>
    <mergeCell ref="K37:L37"/>
    <mergeCell ref="M37:N37"/>
    <mergeCell ref="O37:P37"/>
    <mergeCell ref="Q37:R37"/>
    <mergeCell ref="S37:T37"/>
    <mergeCell ref="Q38:R38"/>
    <mergeCell ref="S38:T38"/>
    <mergeCell ref="Q39:R39"/>
    <mergeCell ref="S39:T39"/>
    <mergeCell ref="Q40:R40"/>
    <mergeCell ref="S40:T40"/>
    <mergeCell ref="I39:J39"/>
    <mergeCell ref="K39:L39"/>
    <mergeCell ref="I40:J40"/>
    <mergeCell ref="K40:L40"/>
    <mergeCell ref="M40:N40"/>
    <mergeCell ref="O40:P40"/>
    <mergeCell ref="M39:N39"/>
    <mergeCell ref="O39:P39"/>
    <mergeCell ref="I42:J42"/>
    <mergeCell ref="K42:L42"/>
    <mergeCell ref="M42:N42"/>
    <mergeCell ref="O42:P42"/>
    <mergeCell ref="I41:J41"/>
    <mergeCell ref="K41:L41"/>
    <mergeCell ref="M41:N41"/>
    <mergeCell ref="O41:P41"/>
    <mergeCell ref="Q41:R41"/>
    <mergeCell ref="S41:T41"/>
    <mergeCell ref="Q42:R42"/>
    <mergeCell ref="S42:T42"/>
    <mergeCell ref="Q43:R43"/>
    <mergeCell ref="S43:T43"/>
    <mergeCell ref="Q44:R44"/>
    <mergeCell ref="S44:T44"/>
    <mergeCell ref="I43:J43"/>
    <mergeCell ref="K43:L43"/>
    <mergeCell ref="I44:J44"/>
    <mergeCell ref="K44:L44"/>
    <mergeCell ref="M44:N44"/>
    <mergeCell ref="O44:P44"/>
    <mergeCell ref="M43:N43"/>
    <mergeCell ref="O43:P43"/>
    <mergeCell ref="I46:J46"/>
    <mergeCell ref="K46:L46"/>
    <mergeCell ref="M46:N46"/>
    <mergeCell ref="O46:P46"/>
    <mergeCell ref="I45:J45"/>
    <mergeCell ref="K45:L45"/>
    <mergeCell ref="M45:N45"/>
    <mergeCell ref="O45:P45"/>
    <mergeCell ref="Q45:R45"/>
    <mergeCell ref="S45:T45"/>
    <mergeCell ref="Q46:R46"/>
    <mergeCell ref="S46:T46"/>
    <mergeCell ref="Q47:R47"/>
    <mergeCell ref="S47:T47"/>
    <mergeCell ref="Q48:R48"/>
    <mergeCell ref="S48:T48"/>
    <mergeCell ref="I47:J47"/>
    <mergeCell ref="K47:L47"/>
    <mergeCell ref="I48:J48"/>
    <mergeCell ref="K48:L48"/>
    <mergeCell ref="M48:N48"/>
    <mergeCell ref="O48:P48"/>
    <mergeCell ref="M47:N47"/>
    <mergeCell ref="O47:P47"/>
    <mergeCell ref="I50:J50"/>
    <mergeCell ref="K50:L50"/>
    <mergeCell ref="M50:N50"/>
    <mergeCell ref="O50:P50"/>
    <mergeCell ref="I49:J49"/>
    <mergeCell ref="K49:L49"/>
    <mergeCell ref="M49:N49"/>
    <mergeCell ref="O49:P49"/>
    <mergeCell ref="Q49:R49"/>
    <mergeCell ref="S49:T49"/>
    <mergeCell ref="Q50:R50"/>
    <mergeCell ref="S50:T50"/>
    <mergeCell ref="Q51:R51"/>
    <mergeCell ref="S51:T51"/>
    <mergeCell ref="Q52:R52"/>
    <mergeCell ref="S52:T52"/>
    <mergeCell ref="I51:J51"/>
    <mergeCell ref="K51:L51"/>
    <mergeCell ref="I52:J52"/>
    <mergeCell ref="K52:L52"/>
    <mergeCell ref="M52:N52"/>
    <mergeCell ref="O52:P52"/>
    <mergeCell ref="M51:N51"/>
    <mergeCell ref="O51:P51"/>
    <mergeCell ref="Q54:R54"/>
    <mergeCell ref="S54:T54"/>
    <mergeCell ref="I53:J53"/>
    <mergeCell ref="K53:L53"/>
    <mergeCell ref="M53:N53"/>
    <mergeCell ref="I54:J54"/>
    <mergeCell ref="K54:L54"/>
    <mergeCell ref="M54:N54"/>
    <mergeCell ref="O54:P54"/>
    <mergeCell ref="F42:H42"/>
    <mergeCell ref="S55:T55"/>
    <mergeCell ref="I55:J55"/>
    <mergeCell ref="K55:L55"/>
    <mergeCell ref="M55:N55"/>
    <mergeCell ref="O55:P55"/>
    <mergeCell ref="Q53:R53"/>
    <mergeCell ref="O53:P53"/>
    <mergeCell ref="Q55:R55"/>
    <mergeCell ref="S53:T53"/>
    <mergeCell ref="F47:H47"/>
    <mergeCell ref="F48:H48"/>
    <mergeCell ref="F49:H49"/>
    <mergeCell ref="F43:H43"/>
    <mergeCell ref="F44:H44"/>
    <mergeCell ref="F45:H45"/>
    <mergeCell ref="F46:H46"/>
    <mergeCell ref="F34:H34"/>
    <mergeCell ref="F35:H35"/>
    <mergeCell ref="F36:H36"/>
    <mergeCell ref="F37:H37"/>
    <mergeCell ref="F29:H30"/>
    <mergeCell ref="F31:H31"/>
    <mergeCell ref="F32:H32"/>
    <mergeCell ref="F33:H33"/>
    <mergeCell ref="F55:H55"/>
    <mergeCell ref="F38:H38"/>
    <mergeCell ref="F39:H39"/>
    <mergeCell ref="F40:H40"/>
    <mergeCell ref="F41:H41"/>
    <mergeCell ref="F50:H50"/>
    <mergeCell ref="F51:H51"/>
    <mergeCell ref="F52:H52"/>
    <mergeCell ref="F53:H53"/>
    <mergeCell ref="F54:H54"/>
  </mergeCells>
  <printOptions/>
  <pageMargins left="0.5905511811023623" right="0.5905511811023623" top="0.3937007874015748" bottom="0.3937007874015748" header="0.5118110236220472" footer="0.5118110236220472"/>
  <pageSetup firstPageNumber="6" useFirstPageNumber="1" horizontalDpi="600" verticalDpi="600" orientation="portrait" paperSize="9" scale="95" r:id="rId1"/>
  <headerFooter alignWithMargins="0">
    <oddFooter>&amp;C&amp;"ＭＳ 明朝,標準"&amp;8-　&amp;P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68"/>
  <sheetViews>
    <sheetView showZero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" sqref="D1"/>
    </sheetView>
  </sheetViews>
  <sheetFormatPr defaultColWidth="9.00390625" defaultRowHeight="13.5"/>
  <cols>
    <col min="1" max="1" width="13.375" style="82" customWidth="1"/>
    <col min="2" max="7" width="7.75390625" style="82" customWidth="1"/>
    <col min="8" max="8" width="5.125" style="82" customWidth="1"/>
    <col min="9" max="13" width="4.375" style="82" customWidth="1"/>
    <col min="14" max="16" width="4.25390625" style="82" customWidth="1"/>
    <col min="17" max="17" width="4.875" style="82" customWidth="1"/>
    <col min="18" max="19" width="4.625" style="82" customWidth="1"/>
    <col min="20" max="20" width="4.875" style="82" customWidth="1"/>
    <col min="21" max="22" width="4.625" style="82" customWidth="1"/>
    <col min="23" max="34" width="3.00390625" style="82" customWidth="1"/>
    <col min="35" max="35" width="5.25390625" style="82" customWidth="1"/>
    <col min="36" max="36" width="4.875" style="82" customWidth="1"/>
    <col min="37" max="16384" width="9.00390625" style="82" customWidth="1"/>
  </cols>
  <sheetData>
    <row r="1" spans="1:36" ht="10.5" customHeight="1">
      <c r="A1" s="1" t="s">
        <v>87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" t="s">
        <v>88</v>
      </c>
    </row>
    <row r="2" ht="7.5" customHeight="1">
      <c r="C2" s="82" t="s">
        <v>288</v>
      </c>
    </row>
    <row r="3" ht="13.5">
      <c r="A3" s="82" t="s">
        <v>89</v>
      </c>
    </row>
    <row r="4" spans="1:36" ht="9.75" customHeight="1">
      <c r="A4" s="387" t="s">
        <v>90</v>
      </c>
      <c r="B4" s="394" t="s">
        <v>91</v>
      </c>
      <c r="C4" s="388"/>
      <c r="D4" s="388"/>
      <c r="E4" s="388" t="s">
        <v>92</v>
      </c>
      <c r="F4" s="388"/>
      <c r="G4" s="388"/>
      <c r="H4" s="452" t="s">
        <v>93</v>
      </c>
      <c r="I4" s="452"/>
      <c r="J4" s="452"/>
      <c r="K4" s="452" t="s">
        <v>94</v>
      </c>
      <c r="L4" s="452"/>
      <c r="M4" s="452"/>
      <c r="N4" s="452" t="s">
        <v>95</v>
      </c>
      <c r="O4" s="452"/>
      <c r="P4" s="452"/>
      <c r="Q4" s="388" t="s">
        <v>21</v>
      </c>
      <c r="R4" s="388"/>
      <c r="S4" s="388"/>
      <c r="T4" s="388" t="s">
        <v>96</v>
      </c>
      <c r="U4" s="388"/>
      <c r="V4" s="388"/>
      <c r="W4" s="388" t="s">
        <v>28</v>
      </c>
      <c r="X4" s="388"/>
      <c r="Y4" s="388"/>
      <c r="Z4" s="451" t="s">
        <v>97</v>
      </c>
      <c r="AA4" s="451"/>
      <c r="AB4" s="451"/>
      <c r="AC4" s="451" t="s">
        <v>98</v>
      </c>
      <c r="AD4" s="451"/>
      <c r="AE4" s="451"/>
      <c r="AF4" s="451" t="s">
        <v>99</v>
      </c>
      <c r="AG4" s="451"/>
      <c r="AH4" s="451"/>
      <c r="AI4" s="388" t="s">
        <v>100</v>
      </c>
      <c r="AJ4" s="393"/>
    </row>
    <row r="5" spans="1:36" ht="9.75" customHeight="1">
      <c r="A5" s="384"/>
      <c r="B5" s="355"/>
      <c r="C5" s="350"/>
      <c r="D5" s="350"/>
      <c r="E5" s="350"/>
      <c r="F5" s="350"/>
      <c r="G5" s="350"/>
      <c r="H5" s="364"/>
      <c r="I5" s="364"/>
      <c r="J5" s="364"/>
      <c r="K5" s="364"/>
      <c r="L5" s="364"/>
      <c r="M5" s="364"/>
      <c r="N5" s="364"/>
      <c r="O5" s="364"/>
      <c r="P5" s="364"/>
      <c r="Q5" s="350"/>
      <c r="R5" s="350"/>
      <c r="S5" s="350"/>
      <c r="T5" s="350"/>
      <c r="U5" s="350"/>
      <c r="V5" s="350"/>
      <c r="W5" s="350" t="s">
        <v>257</v>
      </c>
      <c r="X5" s="350"/>
      <c r="Y5" s="350"/>
      <c r="Z5" s="350" t="s">
        <v>101</v>
      </c>
      <c r="AA5" s="350"/>
      <c r="AB5" s="350"/>
      <c r="AC5" s="350" t="s">
        <v>102</v>
      </c>
      <c r="AD5" s="350"/>
      <c r="AE5" s="350"/>
      <c r="AF5" s="350" t="s">
        <v>103</v>
      </c>
      <c r="AG5" s="350"/>
      <c r="AH5" s="350"/>
      <c r="AI5" s="23" t="s">
        <v>104</v>
      </c>
      <c r="AJ5" s="24" t="s">
        <v>105</v>
      </c>
    </row>
    <row r="6" spans="1:36" ht="16.5" customHeight="1">
      <c r="A6" s="390"/>
      <c r="B6" s="25" t="s">
        <v>9</v>
      </c>
      <c r="C6" s="21" t="s">
        <v>7</v>
      </c>
      <c r="D6" s="25" t="s">
        <v>8</v>
      </c>
      <c r="E6" s="21" t="s">
        <v>9</v>
      </c>
      <c r="F6" s="25" t="s">
        <v>7</v>
      </c>
      <c r="G6" s="21" t="s">
        <v>8</v>
      </c>
      <c r="H6" s="25" t="s">
        <v>9</v>
      </c>
      <c r="I6" s="21" t="s">
        <v>7</v>
      </c>
      <c r="J6" s="25" t="s">
        <v>8</v>
      </c>
      <c r="K6" s="21" t="s">
        <v>9</v>
      </c>
      <c r="L6" s="26" t="s">
        <v>7</v>
      </c>
      <c r="M6" s="21" t="s">
        <v>8</v>
      </c>
      <c r="N6" s="25" t="s">
        <v>9</v>
      </c>
      <c r="O6" s="21" t="s">
        <v>7</v>
      </c>
      <c r="P6" s="25" t="s">
        <v>8</v>
      </c>
      <c r="Q6" s="21" t="s">
        <v>9</v>
      </c>
      <c r="R6" s="25" t="s">
        <v>7</v>
      </c>
      <c r="S6" s="21" t="s">
        <v>8</v>
      </c>
      <c r="T6" s="25" t="s">
        <v>9</v>
      </c>
      <c r="U6" s="21" t="s">
        <v>7</v>
      </c>
      <c r="V6" s="25" t="s">
        <v>8</v>
      </c>
      <c r="W6" s="21" t="s">
        <v>9</v>
      </c>
      <c r="X6" s="21" t="s">
        <v>7</v>
      </c>
      <c r="Y6" s="25" t="s">
        <v>8</v>
      </c>
      <c r="Z6" s="21" t="s">
        <v>9</v>
      </c>
      <c r="AA6" s="25" t="s">
        <v>7</v>
      </c>
      <c r="AB6" s="21" t="s">
        <v>8</v>
      </c>
      <c r="AC6" s="25" t="s">
        <v>9</v>
      </c>
      <c r="AD6" s="21" t="s">
        <v>7</v>
      </c>
      <c r="AE6" s="25" t="s">
        <v>8</v>
      </c>
      <c r="AF6" s="21" t="s">
        <v>9</v>
      </c>
      <c r="AG6" s="25" t="s">
        <v>7</v>
      </c>
      <c r="AH6" s="21" t="s">
        <v>8</v>
      </c>
      <c r="AI6" s="27" t="s">
        <v>261</v>
      </c>
      <c r="AJ6" s="28" t="s">
        <v>262</v>
      </c>
    </row>
    <row r="7" spans="1:36" s="30" customFormat="1" ht="12" customHeight="1">
      <c r="A7" s="29" t="s">
        <v>255</v>
      </c>
      <c r="B7" s="132">
        <v>50208</v>
      </c>
      <c r="C7" s="133">
        <v>25653</v>
      </c>
      <c r="D7" s="134">
        <v>24555</v>
      </c>
      <c r="E7" s="133">
        <v>49215</v>
      </c>
      <c r="F7" s="134">
        <v>25061</v>
      </c>
      <c r="G7" s="133">
        <v>24154</v>
      </c>
      <c r="H7" s="134">
        <v>142</v>
      </c>
      <c r="I7" s="133">
        <v>78</v>
      </c>
      <c r="J7" s="134">
        <v>64</v>
      </c>
      <c r="K7" s="133">
        <v>92</v>
      </c>
      <c r="L7" s="134">
        <v>54</v>
      </c>
      <c r="M7" s="133">
        <v>38</v>
      </c>
      <c r="N7" s="134">
        <v>29</v>
      </c>
      <c r="O7" s="133">
        <v>26</v>
      </c>
      <c r="P7" s="134">
        <v>3</v>
      </c>
      <c r="Q7" s="133">
        <v>158</v>
      </c>
      <c r="R7" s="134">
        <v>129</v>
      </c>
      <c r="S7" s="133">
        <v>29</v>
      </c>
      <c r="T7" s="134">
        <v>570</v>
      </c>
      <c r="U7" s="133">
        <v>304</v>
      </c>
      <c r="V7" s="134">
        <v>266</v>
      </c>
      <c r="W7" s="133">
        <v>2</v>
      </c>
      <c r="X7" s="133">
        <v>1</v>
      </c>
      <c r="Y7" s="134">
        <v>1</v>
      </c>
      <c r="Z7" s="133">
        <v>8</v>
      </c>
      <c r="AA7" s="134">
        <v>8</v>
      </c>
      <c r="AB7" s="133">
        <v>0</v>
      </c>
      <c r="AC7" s="134">
        <v>0</v>
      </c>
      <c r="AD7" s="133">
        <v>0</v>
      </c>
      <c r="AE7" s="134">
        <v>0</v>
      </c>
      <c r="AF7" s="133">
        <v>0</v>
      </c>
      <c r="AG7" s="134">
        <v>0</v>
      </c>
      <c r="AH7" s="133">
        <v>0</v>
      </c>
      <c r="AI7" s="135">
        <v>98.0222275334608</v>
      </c>
      <c r="AJ7" s="136">
        <v>0.33062460165710644</v>
      </c>
    </row>
    <row r="8" spans="1:36" s="30" customFormat="1" ht="12" customHeight="1">
      <c r="A8" s="29" t="s">
        <v>277</v>
      </c>
      <c r="B8" s="132">
        <f>C8+D8</f>
        <v>51783</v>
      </c>
      <c r="C8" s="133">
        <f>C9+C15+C22+C39+C57+C67</f>
        <v>26624</v>
      </c>
      <c r="D8" s="134">
        <f>D9+D15+D22+D39+D57+D67</f>
        <v>25159</v>
      </c>
      <c r="E8" s="133">
        <f>F8+G8</f>
        <v>50829</v>
      </c>
      <c r="F8" s="134">
        <f>F9+F15+F22+F39+F57+F67</f>
        <v>26044</v>
      </c>
      <c r="G8" s="133">
        <f>G9+G15+G22+G39+G57+G67</f>
        <v>24785</v>
      </c>
      <c r="H8" s="134">
        <f>I8+J8</f>
        <v>115</v>
      </c>
      <c r="I8" s="133">
        <f>I9+I15+I22+I39+I57+I67</f>
        <v>66</v>
      </c>
      <c r="J8" s="134">
        <f>J9+J15+J22+J39+J57+J67</f>
        <v>49</v>
      </c>
      <c r="K8" s="133">
        <f>L8+M8</f>
        <v>98</v>
      </c>
      <c r="L8" s="134">
        <f>L9+L15+L22+L39+L57+L67</f>
        <v>48</v>
      </c>
      <c r="M8" s="133">
        <f>M9+M15+M22+M39+M57+M67</f>
        <v>50</v>
      </c>
      <c r="N8" s="134">
        <f>O8+P8</f>
        <v>28</v>
      </c>
      <c r="O8" s="133">
        <f>O9+O15+O22+O39+O57+O67</f>
        <v>27</v>
      </c>
      <c r="P8" s="134">
        <f>P9+P15+P22+P39+P57+P67</f>
        <v>1</v>
      </c>
      <c r="Q8" s="133">
        <f>R8+S8</f>
        <v>187</v>
      </c>
      <c r="R8" s="134">
        <f>R9+R15+R22+R39+R57+R67</f>
        <v>156</v>
      </c>
      <c r="S8" s="133">
        <f>S9+S15+S22+S39+S57+S67</f>
        <v>31</v>
      </c>
      <c r="T8" s="134">
        <f>U8+V8</f>
        <v>524</v>
      </c>
      <c r="U8" s="133">
        <f>U9+U15+U22+U39+U57+U67</f>
        <v>281</v>
      </c>
      <c r="V8" s="134">
        <f>V9+V15+V22+V39+V57+V67</f>
        <v>243</v>
      </c>
      <c r="W8" s="133">
        <f>X8+Y8</f>
        <v>2</v>
      </c>
      <c r="X8" s="133">
        <f>X9+X15+X22+X39+X57+X67</f>
        <v>2</v>
      </c>
      <c r="Y8" s="134">
        <f>Y9+Y15+Y22+Y39+Y57+Y67</f>
        <v>0</v>
      </c>
      <c r="Z8" s="133">
        <f>AA8+AB8</f>
        <v>10</v>
      </c>
      <c r="AA8" s="134">
        <f>AA9+AA15+AA22+AA39+AA57+AA67</f>
        <v>9</v>
      </c>
      <c r="AB8" s="133">
        <f>AB9+AB15+AB22+AB39+AB57+AB67</f>
        <v>1</v>
      </c>
      <c r="AC8" s="134">
        <f>AD8+AE8</f>
        <v>0</v>
      </c>
      <c r="AD8" s="133">
        <f>AD9+AD15+AD22+AD39+AD57+AD67</f>
        <v>0</v>
      </c>
      <c r="AE8" s="134">
        <f>AE9+AE15+AE22+AE39+AE57+AE67</f>
        <v>0</v>
      </c>
      <c r="AF8" s="133">
        <f>AG8+AH8</f>
        <v>0</v>
      </c>
      <c r="AG8" s="134">
        <f>AG9+AG15+AG22+AG39+AG57+AG67</f>
        <v>0</v>
      </c>
      <c r="AH8" s="133">
        <f>AH9+AH15+AH22+AH39+AH57+AH67</f>
        <v>0</v>
      </c>
      <c r="AI8" s="135">
        <f aca="true" t="shared" si="0" ref="AI8:AI39">E8/B8*100</f>
        <v>98.15769654133597</v>
      </c>
      <c r="AJ8" s="136">
        <f aca="true" t="shared" si="1" ref="AJ8:AJ39">((Q8+Z8+AC8+AF8)/B8)*100</f>
        <v>0.38043373307842343</v>
      </c>
    </row>
    <row r="9" spans="1:36" s="30" customFormat="1" ht="12" customHeight="1">
      <c r="A9" s="83" t="s">
        <v>106</v>
      </c>
      <c r="B9" s="137">
        <f aca="true" t="shared" si="2" ref="B9:AH9">SUM(B10:B14)</f>
        <v>11944</v>
      </c>
      <c r="C9" s="138">
        <f t="shared" si="2"/>
        <v>6246</v>
      </c>
      <c r="D9" s="139">
        <f t="shared" si="2"/>
        <v>5698</v>
      </c>
      <c r="E9" s="138">
        <f t="shared" si="2"/>
        <v>11745</v>
      </c>
      <c r="F9" s="139">
        <f t="shared" si="2"/>
        <v>6134</v>
      </c>
      <c r="G9" s="138">
        <f t="shared" si="2"/>
        <v>5611</v>
      </c>
      <c r="H9" s="139">
        <f t="shared" si="2"/>
        <v>31</v>
      </c>
      <c r="I9" s="138">
        <f t="shared" si="2"/>
        <v>20</v>
      </c>
      <c r="J9" s="139">
        <f t="shared" si="2"/>
        <v>11</v>
      </c>
      <c r="K9" s="138">
        <f t="shared" si="2"/>
        <v>24</v>
      </c>
      <c r="L9" s="139">
        <f t="shared" si="2"/>
        <v>10</v>
      </c>
      <c r="M9" s="138">
        <f t="shared" si="2"/>
        <v>14</v>
      </c>
      <c r="N9" s="139">
        <f t="shared" si="2"/>
        <v>1</v>
      </c>
      <c r="O9" s="138">
        <f t="shared" si="2"/>
        <v>1</v>
      </c>
      <c r="P9" s="139">
        <f t="shared" si="2"/>
        <v>0</v>
      </c>
      <c r="Q9" s="138">
        <f t="shared" si="2"/>
        <v>34</v>
      </c>
      <c r="R9" s="139">
        <f t="shared" si="2"/>
        <v>22</v>
      </c>
      <c r="S9" s="138">
        <f t="shared" si="2"/>
        <v>12</v>
      </c>
      <c r="T9" s="139">
        <f t="shared" si="2"/>
        <v>108</v>
      </c>
      <c r="U9" s="138">
        <f t="shared" si="2"/>
        <v>58</v>
      </c>
      <c r="V9" s="139">
        <f t="shared" si="2"/>
        <v>50</v>
      </c>
      <c r="W9" s="138">
        <f t="shared" si="2"/>
        <v>1</v>
      </c>
      <c r="X9" s="138">
        <f t="shared" si="2"/>
        <v>1</v>
      </c>
      <c r="Y9" s="139">
        <f t="shared" si="2"/>
        <v>0</v>
      </c>
      <c r="Z9" s="138">
        <f t="shared" si="2"/>
        <v>1</v>
      </c>
      <c r="AA9" s="139">
        <f t="shared" si="2"/>
        <v>1</v>
      </c>
      <c r="AB9" s="138">
        <f t="shared" si="2"/>
        <v>0</v>
      </c>
      <c r="AC9" s="139">
        <f t="shared" si="2"/>
        <v>0</v>
      </c>
      <c r="AD9" s="138">
        <f t="shared" si="2"/>
        <v>0</v>
      </c>
      <c r="AE9" s="139">
        <f t="shared" si="2"/>
        <v>0</v>
      </c>
      <c r="AF9" s="138">
        <f t="shared" si="2"/>
        <v>0</v>
      </c>
      <c r="AG9" s="139">
        <f t="shared" si="2"/>
        <v>0</v>
      </c>
      <c r="AH9" s="138">
        <f t="shared" si="2"/>
        <v>0</v>
      </c>
      <c r="AI9" s="140">
        <f t="shared" si="0"/>
        <v>98.33389149363697</v>
      </c>
      <c r="AJ9" s="141">
        <f t="shared" si="1"/>
        <v>0.29303415941058275</v>
      </c>
    </row>
    <row r="10" spans="1:36" ht="12" customHeight="1">
      <c r="A10" s="84" t="s">
        <v>107</v>
      </c>
      <c r="B10" s="142">
        <f>C10+D10</f>
        <v>1310</v>
      </c>
      <c r="C10" s="143">
        <f aca="true" t="shared" si="3" ref="C10:D14">F10+I10+L10+O10+R10+U10+X10</f>
        <v>708</v>
      </c>
      <c r="D10" s="143">
        <f t="shared" si="3"/>
        <v>602</v>
      </c>
      <c r="E10" s="143">
        <f>F10+G10</f>
        <v>1294</v>
      </c>
      <c r="F10" s="142">
        <v>698</v>
      </c>
      <c r="G10" s="143">
        <v>596</v>
      </c>
      <c r="H10" s="142">
        <f>I10+J10</f>
        <v>1</v>
      </c>
      <c r="I10" s="143"/>
      <c r="J10" s="142">
        <v>1</v>
      </c>
      <c r="K10" s="143">
        <f>L10+M10</f>
        <v>4</v>
      </c>
      <c r="L10" s="144">
        <v>2</v>
      </c>
      <c r="M10" s="143">
        <v>2</v>
      </c>
      <c r="N10" s="142">
        <f>O10+P10</f>
        <v>0</v>
      </c>
      <c r="O10" s="143"/>
      <c r="P10" s="142"/>
      <c r="Q10" s="143">
        <f>R10+S10</f>
        <v>5</v>
      </c>
      <c r="R10" s="145">
        <v>5</v>
      </c>
      <c r="S10" s="145"/>
      <c r="T10" s="142">
        <f>U10+V10</f>
        <v>6</v>
      </c>
      <c r="U10" s="143">
        <v>3</v>
      </c>
      <c r="V10" s="142">
        <v>3</v>
      </c>
      <c r="W10" s="143">
        <f>X10+Y10</f>
        <v>0</v>
      </c>
      <c r="X10" s="143"/>
      <c r="Y10" s="142"/>
      <c r="Z10" s="143">
        <f>AA10+AB10</f>
        <v>0</v>
      </c>
      <c r="AA10" s="142"/>
      <c r="AB10" s="143"/>
      <c r="AC10" s="142">
        <f>AD10+AE10</f>
        <v>0</v>
      </c>
      <c r="AD10" s="143">
        <v>0</v>
      </c>
      <c r="AE10" s="142">
        <v>0</v>
      </c>
      <c r="AF10" s="143">
        <f>AG10+AH10</f>
        <v>0</v>
      </c>
      <c r="AG10" s="142">
        <v>0</v>
      </c>
      <c r="AH10" s="143">
        <v>0</v>
      </c>
      <c r="AI10" s="146">
        <f t="shared" si="0"/>
        <v>98.77862595419847</v>
      </c>
      <c r="AJ10" s="147">
        <f t="shared" si="1"/>
        <v>0.38167938931297707</v>
      </c>
    </row>
    <row r="11" spans="1:36" ht="12" customHeight="1">
      <c r="A11" s="84" t="s">
        <v>108</v>
      </c>
      <c r="B11" s="145">
        <f>C11+D11</f>
        <v>1618</v>
      </c>
      <c r="C11" s="145">
        <f t="shared" si="3"/>
        <v>839</v>
      </c>
      <c r="D11" s="144">
        <f t="shared" si="3"/>
        <v>779</v>
      </c>
      <c r="E11" s="145">
        <f>F11+G11</f>
        <v>1593</v>
      </c>
      <c r="F11" s="144">
        <v>822</v>
      </c>
      <c r="G11" s="145">
        <v>771</v>
      </c>
      <c r="H11" s="144">
        <f>I11+J11</f>
        <v>1</v>
      </c>
      <c r="I11" s="145">
        <v>1</v>
      </c>
      <c r="J11" s="144"/>
      <c r="K11" s="145">
        <f>L11+M11</f>
        <v>4</v>
      </c>
      <c r="L11" s="144"/>
      <c r="M11" s="145">
        <v>4</v>
      </c>
      <c r="N11" s="144">
        <f>O11+P11</f>
        <v>0</v>
      </c>
      <c r="O11" s="145"/>
      <c r="P11" s="144"/>
      <c r="Q11" s="145">
        <f>R11+S11</f>
        <v>2</v>
      </c>
      <c r="R11" s="144">
        <v>1</v>
      </c>
      <c r="S11" s="145">
        <v>1</v>
      </c>
      <c r="T11" s="144">
        <f>U11+V11</f>
        <v>18</v>
      </c>
      <c r="U11" s="145">
        <v>15</v>
      </c>
      <c r="V11" s="144">
        <v>3</v>
      </c>
      <c r="W11" s="145">
        <f>X11+Y11</f>
        <v>0</v>
      </c>
      <c r="X11" s="145"/>
      <c r="Y11" s="144"/>
      <c r="Z11" s="145">
        <f>AA11+AB11</f>
        <v>0</v>
      </c>
      <c r="AA11" s="144"/>
      <c r="AB11" s="145"/>
      <c r="AC11" s="144">
        <f>AD11+AE11</f>
        <v>0</v>
      </c>
      <c r="AD11" s="145">
        <v>0</v>
      </c>
      <c r="AE11" s="144">
        <v>0</v>
      </c>
      <c r="AF11" s="145">
        <f>AG11+AH11</f>
        <v>0</v>
      </c>
      <c r="AG11" s="144">
        <v>0</v>
      </c>
      <c r="AH11" s="145">
        <v>0</v>
      </c>
      <c r="AI11" s="148">
        <f t="shared" si="0"/>
        <v>98.4548825710754</v>
      </c>
      <c r="AJ11" s="147">
        <f t="shared" si="1"/>
        <v>0.12360939431396785</v>
      </c>
    </row>
    <row r="12" spans="1:36" ht="12" customHeight="1">
      <c r="A12" s="84" t="s">
        <v>109</v>
      </c>
      <c r="B12" s="149">
        <f>C12+D12</f>
        <v>4696</v>
      </c>
      <c r="C12" s="150">
        <f t="shared" si="3"/>
        <v>2431</v>
      </c>
      <c r="D12" s="151">
        <f t="shared" si="3"/>
        <v>2265</v>
      </c>
      <c r="E12" s="150">
        <f>F12+G12</f>
        <v>4622</v>
      </c>
      <c r="F12" s="151">
        <v>2390</v>
      </c>
      <c r="G12" s="150">
        <v>2232</v>
      </c>
      <c r="H12" s="151">
        <f>I12+J12</f>
        <v>21</v>
      </c>
      <c r="I12" s="150">
        <v>14</v>
      </c>
      <c r="J12" s="151">
        <v>7</v>
      </c>
      <c r="K12" s="150">
        <f>L12+M12</f>
        <v>2</v>
      </c>
      <c r="L12" s="151"/>
      <c r="M12" s="150">
        <v>2</v>
      </c>
      <c r="N12" s="151">
        <f>O12+P12</f>
        <v>1</v>
      </c>
      <c r="O12" s="150">
        <v>1</v>
      </c>
      <c r="P12" s="151"/>
      <c r="Q12" s="150">
        <f>R12+S12</f>
        <v>16</v>
      </c>
      <c r="R12" s="151">
        <v>11</v>
      </c>
      <c r="S12" s="150">
        <v>5</v>
      </c>
      <c r="T12" s="151">
        <f>U12+V12</f>
        <v>34</v>
      </c>
      <c r="U12" s="150">
        <v>15</v>
      </c>
      <c r="V12" s="151">
        <v>19</v>
      </c>
      <c r="W12" s="150">
        <f>X12+Y12</f>
        <v>0</v>
      </c>
      <c r="X12" s="150"/>
      <c r="Y12" s="151"/>
      <c r="Z12" s="150">
        <f>AA12+AB12</f>
        <v>1</v>
      </c>
      <c r="AA12" s="151">
        <v>1</v>
      </c>
      <c r="AB12" s="150"/>
      <c r="AC12" s="151">
        <f>AD12+AE12</f>
        <v>0</v>
      </c>
      <c r="AD12" s="150">
        <v>0</v>
      </c>
      <c r="AE12" s="151">
        <v>0</v>
      </c>
      <c r="AF12" s="150">
        <f>AG12+AH12</f>
        <v>0</v>
      </c>
      <c r="AG12" s="151">
        <v>0</v>
      </c>
      <c r="AH12" s="150">
        <v>0</v>
      </c>
      <c r="AI12" s="152">
        <f t="shared" si="0"/>
        <v>98.42419080068143</v>
      </c>
      <c r="AJ12" s="147">
        <f t="shared" si="1"/>
        <v>0.36201022146507666</v>
      </c>
    </row>
    <row r="13" spans="1:36" ht="12" customHeight="1">
      <c r="A13" s="84" t="s">
        <v>110</v>
      </c>
      <c r="B13" s="142">
        <f>C13+D13</f>
        <v>3031</v>
      </c>
      <c r="C13" s="143">
        <f t="shared" si="3"/>
        <v>1585</v>
      </c>
      <c r="D13" s="142">
        <f t="shared" si="3"/>
        <v>1446</v>
      </c>
      <c r="E13" s="143">
        <f>F13+G13</f>
        <v>2966</v>
      </c>
      <c r="F13" s="142">
        <v>1551</v>
      </c>
      <c r="G13" s="143">
        <v>1415</v>
      </c>
      <c r="H13" s="142">
        <f>I13+J13</f>
        <v>7</v>
      </c>
      <c r="I13" s="143">
        <v>4</v>
      </c>
      <c r="J13" s="142">
        <v>3</v>
      </c>
      <c r="K13" s="143">
        <f>L13+M13</f>
        <v>12</v>
      </c>
      <c r="L13" s="142">
        <v>7</v>
      </c>
      <c r="M13" s="143">
        <v>5</v>
      </c>
      <c r="N13" s="142">
        <f>O13+P13</f>
        <v>0</v>
      </c>
      <c r="O13" s="143"/>
      <c r="P13" s="142"/>
      <c r="Q13" s="143">
        <f>R13+S13</f>
        <v>11</v>
      </c>
      <c r="R13" s="142">
        <v>5</v>
      </c>
      <c r="S13" s="143">
        <v>6</v>
      </c>
      <c r="T13" s="142">
        <f>U13+V13</f>
        <v>34</v>
      </c>
      <c r="U13" s="143">
        <v>17</v>
      </c>
      <c r="V13" s="142">
        <v>17</v>
      </c>
      <c r="W13" s="143">
        <f>X13+Y13</f>
        <v>1</v>
      </c>
      <c r="X13" s="143">
        <v>1</v>
      </c>
      <c r="Y13" s="142"/>
      <c r="Z13" s="143">
        <f>AA13+AB13</f>
        <v>0</v>
      </c>
      <c r="AA13" s="142"/>
      <c r="AB13" s="143"/>
      <c r="AC13" s="142">
        <f>AD13+AE13</f>
        <v>0</v>
      </c>
      <c r="AD13" s="143">
        <v>0</v>
      </c>
      <c r="AE13" s="142">
        <v>0</v>
      </c>
      <c r="AF13" s="143">
        <f>AG13+AH13</f>
        <v>0</v>
      </c>
      <c r="AG13" s="142">
        <v>0</v>
      </c>
      <c r="AH13" s="143">
        <v>0</v>
      </c>
      <c r="AI13" s="148">
        <f t="shared" si="0"/>
        <v>97.85549323655559</v>
      </c>
      <c r="AJ13" s="147">
        <f t="shared" si="1"/>
        <v>0.3629165291982844</v>
      </c>
    </row>
    <row r="14" spans="1:36" ht="12" customHeight="1">
      <c r="A14" s="85" t="s">
        <v>111</v>
      </c>
      <c r="B14" s="153">
        <f>C14+D14</f>
        <v>1289</v>
      </c>
      <c r="C14" s="154">
        <f t="shared" si="3"/>
        <v>683</v>
      </c>
      <c r="D14" s="155">
        <f t="shared" si="3"/>
        <v>606</v>
      </c>
      <c r="E14" s="154">
        <f>F14+G14</f>
        <v>1270</v>
      </c>
      <c r="F14" s="155">
        <v>673</v>
      </c>
      <c r="G14" s="154">
        <v>597</v>
      </c>
      <c r="H14" s="155">
        <f>I14+J14</f>
        <v>1</v>
      </c>
      <c r="I14" s="154">
        <v>1</v>
      </c>
      <c r="J14" s="155"/>
      <c r="K14" s="154">
        <f>L14+M14</f>
        <v>2</v>
      </c>
      <c r="L14" s="155">
        <v>1</v>
      </c>
      <c r="M14" s="154">
        <v>1</v>
      </c>
      <c r="N14" s="155">
        <f>O14+P14</f>
        <v>0</v>
      </c>
      <c r="O14" s="154"/>
      <c r="P14" s="155"/>
      <c r="Q14" s="154">
        <f>R14+S14</f>
        <v>0</v>
      </c>
      <c r="R14" s="155"/>
      <c r="S14" s="154"/>
      <c r="T14" s="155">
        <f>U14+V14</f>
        <v>16</v>
      </c>
      <c r="U14" s="154">
        <v>8</v>
      </c>
      <c r="V14" s="155">
        <v>8</v>
      </c>
      <c r="W14" s="154">
        <f>X14+Y14</f>
        <v>0</v>
      </c>
      <c r="X14" s="154"/>
      <c r="Y14" s="155"/>
      <c r="Z14" s="154">
        <f>AA14+AB14</f>
        <v>0</v>
      </c>
      <c r="AA14" s="155"/>
      <c r="AB14" s="154"/>
      <c r="AC14" s="155">
        <f>AD14+AE14</f>
        <v>0</v>
      </c>
      <c r="AD14" s="154">
        <v>0</v>
      </c>
      <c r="AE14" s="155">
        <v>0</v>
      </c>
      <c r="AF14" s="154">
        <f>AG14+AH14</f>
        <v>0</v>
      </c>
      <c r="AG14" s="155">
        <v>0</v>
      </c>
      <c r="AH14" s="154">
        <v>0</v>
      </c>
      <c r="AI14" s="152">
        <f t="shared" si="0"/>
        <v>98.52598913886735</v>
      </c>
      <c r="AJ14" s="147">
        <f t="shared" si="1"/>
        <v>0</v>
      </c>
    </row>
    <row r="15" spans="1:36" s="30" customFormat="1" ht="12" customHeight="1">
      <c r="A15" s="86" t="s">
        <v>112</v>
      </c>
      <c r="B15" s="156">
        <f aca="true" t="shared" si="4" ref="B15:AH15">SUM(B16:B21)</f>
        <v>11689</v>
      </c>
      <c r="C15" s="157">
        <f t="shared" si="4"/>
        <v>5983</v>
      </c>
      <c r="D15" s="158">
        <f>SUM(D16:D21)</f>
        <v>5706</v>
      </c>
      <c r="E15" s="157">
        <f t="shared" si="4"/>
        <v>11467</v>
      </c>
      <c r="F15" s="158">
        <f t="shared" si="4"/>
        <v>5854</v>
      </c>
      <c r="G15" s="157">
        <f t="shared" si="4"/>
        <v>5613</v>
      </c>
      <c r="H15" s="158">
        <f t="shared" si="4"/>
        <v>47</v>
      </c>
      <c r="I15" s="157">
        <f t="shared" si="4"/>
        <v>25</v>
      </c>
      <c r="J15" s="158">
        <f t="shared" si="4"/>
        <v>22</v>
      </c>
      <c r="K15" s="157">
        <f t="shared" si="4"/>
        <v>40</v>
      </c>
      <c r="L15" s="158">
        <f t="shared" si="4"/>
        <v>20</v>
      </c>
      <c r="M15" s="157">
        <f t="shared" si="4"/>
        <v>20</v>
      </c>
      <c r="N15" s="158">
        <f t="shared" si="4"/>
        <v>1</v>
      </c>
      <c r="O15" s="157">
        <f t="shared" si="4"/>
        <v>1</v>
      </c>
      <c r="P15" s="158">
        <f t="shared" si="4"/>
        <v>0</v>
      </c>
      <c r="Q15" s="157">
        <f t="shared" si="4"/>
        <v>36</v>
      </c>
      <c r="R15" s="158">
        <f t="shared" si="4"/>
        <v>31</v>
      </c>
      <c r="S15" s="157">
        <f t="shared" si="4"/>
        <v>5</v>
      </c>
      <c r="T15" s="158">
        <f t="shared" si="4"/>
        <v>98</v>
      </c>
      <c r="U15" s="157">
        <f t="shared" si="4"/>
        <v>52</v>
      </c>
      <c r="V15" s="158">
        <f t="shared" si="4"/>
        <v>46</v>
      </c>
      <c r="W15" s="157">
        <f t="shared" si="4"/>
        <v>0</v>
      </c>
      <c r="X15" s="157">
        <f t="shared" si="4"/>
        <v>0</v>
      </c>
      <c r="Y15" s="158">
        <f t="shared" si="4"/>
        <v>0</v>
      </c>
      <c r="Z15" s="157">
        <f t="shared" si="4"/>
        <v>3</v>
      </c>
      <c r="AA15" s="158">
        <f t="shared" si="4"/>
        <v>2</v>
      </c>
      <c r="AB15" s="157">
        <f t="shared" si="4"/>
        <v>1</v>
      </c>
      <c r="AC15" s="158">
        <f t="shared" si="4"/>
        <v>0</v>
      </c>
      <c r="AD15" s="157">
        <f t="shared" si="4"/>
        <v>0</v>
      </c>
      <c r="AE15" s="158">
        <f t="shared" si="4"/>
        <v>0</v>
      </c>
      <c r="AF15" s="157">
        <f t="shared" si="4"/>
        <v>0</v>
      </c>
      <c r="AG15" s="158">
        <f t="shared" si="4"/>
        <v>0</v>
      </c>
      <c r="AH15" s="157">
        <f t="shared" si="4"/>
        <v>0</v>
      </c>
      <c r="AI15" s="159">
        <f t="shared" si="0"/>
        <v>98.10077850970998</v>
      </c>
      <c r="AJ15" s="160">
        <f t="shared" si="1"/>
        <v>0.3336470185644623</v>
      </c>
    </row>
    <row r="16" spans="1:36" ht="12" customHeight="1">
      <c r="A16" s="84" t="s">
        <v>113</v>
      </c>
      <c r="B16" s="149">
        <f aca="true" t="shared" si="5" ref="B16:B21">C16+D16</f>
        <v>3927</v>
      </c>
      <c r="C16" s="150">
        <f aca="true" t="shared" si="6" ref="C16:D21">F16+I16+L16+O16+R16+U16+X16</f>
        <v>1992</v>
      </c>
      <c r="D16" s="151">
        <f t="shared" si="6"/>
        <v>1935</v>
      </c>
      <c r="E16" s="150">
        <f aca="true" t="shared" si="7" ref="E16:E21">F16+G16</f>
        <v>3856</v>
      </c>
      <c r="F16" s="151">
        <v>1955</v>
      </c>
      <c r="G16" s="150">
        <v>1901</v>
      </c>
      <c r="H16" s="151">
        <f aca="true" t="shared" si="8" ref="H16:H21">I16+J16</f>
        <v>21</v>
      </c>
      <c r="I16" s="150">
        <v>10</v>
      </c>
      <c r="J16" s="151">
        <v>11</v>
      </c>
      <c r="K16" s="150">
        <f aca="true" t="shared" si="9" ref="K16:K21">L16+M16</f>
        <v>6</v>
      </c>
      <c r="L16" s="151">
        <v>3</v>
      </c>
      <c r="M16" s="150">
        <v>3</v>
      </c>
      <c r="N16" s="151">
        <f aca="true" t="shared" si="10" ref="N16:N21">O16+P16</f>
        <v>0</v>
      </c>
      <c r="O16" s="150"/>
      <c r="P16" s="151"/>
      <c r="Q16" s="150">
        <f aca="true" t="shared" si="11" ref="Q16:Q21">R16+S16</f>
        <v>11</v>
      </c>
      <c r="R16" s="151">
        <v>9</v>
      </c>
      <c r="S16" s="150">
        <v>2</v>
      </c>
      <c r="T16" s="151">
        <f aca="true" t="shared" si="12" ref="T16:T21">U16+V16</f>
        <v>33</v>
      </c>
      <c r="U16" s="150">
        <v>15</v>
      </c>
      <c r="V16" s="151">
        <v>18</v>
      </c>
      <c r="W16" s="150">
        <f aca="true" t="shared" si="13" ref="W16:W21">X16+Y16</f>
        <v>0</v>
      </c>
      <c r="X16" s="150"/>
      <c r="Y16" s="151"/>
      <c r="Z16" s="150">
        <f aca="true" t="shared" si="14" ref="Z16:Z21">AA16+AB16</f>
        <v>1</v>
      </c>
      <c r="AA16" s="151">
        <v>1</v>
      </c>
      <c r="AB16" s="150"/>
      <c r="AC16" s="151">
        <f aca="true" t="shared" si="15" ref="AC16:AC21">AD16+AE16</f>
        <v>0</v>
      </c>
      <c r="AD16" s="150">
        <v>0</v>
      </c>
      <c r="AE16" s="151">
        <v>0</v>
      </c>
      <c r="AF16" s="150">
        <f aca="true" t="shared" si="16" ref="AF16:AF21">AG16+AH16</f>
        <v>0</v>
      </c>
      <c r="AG16" s="151">
        <v>0</v>
      </c>
      <c r="AH16" s="150">
        <v>0</v>
      </c>
      <c r="AI16" s="148">
        <f t="shared" si="0"/>
        <v>98.19200407435702</v>
      </c>
      <c r="AJ16" s="147">
        <f t="shared" si="1"/>
        <v>0.30557677616501144</v>
      </c>
    </row>
    <row r="17" spans="1:36" ht="12" customHeight="1">
      <c r="A17" s="87" t="s">
        <v>114</v>
      </c>
      <c r="B17" s="142">
        <f t="shared" si="5"/>
        <v>3225</v>
      </c>
      <c r="C17" s="143">
        <f t="shared" si="6"/>
        <v>1624</v>
      </c>
      <c r="D17" s="142">
        <f t="shared" si="6"/>
        <v>1601</v>
      </c>
      <c r="E17" s="143">
        <f t="shared" si="7"/>
        <v>3171</v>
      </c>
      <c r="F17" s="142">
        <v>1591</v>
      </c>
      <c r="G17" s="143">
        <v>1580</v>
      </c>
      <c r="H17" s="142">
        <f t="shared" si="8"/>
        <v>7</v>
      </c>
      <c r="I17" s="143">
        <v>3</v>
      </c>
      <c r="J17" s="142">
        <v>4</v>
      </c>
      <c r="K17" s="143">
        <f t="shared" si="9"/>
        <v>15</v>
      </c>
      <c r="L17" s="142">
        <v>8</v>
      </c>
      <c r="M17" s="143">
        <v>7</v>
      </c>
      <c r="N17" s="142">
        <f t="shared" si="10"/>
        <v>1</v>
      </c>
      <c r="O17" s="143">
        <v>1</v>
      </c>
      <c r="P17" s="142"/>
      <c r="Q17" s="143">
        <f t="shared" si="11"/>
        <v>8</v>
      </c>
      <c r="R17" s="142">
        <v>7</v>
      </c>
      <c r="S17" s="143">
        <v>1</v>
      </c>
      <c r="T17" s="142">
        <f t="shared" si="12"/>
        <v>23</v>
      </c>
      <c r="U17" s="143">
        <v>14</v>
      </c>
      <c r="V17" s="142">
        <v>9</v>
      </c>
      <c r="W17" s="143">
        <f t="shared" si="13"/>
        <v>0</v>
      </c>
      <c r="X17" s="143"/>
      <c r="Y17" s="142"/>
      <c r="Z17" s="143">
        <f t="shared" si="14"/>
        <v>2</v>
      </c>
      <c r="AA17" s="142">
        <v>1</v>
      </c>
      <c r="AB17" s="143">
        <v>1</v>
      </c>
      <c r="AC17" s="142">
        <f t="shared" si="15"/>
        <v>0</v>
      </c>
      <c r="AD17" s="143">
        <v>0</v>
      </c>
      <c r="AE17" s="142">
        <v>0</v>
      </c>
      <c r="AF17" s="143">
        <f t="shared" si="16"/>
        <v>0</v>
      </c>
      <c r="AG17" s="142">
        <v>0</v>
      </c>
      <c r="AH17" s="143">
        <v>0</v>
      </c>
      <c r="AI17" s="152">
        <f t="shared" si="0"/>
        <v>98.32558139534883</v>
      </c>
      <c r="AJ17" s="147">
        <f t="shared" si="1"/>
        <v>0.31007751937984496</v>
      </c>
    </row>
    <row r="18" spans="1:36" ht="12" customHeight="1">
      <c r="A18" s="84" t="s">
        <v>115</v>
      </c>
      <c r="B18" s="161">
        <f t="shared" si="5"/>
        <v>1390</v>
      </c>
      <c r="C18" s="145">
        <f t="shared" si="6"/>
        <v>751</v>
      </c>
      <c r="D18" s="144">
        <f t="shared" si="6"/>
        <v>639</v>
      </c>
      <c r="E18" s="145">
        <f t="shared" si="7"/>
        <v>1360</v>
      </c>
      <c r="F18" s="144">
        <v>735</v>
      </c>
      <c r="G18" s="145">
        <v>625</v>
      </c>
      <c r="H18" s="144">
        <f t="shared" si="8"/>
        <v>0</v>
      </c>
      <c r="I18" s="145"/>
      <c r="J18" s="144"/>
      <c r="K18" s="145">
        <f t="shared" si="9"/>
        <v>2</v>
      </c>
      <c r="L18" s="144">
        <v>1</v>
      </c>
      <c r="M18" s="145">
        <v>1</v>
      </c>
      <c r="N18" s="144">
        <f t="shared" si="10"/>
        <v>0</v>
      </c>
      <c r="O18" s="145"/>
      <c r="P18" s="144"/>
      <c r="Q18" s="145">
        <f t="shared" si="11"/>
        <v>9</v>
      </c>
      <c r="R18" s="144">
        <v>7</v>
      </c>
      <c r="S18" s="145">
        <v>2</v>
      </c>
      <c r="T18" s="144">
        <f t="shared" si="12"/>
        <v>19</v>
      </c>
      <c r="U18" s="145">
        <v>8</v>
      </c>
      <c r="V18" s="144">
        <v>11</v>
      </c>
      <c r="W18" s="145">
        <f t="shared" si="13"/>
        <v>0</v>
      </c>
      <c r="X18" s="145"/>
      <c r="Y18" s="144"/>
      <c r="Z18" s="145">
        <f t="shared" si="14"/>
        <v>0</v>
      </c>
      <c r="AA18" s="144"/>
      <c r="AB18" s="145"/>
      <c r="AC18" s="144">
        <f t="shared" si="15"/>
        <v>0</v>
      </c>
      <c r="AD18" s="145">
        <v>0</v>
      </c>
      <c r="AE18" s="144">
        <v>0</v>
      </c>
      <c r="AF18" s="145">
        <f t="shared" si="16"/>
        <v>0</v>
      </c>
      <c r="AG18" s="144">
        <v>0</v>
      </c>
      <c r="AH18" s="145">
        <v>0</v>
      </c>
      <c r="AI18" s="148">
        <f t="shared" si="0"/>
        <v>97.84172661870504</v>
      </c>
      <c r="AJ18" s="147">
        <f t="shared" si="1"/>
        <v>0.6474820143884892</v>
      </c>
    </row>
    <row r="19" spans="1:36" ht="12" customHeight="1">
      <c r="A19" s="85" t="s">
        <v>116</v>
      </c>
      <c r="B19" s="142">
        <f t="shared" si="5"/>
        <v>1204</v>
      </c>
      <c r="C19" s="143">
        <f t="shared" si="6"/>
        <v>615</v>
      </c>
      <c r="D19" s="142">
        <f t="shared" si="6"/>
        <v>589</v>
      </c>
      <c r="E19" s="143">
        <f t="shared" si="7"/>
        <v>1179</v>
      </c>
      <c r="F19" s="142">
        <v>599</v>
      </c>
      <c r="G19" s="143">
        <v>580</v>
      </c>
      <c r="H19" s="142">
        <f t="shared" si="8"/>
        <v>12</v>
      </c>
      <c r="I19" s="143">
        <v>8</v>
      </c>
      <c r="J19" s="142">
        <v>4</v>
      </c>
      <c r="K19" s="143">
        <f t="shared" si="9"/>
        <v>4</v>
      </c>
      <c r="L19" s="142">
        <v>1</v>
      </c>
      <c r="M19" s="143">
        <v>3</v>
      </c>
      <c r="N19" s="142">
        <f t="shared" si="10"/>
        <v>0</v>
      </c>
      <c r="O19" s="143"/>
      <c r="P19" s="142"/>
      <c r="Q19" s="143">
        <f t="shared" si="11"/>
        <v>1</v>
      </c>
      <c r="R19" s="142">
        <v>1</v>
      </c>
      <c r="S19" s="143"/>
      <c r="T19" s="142">
        <f t="shared" si="12"/>
        <v>8</v>
      </c>
      <c r="U19" s="143">
        <v>6</v>
      </c>
      <c r="V19" s="142">
        <v>2</v>
      </c>
      <c r="W19" s="143">
        <f t="shared" si="13"/>
        <v>0</v>
      </c>
      <c r="X19" s="143"/>
      <c r="Y19" s="142"/>
      <c r="Z19" s="143">
        <f t="shared" si="14"/>
        <v>0</v>
      </c>
      <c r="AA19" s="142"/>
      <c r="AB19" s="143"/>
      <c r="AC19" s="142">
        <f t="shared" si="15"/>
        <v>0</v>
      </c>
      <c r="AD19" s="143">
        <v>0</v>
      </c>
      <c r="AE19" s="142">
        <v>0</v>
      </c>
      <c r="AF19" s="143">
        <f t="shared" si="16"/>
        <v>0</v>
      </c>
      <c r="AG19" s="142">
        <v>0</v>
      </c>
      <c r="AH19" s="143">
        <v>0</v>
      </c>
      <c r="AI19" s="152">
        <f t="shared" si="0"/>
        <v>97.9235880398671</v>
      </c>
      <c r="AJ19" s="147">
        <f t="shared" si="1"/>
        <v>0.08305647840531562</v>
      </c>
    </row>
    <row r="20" spans="1:36" ht="12" customHeight="1">
      <c r="A20" s="84" t="s">
        <v>117</v>
      </c>
      <c r="B20" s="161">
        <f t="shared" si="5"/>
        <v>1034</v>
      </c>
      <c r="C20" s="145">
        <f t="shared" si="6"/>
        <v>532</v>
      </c>
      <c r="D20" s="144">
        <f t="shared" si="6"/>
        <v>502</v>
      </c>
      <c r="E20" s="145">
        <f t="shared" si="7"/>
        <v>1019</v>
      </c>
      <c r="F20" s="144">
        <v>521</v>
      </c>
      <c r="G20" s="145">
        <v>498</v>
      </c>
      <c r="H20" s="144">
        <f t="shared" si="8"/>
        <v>6</v>
      </c>
      <c r="I20" s="145">
        <v>4</v>
      </c>
      <c r="J20" s="144">
        <v>2</v>
      </c>
      <c r="K20" s="145">
        <f t="shared" si="9"/>
        <v>1</v>
      </c>
      <c r="L20" s="144">
        <v>1</v>
      </c>
      <c r="M20" s="145"/>
      <c r="N20" s="144">
        <f t="shared" si="10"/>
        <v>0</v>
      </c>
      <c r="O20" s="145"/>
      <c r="P20" s="144"/>
      <c r="Q20" s="145">
        <f t="shared" si="11"/>
        <v>3</v>
      </c>
      <c r="R20" s="144">
        <v>3</v>
      </c>
      <c r="S20" s="145"/>
      <c r="T20" s="144">
        <f t="shared" si="12"/>
        <v>5</v>
      </c>
      <c r="U20" s="145">
        <v>3</v>
      </c>
      <c r="V20" s="144">
        <v>2</v>
      </c>
      <c r="W20" s="145">
        <f t="shared" si="13"/>
        <v>0</v>
      </c>
      <c r="X20" s="145"/>
      <c r="Y20" s="144"/>
      <c r="Z20" s="145">
        <f t="shared" si="14"/>
        <v>0</v>
      </c>
      <c r="AA20" s="144"/>
      <c r="AB20" s="145"/>
      <c r="AC20" s="144">
        <f t="shared" si="15"/>
        <v>0</v>
      </c>
      <c r="AD20" s="145">
        <v>0</v>
      </c>
      <c r="AE20" s="144">
        <v>0</v>
      </c>
      <c r="AF20" s="145">
        <f t="shared" si="16"/>
        <v>0</v>
      </c>
      <c r="AG20" s="144">
        <v>0</v>
      </c>
      <c r="AH20" s="145">
        <v>0</v>
      </c>
      <c r="AI20" s="148">
        <f t="shared" si="0"/>
        <v>98.54932301740811</v>
      </c>
      <c r="AJ20" s="147">
        <f t="shared" si="1"/>
        <v>0.2901353965183753</v>
      </c>
    </row>
    <row r="21" spans="1:36" ht="12" customHeight="1">
      <c r="A21" s="87" t="s">
        <v>289</v>
      </c>
      <c r="B21" s="142">
        <f t="shared" si="5"/>
        <v>909</v>
      </c>
      <c r="C21" s="143">
        <f t="shared" si="6"/>
        <v>469</v>
      </c>
      <c r="D21" s="142">
        <f t="shared" si="6"/>
        <v>440</v>
      </c>
      <c r="E21" s="143">
        <f t="shared" si="7"/>
        <v>882</v>
      </c>
      <c r="F21" s="142">
        <v>453</v>
      </c>
      <c r="G21" s="143">
        <v>429</v>
      </c>
      <c r="H21" s="142">
        <f t="shared" si="8"/>
        <v>1</v>
      </c>
      <c r="I21" s="143"/>
      <c r="J21" s="142">
        <v>1</v>
      </c>
      <c r="K21" s="143">
        <f t="shared" si="9"/>
        <v>12</v>
      </c>
      <c r="L21" s="142">
        <v>6</v>
      </c>
      <c r="M21" s="143">
        <v>6</v>
      </c>
      <c r="N21" s="142">
        <f t="shared" si="10"/>
        <v>0</v>
      </c>
      <c r="O21" s="143"/>
      <c r="P21" s="142"/>
      <c r="Q21" s="143">
        <f t="shared" si="11"/>
        <v>4</v>
      </c>
      <c r="R21" s="142">
        <v>4</v>
      </c>
      <c r="S21" s="143"/>
      <c r="T21" s="142">
        <f t="shared" si="12"/>
        <v>10</v>
      </c>
      <c r="U21" s="143">
        <v>6</v>
      </c>
      <c r="V21" s="142">
        <v>4</v>
      </c>
      <c r="W21" s="143">
        <f t="shared" si="13"/>
        <v>0</v>
      </c>
      <c r="X21" s="143"/>
      <c r="Y21" s="142"/>
      <c r="Z21" s="143">
        <f t="shared" si="14"/>
        <v>0</v>
      </c>
      <c r="AA21" s="142"/>
      <c r="AB21" s="143"/>
      <c r="AC21" s="142">
        <f t="shared" si="15"/>
        <v>0</v>
      </c>
      <c r="AD21" s="143">
        <v>0</v>
      </c>
      <c r="AE21" s="142">
        <v>0</v>
      </c>
      <c r="AF21" s="143">
        <f t="shared" si="16"/>
        <v>0</v>
      </c>
      <c r="AG21" s="142">
        <v>0</v>
      </c>
      <c r="AH21" s="143">
        <v>0</v>
      </c>
      <c r="AI21" s="162">
        <f t="shared" si="0"/>
        <v>97.02970297029702</v>
      </c>
      <c r="AJ21" s="147">
        <f t="shared" si="1"/>
        <v>0.44004400440044</v>
      </c>
    </row>
    <row r="22" spans="1:36" s="30" customFormat="1" ht="12" customHeight="1">
      <c r="A22" s="86" t="s">
        <v>118</v>
      </c>
      <c r="B22" s="156">
        <f aca="true" t="shared" si="17" ref="B22:AH22">SUM(B23:B38)</f>
        <v>9139</v>
      </c>
      <c r="C22" s="157">
        <f t="shared" si="17"/>
        <v>4655</v>
      </c>
      <c r="D22" s="158">
        <f t="shared" si="17"/>
        <v>4484</v>
      </c>
      <c r="E22" s="157">
        <f t="shared" si="17"/>
        <v>8967</v>
      </c>
      <c r="F22" s="158">
        <f t="shared" si="17"/>
        <v>4545</v>
      </c>
      <c r="G22" s="157">
        <f t="shared" si="17"/>
        <v>4422</v>
      </c>
      <c r="H22" s="158">
        <f t="shared" si="17"/>
        <v>12</v>
      </c>
      <c r="I22" s="157">
        <f t="shared" si="17"/>
        <v>7</v>
      </c>
      <c r="J22" s="158">
        <f t="shared" si="17"/>
        <v>5</v>
      </c>
      <c r="K22" s="157">
        <f t="shared" si="17"/>
        <v>11</v>
      </c>
      <c r="L22" s="158">
        <f t="shared" si="17"/>
        <v>6</v>
      </c>
      <c r="M22" s="157">
        <f t="shared" si="17"/>
        <v>5</v>
      </c>
      <c r="N22" s="158">
        <f t="shared" si="17"/>
        <v>3</v>
      </c>
      <c r="O22" s="157">
        <f t="shared" si="17"/>
        <v>3</v>
      </c>
      <c r="P22" s="158">
        <f t="shared" si="17"/>
        <v>0</v>
      </c>
      <c r="Q22" s="157">
        <f t="shared" si="17"/>
        <v>35</v>
      </c>
      <c r="R22" s="158">
        <f t="shared" si="17"/>
        <v>31</v>
      </c>
      <c r="S22" s="157">
        <f t="shared" si="17"/>
        <v>4</v>
      </c>
      <c r="T22" s="158">
        <f t="shared" si="17"/>
        <v>111</v>
      </c>
      <c r="U22" s="157">
        <f t="shared" si="17"/>
        <v>63</v>
      </c>
      <c r="V22" s="158">
        <f t="shared" si="17"/>
        <v>48</v>
      </c>
      <c r="W22" s="157">
        <f t="shared" si="17"/>
        <v>0</v>
      </c>
      <c r="X22" s="157">
        <f t="shared" si="17"/>
        <v>0</v>
      </c>
      <c r="Y22" s="158">
        <f t="shared" si="17"/>
        <v>0</v>
      </c>
      <c r="Z22" s="157">
        <f t="shared" si="17"/>
        <v>2</v>
      </c>
      <c r="AA22" s="158">
        <f t="shared" si="17"/>
        <v>2</v>
      </c>
      <c r="AB22" s="157">
        <f t="shared" si="17"/>
        <v>0</v>
      </c>
      <c r="AC22" s="158">
        <f t="shared" si="17"/>
        <v>0</v>
      </c>
      <c r="AD22" s="157">
        <f t="shared" si="17"/>
        <v>0</v>
      </c>
      <c r="AE22" s="158">
        <f t="shared" si="17"/>
        <v>0</v>
      </c>
      <c r="AF22" s="157">
        <f t="shared" si="17"/>
        <v>0</v>
      </c>
      <c r="AG22" s="158">
        <f t="shared" si="17"/>
        <v>0</v>
      </c>
      <c r="AH22" s="157">
        <f t="shared" si="17"/>
        <v>0</v>
      </c>
      <c r="AI22" s="159">
        <f t="shared" si="0"/>
        <v>98.11795601269286</v>
      </c>
      <c r="AJ22" s="160">
        <f t="shared" si="1"/>
        <v>0.4048582995951417</v>
      </c>
    </row>
    <row r="23" spans="1:36" ht="12" customHeight="1">
      <c r="A23" s="84" t="s">
        <v>119</v>
      </c>
      <c r="B23" s="161">
        <f aca="true" t="shared" si="18" ref="B23:B38">C23+D23</f>
        <v>1468</v>
      </c>
      <c r="C23" s="145">
        <f aca="true" t="shared" si="19" ref="C23:C38">F23+I23+L23+O23+R23+U23+X23</f>
        <v>717</v>
      </c>
      <c r="D23" s="144">
        <f aca="true" t="shared" si="20" ref="D23:D38">G23+J23+M23+P23+S23+V23+Y23</f>
        <v>751</v>
      </c>
      <c r="E23" s="145">
        <f aca="true" t="shared" si="21" ref="E23:E38">F23+G23</f>
        <v>1444</v>
      </c>
      <c r="F23" s="144">
        <v>709</v>
      </c>
      <c r="G23" s="145">
        <v>735</v>
      </c>
      <c r="H23" s="144">
        <f aca="true" t="shared" si="22" ref="H23:H38">I23+J23</f>
        <v>2</v>
      </c>
      <c r="I23" s="145"/>
      <c r="J23" s="144">
        <v>2</v>
      </c>
      <c r="K23" s="145">
        <f aca="true" t="shared" si="23" ref="K23:K38">L23+M23</f>
        <v>2</v>
      </c>
      <c r="L23" s="144">
        <v>1</v>
      </c>
      <c r="M23" s="145">
        <v>1</v>
      </c>
      <c r="N23" s="144">
        <f aca="true" t="shared" si="24" ref="N23:N38">O23+P23</f>
        <v>2</v>
      </c>
      <c r="O23" s="145">
        <v>2</v>
      </c>
      <c r="P23" s="144"/>
      <c r="Q23" s="145">
        <f aca="true" t="shared" si="25" ref="Q23:Q38">R23+S23</f>
        <v>2</v>
      </c>
      <c r="R23" s="144">
        <v>2</v>
      </c>
      <c r="S23" s="145"/>
      <c r="T23" s="144">
        <f aca="true" t="shared" si="26" ref="T23:T38">U23+V23</f>
        <v>16</v>
      </c>
      <c r="U23" s="145">
        <v>3</v>
      </c>
      <c r="V23" s="144">
        <v>13</v>
      </c>
      <c r="W23" s="145">
        <f aca="true" t="shared" si="27" ref="W23:W38">X23+Y23</f>
        <v>0</v>
      </c>
      <c r="X23" s="145"/>
      <c r="Y23" s="144"/>
      <c r="Z23" s="145">
        <f aca="true" t="shared" si="28" ref="Z23:Z38">AA23+AB23</f>
        <v>0</v>
      </c>
      <c r="AA23" s="144"/>
      <c r="AB23" s="145"/>
      <c r="AC23" s="144">
        <f aca="true" t="shared" si="29" ref="AC23:AC38">AD23+AE23</f>
        <v>0</v>
      </c>
      <c r="AD23" s="145">
        <v>0</v>
      </c>
      <c r="AE23" s="144">
        <v>0</v>
      </c>
      <c r="AF23" s="145">
        <f aca="true" t="shared" si="30" ref="AF23:AF38">AG23+AH23</f>
        <v>0</v>
      </c>
      <c r="AG23" s="144">
        <v>0</v>
      </c>
      <c r="AH23" s="145">
        <v>0</v>
      </c>
      <c r="AI23" s="148">
        <f t="shared" si="0"/>
        <v>98.36512261580381</v>
      </c>
      <c r="AJ23" s="147">
        <f t="shared" si="1"/>
        <v>0.13623978201634876</v>
      </c>
    </row>
    <row r="24" spans="1:36" ht="12" customHeight="1">
      <c r="A24" s="84" t="s">
        <v>120</v>
      </c>
      <c r="B24" s="149">
        <f t="shared" si="18"/>
        <v>1088</v>
      </c>
      <c r="C24" s="150">
        <f t="shared" si="19"/>
        <v>564</v>
      </c>
      <c r="D24" s="151">
        <f t="shared" si="20"/>
        <v>524</v>
      </c>
      <c r="E24" s="150">
        <f t="shared" si="21"/>
        <v>1077</v>
      </c>
      <c r="F24" s="151">
        <v>557</v>
      </c>
      <c r="G24" s="150">
        <v>520</v>
      </c>
      <c r="H24" s="151">
        <f t="shared" si="22"/>
        <v>1</v>
      </c>
      <c r="I24" s="150">
        <v>1</v>
      </c>
      <c r="J24" s="151"/>
      <c r="K24" s="150">
        <f t="shared" si="23"/>
        <v>1</v>
      </c>
      <c r="L24" s="151"/>
      <c r="M24" s="150">
        <v>1</v>
      </c>
      <c r="N24" s="151">
        <f t="shared" si="24"/>
        <v>0</v>
      </c>
      <c r="O24" s="150"/>
      <c r="P24" s="151"/>
      <c r="Q24" s="150">
        <f t="shared" si="25"/>
        <v>0</v>
      </c>
      <c r="R24" s="151"/>
      <c r="S24" s="150"/>
      <c r="T24" s="151">
        <f t="shared" si="26"/>
        <v>9</v>
      </c>
      <c r="U24" s="150">
        <v>6</v>
      </c>
      <c r="V24" s="151">
        <v>3</v>
      </c>
      <c r="W24" s="150">
        <f t="shared" si="27"/>
        <v>0</v>
      </c>
      <c r="X24" s="150"/>
      <c r="Y24" s="151"/>
      <c r="Z24" s="150">
        <f t="shared" si="28"/>
        <v>1</v>
      </c>
      <c r="AA24" s="151">
        <v>1</v>
      </c>
      <c r="AB24" s="150"/>
      <c r="AC24" s="151">
        <f t="shared" si="29"/>
        <v>0</v>
      </c>
      <c r="AD24" s="150">
        <v>0</v>
      </c>
      <c r="AE24" s="151">
        <v>0</v>
      </c>
      <c r="AF24" s="150">
        <f t="shared" si="30"/>
        <v>0</v>
      </c>
      <c r="AG24" s="151">
        <v>0</v>
      </c>
      <c r="AH24" s="150">
        <v>0</v>
      </c>
      <c r="AI24" s="148">
        <f t="shared" si="0"/>
        <v>98.98897058823529</v>
      </c>
      <c r="AJ24" s="147">
        <f t="shared" si="1"/>
        <v>0.09191176470588235</v>
      </c>
    </row>
    <row r="25" spans="1:36" ht="12" customHeight="1">
      <c r="A25" s="84" t="s">
        <v>121</v>
      </c>
      <c r="B25" s="142">
        <f t="shared" si="18"/>
        <v>806</v>
      </c>
      <c r="C25" s="143">
        <f t="shared" si="19"/>
        <v>415</v>
      </c>
      <c r="D25" s="142">
        <f t="shared" si="20"/>
        <v>391</v>
      </c>
      <c r="E25" s="143">
        <f t="shared" si="21"/>
        <v>788</v>
      </c>
      <c r="F25" s="142">
        <v>402</v>
      </c>
      <c r="G25" s="143">
        <v>386</v>
      </c>
      <c r="H25" s="142">
        <f t="shared" si="22"/>
        <v>2</v>
      </c>
      <c r="I25" s="143">
        <v>2</v>
      </c>
      <c r="J25" s="142"/>
      <c r="K25" s="143">
        <f t="shared" si="23"/>
        <v>1</v>
      </c>
      <c r="L25" s="142"/>
      <c r="M25" s="143">
        <v>1</v>
      </c>
      <c r="N25" s="142">
        <f t="shared" si="24"/>
        <v>1</v>
      </c>
      <c r="O25" s="143">
        <v>1</v>
      </c>
      <c r="P25" s="142"/>
      <c r="Q25" s="143">
        <f t="shared" si="25"/>
        <v>5</v>
      </c>
      <c r="R25" s="142">
        <v>5</v>
      </c>
      <c r="S25" s="143"/>
      <c r="T25" s="142">
        <f t="shared" si="26"/>
        <v>9</v>
      </c>
      <c r="U25" s="143">
        <v>5</v>
      </c>
      <c r="V25" s="142">
        <v>4</v>
      </c>
      <c r="W25" s="143">
        <f t="shared" si="27"/>
        <v>0</v>
      </c>
      <c r="X25" s="143"/>
      <c r="Y25" s="142"/>
      <c r="Z25" s="143">
        <f t="shared" si="28"/>
        <v>0</v>
      </c>
      <c r="AA25" s="142"/>
      <c r="AB25" s="143"/>
      <c r="AC25" s="142">
        <f t="shared" si="29"/>
        <v>0</v>
      </c>
      <c r="AD25" s="143">
        <v>0</v>
      </c>
      <c r="AE25" s="142">
        <v>0</v>
      </c>
      <c r="AF25" s="143">
        <f t="shared" si="30"/>
        <v>0</v>
      </c>
      <c r="AG25" s="142">
        <v>0</v>
      </c>
      <c r="AH25" s="143">
        <v>0</v>
      </c>
      <c r="AI25" s="152">
        <f t="shared" si="0"/>
        <v>97.76674937965261</v>
      </c>
      <c r="AJ25" s="147">
        <f t="shared" si="1"/>
        <v>0.620347394540943</v>
      </c>
    </row>
    <row r="26" spans="1:36" ht="12" customHeight="1">
      <c r="A26" s="84" t="s">
        <v>122</v>
      </c>
      <c r="B26" s="161">
        <f t="shared" si="18"/>
        <v>851</v>
      </c>
      <c r="C26" s="145">
        <f t="shared" si="19"/>
        <v>436</v>
      </c>
      <c r="D26" s="144">
        <f t="shared" si="20"/>
        <v>415</v>
      </c>
      <c r="E26" s="145">
        <f t="shared" si="21"/>
        <v>815</v>
      </c>
      <c r="F26" s="144">
        <v>414</v>
      </c>
      <c r="G26" s="145">
        <v>401</v>
      </c>
      <c r="H26" s="144">
        <f t="shared" si="22"/>
        <v>1</v>
      </c>
      <c r="I26" s="145"/>
      <c r="J26" s="144">
        <v>1</v>
      </c>
      <c r="K26" s="145">
        <f t="shared" si="23"/>
        <v>1</v>
      </c>
      <c r="L26" s="144">
        <v>1</v>
      </c>
      <c r="M26" s="145"/>
      <c r="N26" s="144">
        <f t="shared" si="24"/>
        <v>0</v>
      </c>
      <c r="O26" s="145"/>
      <c r="P26" s="144"/>
      <c r="Q26" s="145">
        <f t="shared" si="25"/>
        <v>9</v>
      </c>
      <c r="R26" s="144">
        <v>8</v>
      </c>
      <c r="S26" s="145">
        <v>1</v>
      </c>
      <c r="T26" s="144">
        <f t="shared" si="26"/>
        <v>25</v>
      </c>
      <c r="U26" s="145">
        <v>13</v>
      </c>
      <c r="V26" s="144">
        <v>12</v>
      </c>
      <c r="W26" s="145">
        <f t="shared" si="27"/>
        <v>0</v>
      </c>
      <c r="X26" s="145"/>
      <c r="Y26" s="144"/>
      <c r="Z26" s="145">
        <f t="shared" si="28"/>
        <v>1</v>
      </c>
      <c r="AA26" s="144">
        <v>1</v>
      </c>
      <c r="AB26" s="145"/>
      <c r="AC26" s="144">
        <f t="shared" si="29"/>
        <v>0</v>
      </c>
      <c r="AD26" s="145">
        <v>0</v>
      </c>
      <c r="AE26" s="144">
        <v>0</v>
      </c>
      <c r="AF26" s="145">
        <f t="shared" si="30"/>
        <v>0</v>
      </c>
      <c r="AG26" s="144">
        <v>0</v>
      </c>
      <c r="AH26" s="145">
        <v>0</v>
      </c>
      <c r="AI26" s="148">
        <f t="shared" si="0"/>
        <v>95.76968272620446</v>
      </c>
      <c r="AJ26" s="147">
        <f t="shared" si="1"/>
        <v>1.1750881316098707</v>
      </c>
    </row>
    <row r="27" spans="1:36" ht="12" customHeight="1">
      <c r="A27" s="84" t="s">
        <v>123</v>
      </c>
      <c r="B27" s="142">
        <f t="shared" si="18"/>
        <v>886</v>
      </c>
      <c r="C27" s="143">
        <f t="shared" si="19"/>
        <v>430</v>
      </c>
      <c r="D27" s="142">
        <f t="shared" si="20"/>
        <v>456</v>
      </c>
      <c r="E27" s="143">
        <f t="shared" si="21"/>
        <v>875</v>
      </c>
      <c r="F27" s="142">
        <v>421</v>
      </c>
      <c r="G27" s="143">
        <v>454</v>
      </c>
      <c r="H27" s="142">
        <f t="shared" si="22"/>
        <v>3</v>
      </c>
      <c r="I27" s="143">
        <v>2</v>
      </c>
      <c r="J27" s="142">
        <v>1</v>
      </c>
      <c r="K27" s="143">
        <f t="shared" si="23"/>
        <v>0</v>
      </c>
      <c r="L27" s="142"/>
      <c r="M27" s="143"/>
      <c r="N27" s="142">
        <f t="shared" si="24"/>
        <v>0</v>
      </c>
      <c r="O27" s="143"/>
      <c r="P27" s="142"/>
      <c r="Q27" s="143">
        <f t="shared" si="25"/>
        <v>2</v>
      </c>
      <c r="R27" s="142">
        <v>2</v>
      </c>
      <c r="S27" s="143"/>
      <c r="T27" s="142">
        <f t="shared" si="26"/>
        <v>6</v>
      </c>
      <c r="U27" s="143">
        <v>5</v>
      </c>
      <c r="V27" s="142">
        <v>1</v>
      </c>
      <c r="W27" s="143">
        <f t="shared" si="27"/>
        <v>0</v>
      </c>
      <c r="X27" s="143"/>
      <c r="Y27" s="142"/>
      <c r="Z27" s="143">
        <f t="shared" si="28"/>
        <v>0</v>
      </c>
      <c r="AA27" s="142"/>
      <c r="AB27" s="143"/>
      <c r="AC27" s="142">
        <f t="shared" si="29"/>
        <v>0</v>
      </c>
      <c r="AD27" s="143">
        <v>0</v>
      </c>
      <c r="AE27" s="142">
        <v>0</v>
      </c>
      <c r="AF27" s="143">
        <f t="shared" si="30"/>
        <v>0</v>
      </c>
      <c r="AG27" s="142">
        <v>0</v>
      </c>
      <c r="AH27" s="143">
        <v>0</v>
      </c>
      <c r="AI27" s="152">
        <f t="shared" si="0"/>
        <v>98.75846501128667</v>
      </c>
      <c r="AJ27" s="147">
        <f t="shared" si="1"/>
        <v>0.2257336343115124</v>
      </c>
    </row>
    <row r="28" spans="1:36" ht="12" customHeight="1">
      <c r="A28" s="84" t="s">
        <v>124</v>
      </c>
      <c r="B28" s="161">
        <f t="shared" si="18"/>
        <v>539</v>
      </c>
      <c r="C28" s="145">
        <f t="shared" si="19"/>
        <v>305</v>
      </c>
      <c r="D28" s="144">
        <f t="shared" si="20"/>
        <v>234</v>
      </c>
      <c r="E28" s="145">
        <f t="shared" si="21"/>
        <v>525</v>
      </c>
      <c r="F28" s="144">
        <v>293</v>
      </c>
      <c r="G28" s="145">
        <v>232</v>
      </c>
      <c r="H28" s="144">
        <f t="shared" si="22"/>
        <v>0</v>
      </c>
      <c r="I28" s="145"/>
      <c r="J28" s="144"/>
      <c r="K28" s="145">
        <f t="shared" si="23"/>
        <v>4</v>
      </c>
      <c r="L28" s="144">
        <v>3</v>
      </c>
      <c r="M28" s="145">
        <v>1</v>
      </c>
      <c r="N28" s="144">
        <f t="shared" si="24"/>
        <v>0</v>
      </c>
      <c r="O28" s="145"/>
      <c r="P28" s="144"/>
      <c r="Q28" s="145">
        <f t="shared" si="25"/>
        <v>1</v>
      </c>
      <c r="R28" s="144">
        <v>1</v>
      </c>
      <c r="S28" s="145"/>
      <c r="T28" s="144">
        <f t="shared" si="26"/>
        <v>9</v>
      </c>
      <c r="U28" s="145">
        <v>8</v>
      </c>
      <c r="V28" s="144">
        <v>1</v>
      </c>
      <c r="W28" s="145">
        <f t="shared" si="27"/>
        <v>0</v>
      </c>
      <c r="X28" s="145"/>
      <c r="Y28" s="144"/>
      <c r="Z28" s="145">
        <f t="shared" si="28"/>
        <v>0</v>
      </c>
      <c r="AA28" s="144"/>
      <c r="AB28" s="145"/>
      <c r="AC28" s="144">
        <f t="shared" si="29"/>
        <v>0</v>
      </c>
      <c r="AD28" s="145">
        <v>0</v>
      </c>
      <c r="AE28" s="144">
        <v>0</v>
      </c>
      <c r="AF28" s="145">
        <f t="shared" si="30"/>
        <v>0</v>
      </c>
      <c r="AG28" s="144">
        <v>0</v>
      </c>
      <c r="AH28" s="145">
        <v>0</v>
      </c>
      <c r="AI28" s="148">
        <f t="shared" si="0"/>
        <v>97.40259740259741</v>
      </c>
      <c r="AJ28" s="147">
        <f t="shared" si="1"/>
        <v>0.1855287569573284</v>
      </c>
    </row>
    <row r="29" spans="1:36" ht="12" customHeight="1">
      <c r="A29" s="85" t="s">
        <v>125</v>
      </c>
      <c r="B29" s="142">
        <f t="shared" si="18"/>
        <v>428</v>
      </c>
      <c r="C29" s="143">
        <f t="shared" si="19"/>
        <v>232</v>
      </c>
      <c r="D29" s="142">
        <f t="shared" si="20"/>
        <v>196</v>
      </c>
      <c r="E29" s="143">
        <f t="shared" si="21"/>
        <v>407</v>
      </c>
      <c r="F29" s="142">
        <v>216</v>
      </c>
      <c r="G29" s="143">
        <v>191</v>
      </c>
      <c r="H29" s="142">
        <f t="shared" si="22"/>
        <v>1</v>
      </c>
      <c r="I29" s="143">
        <v>1</v>
      </c>
      <c r="J29" s="142"/>
      <c r="K29" s="143">
        <f t="shared" si="23"/>
        <v>0</v>
      </c>
      <c r="L29" s="142"/>
      <c r="M29" s="143"/>
      <c r="N29" s="142">
        <f t="shared" si="24"/>
        <v>0</v>
      </c>
      <c r="O29" s="143"/>
      <c r="P29" s="142"/>
      <c r="Q29" s="143">
        <f t="shared" si="25"/>
        <v>8</v>
      </c>
      <c r="R29" s="142">
        <v>6</v>
      </c>
      <c r="S29" s="143">
        <v>2</v>
      </c>
      <c r="T29" s="142">
        <f t="shared" si="26"/>
        <v>12</v>
      </c>
      <c r="U29" s="143">
        <v>9</v>
      </c>
      <c r="V29" s="142">
        <v>3</v>
      </c>
      <c r="W29" s="143">
        <f t="shared" si="27"/>
        <v>0</v>
      </c>
      <c r="X29" s="143"/>
      <c r="Y29" s="142"/>
      <c r="Z29" s="143">
        <f t="shared" si="28"/>
        <v>0</v>
      </c>
      <c r="AA29" s="142"/>
      <c r="AB29" s="143"/>
      <c r="AC29" s="142">
        <f t="shared" si="29"/>
        <v>0</v>
      </c>
      <c r="AD29" s="143">
        <v>0</v>
      </c>
      <c r="AE29" s="142">
        <v>0</v>
      </c>
      <c r="AF29" s="143">
        <f t="shared" si="30"/>
        <v>0</v>
      </c>
      <c r="AG29" s="142">
        <v>0</v>
      </c>
      <c r="AH29" s="143">
        <v>0</v>
      </c>
      <c r="AI29" s="152">
        <f t="shared" si="0"/>
        <v>95.09345794392523</v>
      </c>
      <c r="AJ29" s="147">
        <f t="shared" si="1"/>
        <v>1.8691588785046727</v>
      </c>
    </row>
    <row r="30" spans="1:36" ht="12" customHeight="1">
      <c r="A30" s="84" t="s">
        <v>126</v>
      </c>
      <c r="B30" s="161">
        <f t="shared" si="18"/>
        <v>149</v>
      </c>
      <c r="C30" s="145">
        <f t="shared" si="19"/>
        <v>74</v>
      </c>
      <c r="D30" s="144">
        <f t="shared" si="20"/>
        <v>75</v>
      </c>
      <c r="E30" s="145">
        <f t="shared" si="21"/>
        <v>148</v>
      </c>
      <c r="F30" s="144">
        <v>73</v>
      </c>
      <c r="G30" s="145">
        <v>75</v>
      </c>
      <c r="H30" s="144">
        <f t="shared" si="22"/>
        <v>0</v>
      </c>
      <c r="I30" s="145"/>
      <c r="J30" s="144"/>
      <c r="K30" s="145">
        <f t="shared" si="23"/>
        <v>0</v>
      </c>
      <c r="L30" s="144"/>
      <c r="M30" s="145"/>
      <c r="N30" s="144">
        <f t="shared" si="24"/>
        <v>0</v>
      </c>
      <c r="O30" s="145"/>
      <c r="P30" s="144"/>
      <c r="Q30" s="145">
        <f t="shared" si="25"/>
        <v>1</v>
      </c>
      <c r="R30" s="144">
        <v>1</v>
      </c>
      <c r="S30" s="145"/>
      <c r="T30" s="144">
        <f t="shared" si="26"/>
        <v>0</v>
      </c>
      <c r="U30" s="145"/>
      <c r="V30" s="144"/>
      <c r="W30" s="145">
        <f t="shared" si="27"/>
        <v>0</v>
      </c>
      <c r="X30" s="145"/>
      <c r="Y30" s="144"/>
      <c r="Z30" s="145">
        <f t="shared" si="28"/>
        <v>0</v>
      </c>
      <c r="AA30" s="144"/>
      <c r="AB30" s="145"/>
      <c r="AC30" s="144">
        <f t="shared" si="29"/>
        <v>0</v>
      </c>
      <c r="AD30" s="145">
        <v>0</v>
      </c>
      <c r="AE30" s="144">
        <v>0</v>
      </c>
      <c r="AF30" s="145">
        <f t="shared" si="30"/>
        <v>0</v>
      </c>
      <c r="AG30" s="144">
        <v>0</v>
      </c>
      <c r="AH30" s="145">
        <v>0</v>
      </c>
      <c r="AI30" s="148">
        <f t="shared" si="0"/>
        <v>99.32885906040269</v>
      </c>
      <c r="AJ30" s="147">
        <f t="shared" si="1"/>
        <v>0.6711409395973155</v>
      </c>
    </row>
    <row r="31" spans="1:36" ht="12" customHeight="1">
      <c r="A31" s="84" t="s">
        <v>127</v>
      </c>
      <c r="B31" s="142">
        <f t="shared" si="18"/>
        <v>169</v>
      </c>
      <c r="C31" s="143">
        <f t="shared" si="19"/>
        <v>73</v>
      </c>
      <c r="D31" s="142">
        <f t="shared" si="20"/>
        <v>96</v>
      </c>
      <c r="E31" s="143">
        <f t="shared" si="21"/>
        <v>168</v>
      </c>
      <c r="F31" s="142">
        <v>72</v>
      </c>
      <c r="G31" s="143">
        <v>96</v>
      </c>
      <c r="H31" s="142">
        <f t="shared" si="22"/>
        <v>0</v>
      </c>
      <c r="I31" s="143"/>
      <c r="J31" s="142"/>
      <c r="K31" s="143">
        <f t="shared" si="23"/>
        <v>0</v>
      </c>
      <c r="L31" s="142"/>
      <c r="M31" s="143"/>
      <c r="N31" s="142">
        <f t="shared" si="24"/>
        <v>0</v>
      </c>
      <c r="O31" s="143"/>
      <c r="P31" s="142"/>
      <c r="Q31" s="143">
        <f t="shared" si="25"/>
        <v>0</v>
      </c>
      <c r="R31" s="142"/>
      <c r="S31" s="143"/>
      <c r="T31" s="142">
        <f t="shared" si="26"/>
        <v>1</v>
      </c>
      <c r="U31" s="143">
        <v>1</v>
      </c>
      <c r="V31" s="142"/>
      <c r="W31" s="143">
        <f t="shared" si="27"/>
        <v>0</v>
      </c>
      <c r="X31" s="143"/>
      <c r="Y31" s="142"/>
      <c r="Z31" s="143">
        <f t="shared" si="28"/>
        <v>0</v>
      </c>
      <c r="AA31" s="142"/>
      <c r="AB31" s="143"/>
      <c r="AC31" s="142">
        <f t="shared" si="29"/>
        <v>0</v>
      </c>
      <c r="AD31" s="143">
        <v>0</v>
      </c>
      <c r="AE31" s="142">
        <v>0</v>
      </c>
      <c r="AF31" s="143">
        <f t="shared" si="30"/>
        <v>0</v>
      </c>
      <c r="AG31" s="142">
        <v>0</v>
      </c>
      <c r="AH31" s="143">
        <v>0</v>
      </c>
      <c r="AI31" s="152">
        <f t="shared" si="0"/>
        <v>99.40828402366864</v>
      </c>
      <c r="AJ31" s="147">
        <f t="shared" si="1"/>
        <v>0</v>
      </c>
    </row>
    <row r="32" spans="1:36" ht="12" customHeight="1">
      <c r="A32" s="84" t="s">
        <v>128</v>
      </c>
      <c r="B32" s="161">
        <f t="shared" si="18"/>
        <v>755</v>
      </c>
      <c r="C32" s="145">
        <f t="shared" si="19"/>
        <v>405</v>
      </c>
      <c r="D32" s="144">
        <f t="shared" si="20"/>
        <v>350</v>
      </c>
      <c r="E32" s="145">
        <f t="shared" si="21"/>
        <v>744</v>
      </c>
      <c r="F32" s="144">
        <v>397</v>
      </c>
      <c r="G32" s="145">
        <v>347</v>
      </c>
      <c r="H32" s="144">
        <f t="shared" si="22"/>
        <v>0</v>
      </c>
      <c r="I32" s="145"/>
      <c r="J32" s="144"/>
      <c r="K32" s="145">
        <f t="shared" si="23"/>
        <v>0</v>
      </c>
      <c r="L32" s="144"/>
      <c r="M32" s="145"/>
      <c r="N32" s="144">
        <f t="shared" si="24"/>
        <v>0</v>
      </c>
      <c r="O32" s="145"/>
      <c r="P32" s="144"/>
      <c r="Q32" s="145">
        <f t="shared" si="25"/>
        <v>3</v>
      </c>
      <c r="R32" s="144">
        <v>2</v>
      </c>
      <c r="S32" s="145">
        <v>1</v>
      </c>
      <c r="T32" s="144">
        <f t="shared" si="26"/>
        <v>8</v>
      </c>
      <c r="U32" s="145">
        <v>6</v>
      </c>
      <c r="V32" s="144">
        <v>2</v>
      </c>
      <c r="W32" s="145">
        <f t="shared" si="27"/>
        <v>0</v>
      </c>
      <c r="X32" s="145"/>
      <c r="Y32" s="144"/>
      <c r="Z32" s="145">
        <f t="shared" si="28"/>
        <v>0</v>
      </c>
      <c r="AA32" s="144"/>
      <c r="AB32" s="145"/>
      <c r="AC32" s="144">
        <f t="shared" si="29"/>
        <v>0</v>
      </c>
      <c r="AD32" s="145">
        <v>0</v>
      </c>
      <c r="AE32" s="144">
        <v>0</v>
      </c>
      <c r="AF32" s="145">
        <f t="shared" si="30"/>
        <v>0</v>
      </c>
      <c r="AG32" s="144">
        <v>0</v>
      </c>
      <c r="AH32" s="145">
        <v>0</v>
      </c>
      <c r="AI32" s="148">
        <f t="shared" si="0"/>
        <v>98.54304635761589</v>
      </c>
      <c r="AJ32" s="147">
        <f t="shared" si="1"/>
        <v>0.3973509933774834</v>
      </c>
    </row>
    <row r="33" spans="1:36" ht="12" customHeight="1">
      <c r="A33" s="84" t="s">
        <v>129</v>
      </c>
      <c r="B33" s="142">
        <f t="shared" si="18"/>
        <v>61</v>
      </c>
      <c r="C33" s="143">
        <f t="shared" si="19"/>
        <v>25</v>
      </c>
      <c r="D33" s="142">
        <f t="shared" si="20"/>
        <v>36</v>
      </c>
      <c r="E33" s="143">
        <f t="shared" si="21"/>
        <v>60</v>
      </c>
      <c r="F33" s="142">
        <v>24</v>
      </c>
      <c r="G33" s="143">
        <v>36</v>
      </c>
      <c r="H33" s="142">
        <f t="shared" si="22"/>
        <v>0</v>
      </c>
      <c r="I33" s="143"/>
      <c r="J33" s="142"/>
      <c r="K33" s="143">
        <f t="shared" si="23"/>
        <v>0</v>
      </c>
      <c r="L33" s="142"/>
      <c r="M33" s="143"/>
      <c r="N33" s="142">
        <f t="shared" si="24"/>
        <v>0</v>
      </c>
      <c r="O33" s="143"/>
      <c r="P33" s="142"/>
      <c r="Q33" s="143">
        <f t="shared" si="25"/>
        <v>0</v>
      </c>
      <c r="R33" s="142"/>
      <c r="S33" s="143"/>
      <c r="T33" s="142">
        <f t="shared" si="26"/>
        <v>1</v>
      </c>
      <c r="U33" s="143">
        <v>1</v>
      </c>
      <c r="V33" s="142"/>
      <c r="W33" s="143">
        <f t="shared" si="27"/>
        <v>0</v>
      </c>
      <c r="X33" s="143"/>
      <c r="Y33" s="142"/>
      <c r="Z33" s="143">
        <f t="shared" si="28"/>
        <v>0</v>
      </c>
      <c r="AA33" s="142"/>
      <c r="AB33" s="143"/>
      <c r="AC33" s="142">
        <f t="shared" si="29"/>
        <v>0</v>
      </c>
      <c r="AD33" s="143">
        <v>0</v>
      </c>
      <c r="AE33" s="142">
        <v>0</v>
      </c>
      <c r="AF33" s="143">
        <f t="shared" si="30"/>
        <v>0</v>
      </c>
      <c r="AG33" s="142">
        <v>0</v>
      </c>
      <c r="AH33" s="143">
        <v>0</v>
      </c>
      <c r="AI33" s="163">
        <f t="shared" si="0"/>
        <v>98.36065573770492</v>
      </c>
      <c r="AJ33" s="164">
        <f t="shared" si="1"/>
        <v>0</v>
      </c>
    </row>
    <row r="34" spans="1:36" ht="12" customHeight="1">
      <c r="A34" s="84" t="s">
        <v>130</v>
      </c>
      <c r="B34" s="161">
        <f t="shared" si="18"/>
        <v>132</v>
      </c>
      <c r="C34" s="145">
        <f t="shared" si="19"/>
        <v>65</v>
      </c>
      <c r="D34" s="144">
        <f t="shared" si="20"/>
        <v>67</v>
      </c>
      <c r="E34" s="145">
        <f t="shared" si="21"/>
        <v>132</v>
      </c>
      <c r="F34" s="144">
        <v>65</v>
      </c>
      <c r="G34" s="145">
        <v>67</v>
      </c>
      <c r="H34" s="144">
        <f t="shared" si="22"/>
        <v>0</v>
      </c>
      <c r="I34" s="145"/>
      <c r="J34" s="144"/>
      <c r="K34" s="145">
        <f t="shared" si="23"/>
        <v>0</v>
      </c>
      <c r="L34" s="144"/>
      <c r="M34" s="145"/>
      <c r="N34" s="144">
        <f t="shared" si="24"/>
        <v>0</v>
      </c>
      <c r="O34" s="145"/>
      <c r="P34" s="144"/>
      <c r="Q34" s="145">
        <f t="shared" si="25"/>
        <v>0</v>
      </c>
      <c r="R34" s="144"/>
      <c r="S34" s="145"/>
      <c r="T34" s="144">
        <f t="shared" si="26"/>
        <v>0</v>
      </c>
      <c r="U34" s="145"/>
      <c r="V34" s="144"/>
      <c r="W34" s="145">
        <f t="shared" si="27"/>
        <v>0</v>
      </c>
      <c r="X34" s="145"/>
      <c r="Y34" s="144"/>
      <c r="Z34" s="145">
        <f t="shared" si="28"/>
        <v>0</v>
      </c>
      <c r="AA34" s="144"/>
      <c r="AB34" s="145"/>
      <c r="AC34" s="144">
        <f t="shared" si="29"/>
        <v>0</v>
      </c>
      <c r="AD34" s="145">
        <v>0</v>
      </c>
      <c r="AE34" s="144">
        <v>0</v>
      </c>
      <c r="AF34" s="145">
        <f t="shared" si="30"/>
        <v>0</v>
      </c>
      <c r="AG34" s="144">
        <v>0</v>
      </c>
      <c r="AH34" s="145">
        <v>0</v>
      </c>
      <c r="AI34" s="148">
        <f t="shared" si="0"/>
        <v>100</v>
      </c>
      <c r="AJ34" s="147">
        <f t="shared" si="1"/>
        <v>0</v>
      </c>
    </row>
    <row r="35" spans="1:36" ht="12" customHeight="1">
      <c r="A35" s="85" t="s">
        <v>131</v>
      </c>
      <c r="B35" s="142">
        <f t="shared" si="18"/>
        <v>168</v>
      </c>
      <c r="C35" s="143">
        <f t="shared" si="19"/>
        <v>95</v>
      </c>
      <c r="D35" s="142">
        <f t="shared" si="20"/>
        <v>73</v>
      </c>
      <c r="E35" s="143">
        <f t="shared" si="21"/>
        <v>167</v>
      </c>
      <c r="F35" s="142">
        <v>94</v>
      </c>
      <c r="G35" s="143">
        <v>73</v>
      </c>
      <c r="H35" s="142">
        <f t="shared" si="22"/>
        <v>0</v>
      </c>
      <c r="I35" s="143"/>
      <c r="J35" s="142"/>
      <c r="K35" s="143">
        <f t="shared" si="23"/>
        <v>0</v>
      </c>
      <c r="L35" s="142"/>
      <c r="M35" s="143"/>
      <c r="N35" s="142">
        <f t="shared" si="24"/>
        <v>0</v>
      </c>
      <c r="O35" s="143"/>
      <c r="P35" s="142"/>
      <c r="Q35" s="143">
        <f t="shared" si="25"/>
        <v>1</v>
      </c>
      <c r="R35" s="142">
        <v>1</v>
      </c>
      <c r="S35" s="143"/>
      <c r="T35" s="142">
        <f t="shared" si="26"/>
        <v>0</v>
      </c>
      <c r="U35" s="143"/>
      <c r="V35" s="142"/>
      <c r="W35" s="143">
        <f t="shared" si="27"/>
        <v>0</v>
      </c>
      <c r="X35" s="143"/>
      <c r="Y35" s="142"/>
      <c r="Z35" s="143">
        <f t="shared" si="28"/>
        <v>0</v>
      </c>
      <c r="AA35" s="142"/>
      <c r="AB35" s="143"/>
      <c r="AC35" s="142">
        <f t="shared" si="29"/>
        <v>0</v>
      </c>
      <c r="AD35" s="143">
        <v>0</v>
      </c>
      <c r="AE35" s="142">
        <v>0</v>
      </c>
      <c r="AF35" s="143">
        <f t="shared" si="30"/>
        <v>0</v>
      </c>
      <c r="AG35" s="142">
        <v>0</v>
      </c>
      <c r="AH35" s="143">
        <v>0</v>
      </c>
      <c r="AI35" s="146">
        <f t="shared" si="0"/>
        <v>99.40476190476191</v>
      </c>
      <c r="AJ35" s="147">
        <f t="shared" si="1"/>
        <v>0.5952380952380952</v>
      </c>
    </row>
    <row r="36" spans="1:36" ht="12" customHeight="1">
      <c r="A36" s="84" t="s">
        <v>132</v>
      </c>
      <c r="B36" s="144">
        <f t="shared" si="18"/>
        <v>628</v>
      </c>
      <c r="C36" s="145">
        <f t="shared" si="19"/>
        <v>312</v>
      </c>
      <c r="D36" s="144">
        <f t="shared" si="20"/>
        <v>316</v>
      </c>
      <c r="E36" s="145">
        <f t="shared" si="21"/>
        <v>625</v>
      </c>
      <c r="F36" s="144">
        <v>312</v>
      </c>
      <c r="G36" s="145">
        <v>313</v>
      </c>
      <c r="H36" s="144">
        <f t="shared" si="22"/>
        <v>0</v>
      </c>
      <c r="I36" s="145"/>
      <c r="J36" s="144"/>
      <c r="K36" s="145">
        <f t="shared" si="23"/>
        <v>1</v>
      </c>
      <c r="L36" s="144"/>
      <c r="M36" s="145">
        <v>1</v>
      </c>
      <c r="N36" s="144">
        <f t="shared" si="24"/>
        <v>0</v>
      </c>
      <c r="O36" s="145"/>
      <c r="P36" s="144"/>
      <c r="Q36" s="145">
        <f t="shared" si="25"/>
        <v>0</v>
      </c>
      <c r="R36" s="144"/>
      <c r="S36" s="145"/>
      <c r="T36" s="144">
        <f t="shared" si="26"/>
        <v>2</v>
      </c>
      <c r="U36" s="145"/>
      <c r="V36" s="144">
        <v>2</v>
      </c>
      <c r="W36" s="145">
        <f t="shared" si="27"/>
        <v>0</v>
      </c>
      <c r="X36" s="145"/>
      <c r="Y36" s="144"/>
      <c r="Z36" s="145">
        <f t="shared" si="28"/>
        <v>0</v>
      </c>
      <c r="AA36" s="144"/>
      <c r="AB36" s="145"/>
      <c r="AC36" s="144">
        <f t="shared" si="29"/>
        <v>0</v>
      </c>
      <c r="AD36" s="145">
        <v>0</v>
      </c>
      <c r="AE36" s="144">
        <v>0</v>
      </c>
      <c r="AF36" s="145">
        <f t="shared" si="30"/>
        <v>0</v>
      </c>
      <c r="AG36" s="144">
        <v>0</v>
      </c>
      <c r="AH36" s="145">
        <v>0</v>
      </c>
      <c r="AI36" s="148">
        <f t="shared" si="0"/>
        <v>99.52229299363057</v>
      </c>
      <c r="AJ36" s="147">
        <f t="shared" si="1"/>
        <v>0</v>
      </c>
    </row>
    <row r="37" spans="1:36" ht="12" customHeight="1">
      <c r="A37" s="87" t="s">
        <v>133</v>
      </c>
      <c r="B37" s="142">
        <f t="shared" si="18"/>
        <v>630</v>
      </c>
      <c r="C37" s="143">
        <f t="shared" si="19"/>
        <v>312</v>
      </c>
      <c r="D37" s="142">
        <f t="shared" si="20"/>
        <v>318</v>
      </c>
      <c r="E37" s="143">
        <f t="shared" si="21"/>
        <v>618</v>
      </c>
      <c r="F37" s="142">
        <v>305</v>
      </c>
      <c r="G37" s="143">
        <v>313</v>
      </c>
      <c r="H37" s="142">
        <f t="shared" si="22"/>
        <v>2</v>
      </c>
      <c r="I37" s="143">
        <v>1</v>
      </c>
      <c r="J37" s="142">
        <v>1</v>
      </c>
      <c r="K37" s="143">
        <f t="shared" si="23"/>
        <v>1</v>
      </c>
      <c r="L37" s="142">
        <v>1</v>
      </c>
      <c r="M37" s="143"/>
      <c r="N37" s="142">
        <f t="shared" si="24"/>
        <v>0</v>
      </c>
      <c r="O37" s="143"/>
      <c r="P37" s="142"/>
      <c r="Q37" s="143">
        <f t="shared" si="25"/>
        <v>2</v>
      </c>
      <c r="R37" s="142">
        <v>2</v>
      </c>
      <c r="S37" s="143"/>
      <c r="T37" s="142">
        <f t="shared" si="26"/>
        <v>7</v>
      </c>
      <c r="U37" s="143">
        <v>3</v>
      </c>
      <c r="V37" s="142">
        <v>4</v>
      </c>
      <c r="W37" s="143">
        <f t="shared" si="27"/>
        <v>0</v>
      </c>
      <c r="X37" s="143"/>
      <c r="Y37" s="142"/>
      <c r="Z37" s="143">
        <f t="shared" si="28"/>
        <v>0</v>
      </c>
      <c r="AA37" s="142"/>
      <c r="AB37" s="143"/>
      <c r="AC37" s="142">
        <f t="shared" si="29"/>
        <v>0</v>
      </c>
      <c r="AD37" s="143">
        <v>0</v>
      </c>
      <c r="AE37" s="142">
        <v>0</v>
      </c>
      <c r="AF37" s="143">
        <f t="shared" si="30"/>
        <v>0</v>
      </c>
      <c r="AG37" s="142">
        <v>0</v>
      </c>
      <c r="AH37" s="143">
        <v>0</v>
      </c>
      <c r="AI37" s="152">
        <f t="shared" si="0"/>
        <v>98.09523809523809</v>
      </c>
      <c r="AJ37" s="147">
        <f t="shared" si="1"/>
        <v>0.31746031746031744</v>
      </c>
    </row>
    <row r="38" spans="1:36" ht="12" customHeight="1">
      <c r="A38" s="84" t="s">
        <v>134</v>
      </c>
      <c r="B38" s="153">
        <f t="shared" si="18"/>
        <v>381</v>
      </c>
      <c r="C38" s="154">
        <f t="shared" si="19"/>
        <v>195</v>
      </c>
      <c r="D38" s="155">
        <f t="shared" si="20"/>
        <v>186</v>
      </c>
      <c r="E38" s="154">
        <f t="shared" si="21"/>
        <v>374</v>
      </c>
      <c r="F38" s="155">
        <v>191</v>
      </c>
      <c r="G38" s="154">
        <v>183</v>
      </c>
      <c r="H38" s="155">
        <f t="shared" si="22"/>
        <v>0</v>
      </c>
      <c r="I38" s="154"/>
      <c r="J38" s="155"/>
      <c r="K38" s="154">
        <f t="shared" si="23"/>
        <v>0</v>
      </c>
      <c r="L38" s="155"/>
      <c r="M38" s="154"/>
      <c r="N38" s="155">
        <f t="shared" si="24"/>
        <v>0</v>
      </c>
      <c r="O38" s="154"/>
      <c r="P38" s="155"/>
      <c r="Q38" s="154">
        <f t="shared" si="25"/>
        <v>1</v>
      </c>
      <c r="R38" s="155">
        <v>1</v>
      </c>
      <c r="S38" s="154"/>
      <c r="T38" s="155">
        <f t="shared" si="26"/>
        <v>6</v>
      </c>
      <c r="U38" s="154">
        <v>3</v>
      </c>
      <c r="V38" s="155">
        <v>3</v>
      </c>
      <c r="W38" s="154">
        <f t="shared" si="27"/>
        <v>0</v>
      </c>
      <c r="X38" s="154"/>
      <c r="Y38" s="155"/>
      <c r="Z38" s="154">
        <f t="shared" si="28"/>
        <v>0</v>
      </c>
      <c r="AA38" s="155"/>
      <c r="AB38" s="154"/>
      <c r="AC38" s="155">
        <f t="shared" si="29"/>
        <v>0</v>
      </c>
      <c r="AD38" s="154">
        <v>0</v>
      </c>
      <c r="AE38" s="155">
        <v>0</v>
      </c>
      <c r="AF38" s="154">
        <f t="shared" si="30"/>
        <v>0</v>
      </c>
      <c r="AG38" s="155">
        <v>0</v>
      </c>
      <c r="AH38" s="154">
        <v>0</v>
      </c>
      <c r="AI38" s="148">
        <f t="shared" si="0"/>
        <v>98.16272965879264</v>
      </c>
      <c r="AJ38" s="147">
        <f t="shared" si="1"/>
        <v>0.26246719160104987</v>
      </c>
    </row>
    <row r="39" spans="1:36" s="30" customFormat="1" ht="12" customHeight="1">
      <c r="A39" s="86" t="s">
        <v>135</v>
      </c>
      <c r="B39" s="156">
        <f aca="true" t="shared" si="31" ref="B39:AH39">SUM(B40:B56)</f>
        <v>4270</v>
      </c>
      <c r="C39" s="157">
        <f t="shared" si="31"/>
        <v>2192</v>
      </c>
      <c r="D39" s="158">
        <f t="shared" si="31"/>
        <v>2078</v>
      </c>
      <c r="E39" s="157">
        <f t="shared" si="31"/>
        <v>4180</v>
      </c>
      <c r="F39" s="158">
        <f t="shared" si="31"/>
        <v>2136</v>
      </c>
      <c r="G39" s="157">
        <f t="shared" si="31"/>
        <v>2044</v>
      </c>
      <c r="H39" s="158">
        <f t="shared" si="31"/>
        <v>5</v>
      </c>
      <c r="I39" s="157">
        <f t="shared" si="31"/>
        <v>1</v>
      </c>
      <c r="J39" s="158">
        <f t="shared" si="31"/>
        <v>4</v>
      </c>
      <c r="K39" s="157">
        <f t="shared" si="31"/>
        <v>5</v>
      </c>
      <c r="L39" s="158">
        <f t="shared" si="31"/>
        <v>2</v>
      </c>
      <c r="M39" s="157">
        <f t="shared" si="31"/>
        <v>3</v>
      </c>
      <c r="N39" s="158">
        <f t="shared" si="31"/>
        <v>13</v>
      </c>
      <c r="O39" s="157">
        <f t="shared" si="31"/>
        <v>12</v>
      </c>
      <c r="P39" s="158">
        <f t="shared" si="31"/>
        <v>1</v>
      </c>
      <c r="Q39" s="157">
        <f t="shared" si="31"/>
        <v>19</v>
      </c>
      <c r="R39" s="158">
        <f t="shared" si="31"/>
        <v>17</v>
      </c>
      <c r="S39" s="157">
        <f t="shared" si="31"/>
        <v>2</v>
      </c>
      <c r="T39" s="158">
        <f t="shared" si="31"/>
        <v>47</v>
      </c>
      <c r="U39" s="157">
        <f t="shared" si="31"/>
        <v>23</v>
      </c>
      <c r="V39" s="158">
        <f t="shared" si="31"/>
        <v>24</v>
      </c>
      <c r="W39" s="157">
        <f t="shared" si="31"/>
        <v>1</v>
      </c>
      <c r="X39" s="157">
        <f t="shared" si="31"/>
        <v>1</v>
      </c>
      <c r="Y39" s="158">
        <f t="shared" si="31"/>
        <v>0</v>
      </c>
      <c r="Z39" s="157">
        <f t="shared" si="31"/>
        <v>1</v>
      </c>
      <c r="AA39" s="158">
        <f t="shared" si="31"/>
        <v>1</v>
      </c>
      <c r="AB39" s="157">
        <f t="shared" si="31"/>
        <v>0</v>
      </c>
      <c r="AC39" s="158">
        <f t="shared" si="31"/>
        <v>0</v>
      </c>
      <c r="AD39" s="157">
        <f t="shared" si="31"/>
        <v>0</v>
      </c>
      <c r="AE39" s="158">
        <f t="shared" si="31"/>
        <v>0</v>
      </c>
      <c r="AF39" s="157">
        <f t="shared" si="31"/>
        <v>0</v>
      </c>
      <c r="AG39" s="158">
        <f t="shared" si="31"/>
        <v>0</v>
      </c>
      <c r="AH39" s="157">
        <f t="shared" si="31"/>
        <v>0</v>
      </c>
      <c r="AI39" s="159">
        <f t="shared" si="0"/>
        <v>97.89227166276346</v>
      </c>
      <c r="AJ39" s="160">
        <f t="shared" si="1"/>
        <v>0.468384074941452</v>
      </c>
    </row>
    <row r="40" spans="1:36" ht="12" customHeight="1">
      <c r="A40" s="84" t="s">
        <v>136</v>
      </c>
      <c r="B40" s="142">
        <f aca="true" t="shared" si="32" ref="B40:B56">C40+D40</f>
        <v>615</v>
      </c>
      <c r="C40" s="143">
        <f aca="true" t="shared" si="33" ref="C40:C56">F40+I40+L40+O40+R40+U40+X40</f>
        <v>321</v>
      </c>
      <c r="D40" s="142">
        <f aca="true" t="shared" si="34" ref="D40:D56">G40+J40+M40+P40+S40+V40+Y40</f>
        <v>294</v>
      </c>
      <c r="E40" s="143">
        <f aca="true" t="shared" si="35" ref="E40:E56">F40+G40</f>
        <v>593</v>
      </c>
      <c r="F40" s="142">
        <v>307</v>
      </c>
      <c r="G40" s="143">
        <v>286</v>
      </c>
      <c r="H40" s="142">
        <f aca="true" t="shared" si="36" ref="H40:H56">I40+J40</f>
        <v>0</v>
      </c>
      <c r="I40" s="143"/>
      <c r="J40" s="142"/>
      <c r="K40" s="143">
        <f aca="true" t="shared" si="37" ref="K40:K56">L40+M40</f>
        <v>0</v>
      </c>
      <c r="L40" s="142"/>
      <c r="M40" s="143"/>
      <c r="N40" s="142">
        <f aca="true" t="shared" si="38" ref="N40:N56">O40+P40</f>
        <v>5</v>
      </c>
      <c r="O40" s="143">
        <v>4</v>
      </c>
      <c r="P40" s="142">
        <v>1</v>
      </c>
      <c r="Q40" s="143">
        <f aca="true" t="shared" si="39" ref="Q40:Q56">R40+S40</f>
        <v>2</v>
      </c>
      <c r="R40" s="142">
        <v>2</v>
      </c>
      <c r="S40" s="143"/>
      <c r="T40" s="142">
        <f aca="true" t="shared" si="40" ref="T40:T56">U40+V40</f>
        <v>15</v>
      </c>
      <c r="U40" s="143">
        <v>8</v>
      </c>
      <c r="V40" s="142">
        <v>7</v>
      </c>
      <c r="W40" s="143">
        <f aca="true" t="shared" si="41" ref="W40:W56">X40+Y40</f>
        <v>0</v>
      </c>
      <c r="X40" s="143"/>
      <c r="Y40" s="142"/>
      <c r="Z40" s="143">
        <f aca="true" t="shared" si="42" ref="Z40:Z56">AA40+AB40</f>
        <v>0</v>
      </c>
      <c r="AA40" s="142"/>
      <c r="AB40" s="143"/>
      <c r="AC40" s="142">
        <f aca="true" t="shared" si="43" ref="AC40:AC56">AD40+AE40</f>
        <v>0</v>
      </c>
      <c r="AD40" s="143">
        <v>0</v>
      </c>
      <c r="AE40" s="142">
        <v>0</v>
      </c>
      <c r="AF40" s="143">
        <f aca="true" t="shared" si="44" ref="AF40:AF56">AG40+AH40</f>
        <v>0</v>
      </c>
      <c r="AG40" s="142">
        <v>0</v>
      </c>
      <c r="AH40" s="143">
        <v>0</v>
      </c>
      <c r="AI40" s="146">
        <f aca="true" t="shared" si="45" ref="AI40:AI68">E40/B40*100</f>
        <v>96.42276422764228</v>
      </c>
      <c r="AJ40" s="147">
        <f aca="true" t="shared" si="46" ref="AJ40:AJ68">((Q40+Z40+AC40+AF40)/B40)*100</f>
        <v>0.3252032520325203</v>
      </c>
    </row>
    <row r="41" spans="1:36" ht="12" customHeight="1">
      <c r="A41" s="84" t="s">
        <v>137</v>
      </c>
      <c r="B41" s="161">
        <f t="shared" si="32"/>
        <v>636</v>
      </c>
      <c r="C41" s="145">
        <f t="shared" si="33"/>
        <v>326</v>
      </c>
      <c r="D41" s="144">
        <f t="shared" si="34"/>
        <v>310</v>
      </c>
      <c r="E41" s="145">
        <f t="shared" si="35"/>
        <v>615</v>
      </c>
      <c r="F41" s="144">
        <v>313</v>
      </c>
      <c r="G41" s="145">
        <v>302</v>
      </c>
      <c r="H41" s="144">
        <f t="shared" si="36"/>
        <v>1</v>
      </c>
      <c r="I41" s="145"/>
      <c r="J41" s="144">
        <v>1</v>
      </c>
      <c r="K41" s="145">
        <f t="shared" si="37"/>
        <v>1</v>
      </c>
      <c r="L41" s="144">
        <v>1</v>
      </c>
      <c r="M41" s="145"/>
      <c r="N41" s="144">
        <f t="shared" si="38"/>
        <v>2</v>
      </c>
      <c r="O41" s="145">
        <v>2</v>
      </c>
      <c r="P41" s="144"/>
      <c r="Q41" s="145">
        <f t="shared" si="39"/>
        <v>3</v>
      </c>
      <c r="R41" s="144">
        <v>3</v>
      </c>
      <c r="S41" s="145"/>
      <c r="T41" s="144">
        <f t="shared" si="40"/>
        <v>14</v>
      </c>
      <c r="U41" s="145">
        <v>7</v>
      </c>
      <c r="V41" s="144">
        <v>7</v>
      </c>
      <c r="W41" s="145">
        <f t="shared" si="41"/>
        <v>0</v>
      </c>
      <c r="X41" s="145"/>
      <c r="Y41" s="144"/>
      <c r="Z41" s="145">
        <f t="shared" si="42"/>
        <v>0</v>
      </c>
      <c r="AA41" s="144"/>
      <c r="AB41" s="145"/>
      <c r="AC41" s="144">
        <f t="shared" si="43"/>
        <v>0</v>
      </c>
      <c r="AD41" s="145">
        <v>0</v>
      </c>
      <c r="AE41" s="144">
        <v>0</v>
      </c>
      <c r="AF41" s="145">
        <f t="shared" si="44"/>
        <v>0</v>
      </c>
      <c r="AG41" s="144">
        <v>0</v>
      </c>
      <c r="AH41" s="145">
        <v>0</v>
      </c>
      <c r="AI41" s="148">
        <f t="shared" si="45"/>
        <v>96.69811320754717</v>
      </c>
      <c r="AJ41" s="147">
        <f t="shared" si="46"/>
        <v>0.4716981132075472</v>
      </c>
    </row>
    <row r="42" spans="1:36" ht="12" customHeight="1">
      <c r="A42" s="84" t="s">
        <v>138</v>
      </c>
      <c r="B42" s="142">
        <f t="shared" si="32"/>
        <v>509</v>
      </c>
      <c r="C42" s="143">
        <f t="shared" si="33"/>
        <v>262</v>
      </c>
      <c r="D42" s="142">
        <f t="shared" si="34"/>
        <v>247</v>
      </c>
      <c r="E42" s="143">
        <f t="shared" si="35"/>
        <v>497</v>
      </c>
      <c r="F42" s="142">
        <v>256</v>
      </c>
      <c r="G42" s="143">
        <v>241</v>
      </c>
      <c r="H42" s="142">
        <f t="shared" si="36"/>
        <v>0</v>
      </c>
      <c r="I42" s="143"/>
      <c r="J42" s="142"/>
      <c r="K42" s="143">
        <f t="shared" si="37"/>
        <v>0</v>
      </c>
      <c r="L42" s="142"/>
      <c r="M42" s="143"/>
      <c r="N42" s="142">
        <f t="shared" si="38"/>
        <v>0</v>
      </c>
      <c r="O42" s="143"/>
      <c r="P42" s="142"/>
      <c r="Q42" s="143">
        <f t="shared" si="39"/>
        <v>5</v>
      </c>
      <c r="R42" s="142">
        <v>4</v>
      </c>
      <c r="S42" s="143">
        <v>1</v>
      </c>
      <c r="T42" s="142">
        <f t="shared" si="40"/>
        <v>7</v>
      </c>
      <c r="U42" s="143">
        <v>2</v>
      </c>
      <c r="V42" s="142">
        <v>5</v>
      </c>
      <c r="W42" s="143">
        <f t="shared" si="41"/>
        <v>0</v>
      </c>
      <c r="X42" s="143"/>
      <c r="Y42" s="142"/>
      <c r="Z42" s="143">
        <f t="shared" si="42"/>
        <v>0</v>
      </c>
      <c r="AA42" s="142"/>
      <c r="AB42" s="143"/>
      <c r="AC42" s="142">
        <f t="shared" si="43"/>
        <v>0</v>
      </c>
      <c r="AD42" s="143">
        <v>0</v>
      </c>
      <c r="AE42" s="142">
        <v>0</v>
      </c>
      <c r="AF42" s="143">
        <f t="shared" si="44"/>
        <v>0</v>
      </c>
      <c r="AG42" s="142">
        <v>0</v>
      </c>
      <c r="AH42" s="143">
        <v>0</v>
      </c>
      <c r="AI42" s="152">
        <f t="shared" si="45"/>
        <v>97.64243614931237</v>
      </c>
      <c r="AJ42" s="147">
        <f t="shared" si="46"/>
        <v>0.9823182711198428</v>
      </c>
    </row>
    <row r="43" spans="1:36" ht="12" customHeight="1">
      <c r="A43" s="84" t="s">
        <v>139</v>
      </c>
      <c r="B43" s="161">
        <f t="shared" si="32"/>
        <v>157</v>
      </c>
      <c r="C43" s="145">
        <f t="shared" si="33"/>
        <v>82</v>
      </c>
      <c r="D43" s="144">
        <f t="shared" si="34"/>
        <v>75</v>
      </c>
      <c r="E43" s="145">
        <f t="shared" si="35"/>
        <v>153</v>
      </c>
      <c r="F43" s="144">
        <v>78</v>
      </c>
      <c r="G43" s="145">
        <v>75</v>
      </c>
      <c r="H43" s="144">
        <f t="shared" si="36"/>
        <v>0</v>
      </c>
      <c r="I43" s="145"/>
      <c r="J43" s="144"/>
      <c r="K43" s="145">
        <f t="shared" si="37"/>
        <v>0</v>
      </c>
      <c r="L43" s="144"/>
      <c r="M43" s="145"/>
      <c r="N43" s="144">
        <f t="shared" si="38"/>
        <v>3</v>
      </c>
      <c r="O43" s="145">
        <v>3</v>
      </c>
      <c r="P43" s="144"/>
      <c r="Q43" s="145">
        <f t="shared" si="39"/>
        <v>0</v>
      </c>
      <c r="R43" s="144"/>
      <c r="S43" s="145"/>
      <c r="T43" s="144">
        <f t="shared" si="40"/>
        <v>1</v>
      </c>
      <c r="U43" s="145">
        <v>1</v>
      </c>
      <c r="V43" s="144"/>
      <c r="W43" s="145">
        <f t="shared" si="41"/>
        <v>0</v>
      </c>
      <c r="X43" s="145"/>
      <c r="Y43" s="144"/>
      <c r="Z43" s="145">
        <f t="shared" si="42"/>
        <v>0</v>
      </c>
      <c r="AA43" s="144"/>
      <c r="AB43" s="145"/>
      <c r="AC43" s="144">
        <f t="shared" si="43"/>
        <v>0</v>
      </c>
      <c r="AD43" s="145">
        <v>0</v>
      </c>
      <c r="AE43" s="144">
        <v>0</v>
      </c>
      <c r="AF43" s="145">
        <f t="shared" si="44"/>
        <v>0</v>
      </c>
      <c r="AG43" s="144">
        <v>0</v>
      </c>
      <c r="AH43" s="145">
        <v>0</v>
      </c>
      <c r="AI43" s="148">
        <f t="shared" si="45"/>
        <v>97.45222929936305</v>
      </c>
      <c r="AJ43" s="147">
        <f t="shared" si="46"/>
        <v>0</v>
      </c>
    </row>
    <row r="44" spans="1:36" ht="12" customHeight="1">
      <c r="A44" s="84" t="s">
        <v>140</v>
      </c>
      <c r="B44" s="142">
        <f t="shared" si="32"/>
        <v>261</v>
      </c>
      <c r="C44" s="143">
        <f t="shared" si="33"/>
        <v>127</v>
      </c>
      <c r="D44" s="142">
        <f t="shared" si="34"/>
        <v>134</v>
      </c>
      <c r="E44" s="143">
        <f t="shared" si="35"/>
        <v>257</v>
      </c>
      <c r="F44" s="142">
        <v>123</v>
      </c>
      <c r="G44" s="143">
        <v>134</v>
      </c>
      <c r="H44" s="142">
        <f t="shared" si="36"/>
        <v>0</v>
      </c>
      <c r="I44" s="143"/>
      <c r="J44" s="142"/>
      <c r="K44" s="143">
        <f t="shared" si="37"/>
        <v>0</v>
      </c>
      <c r="L44" s="142"/>
      <c r="M44" s="143"/>
      <c r="N44" s="142">
        <f t="shared" si="38"/>
        <v>2</v>
      </c>
      <c r="O44" s="143">
        <v>2</v>
      </c>
      <c r="P44" s="142"/>
      <c r="Q44" s="143">
        <f t="shared" si="39"/>
        <v>1</v>
      </c>
      <c r="R44" s="142">
        <v>1</v>
      </c>
      <c r="S44" s="143"/>
      <c r="T44" s="142">
        <f t="shared" si="40"/>
        <v>1</v>
      </c>
      <c r="U44" s="143">
        <v>1</v>
      </c>
      <c r="V44" s="142"/>
      <c r="W44" s="143">
        <f t="shared" si="41"/>
        <v>0</v>
      </c>
      <c r="X44" s="143"/>
      <c r="Y44" s="142"/>
      <c r="Z44" s="143">
        <f t="shared" si="42"/>
        <v>0</v>
      </c>
      <c r="AA44" s="142"/>
      <c r="AB44" s="143"/>
      <c r="AC44" s="142">
        <f t="shared" si="43"/>
        <v>0</v>
      </c>
      <c r="AD44" s="143">
        <v>0</v>
      </c>
      <c r="AE44" s="142">
        <v>0</v>
      </c>
      <c r="AF44" s="143">
        <f t="shared" si="44"/>
        <v>0</v>
      </c>
      <c r="AG44" s="142">
        <v>0</v>
      </c>
      <c r="AH44" s="143">
        <v>0</v>
      </c>
      <c r="AI44" s="152">
        <f t="shared" si="45"/>
        <v>98.46743295019157</v>
      </c>
      <c r="AJ44" s="147">
        <f t="shared" si="46"/>
        <v>0.38314176245210724</v>
      </c>
    </row>
    <row r="45" spans="1:36" ht="12" customHeight="1">
      <c r="A45" s="84" t="s">
        <v>141</v>
      </c>
      <c r="B45" s="161">
        <f t="shared" si="32"/>
        <v>75</v>
      </c>
      <c r="C45" s="145">
        <f t="shared" si="33"/>
        <v>41</v>
      </c>
      <c r="D45" s="144">
        <f t="shared" si="34"/>
        <v>34</v>
      </c>
      <c r="E45" s="145">
        <f t="shared" si="35"/>
        <v>75</v>
      </c>
      <c r="F45" s="144">
        <v>41</v>
      </c>
      <c r="G45" s="145">
        <v>34</v>
      </c>
      <c r="H45" s="144">
        <f t="shared" si="36"/>
        <v>0</v>
      </c>
      <c r="I45" s="145"/>
      <c r="J45" s="144"/>
      <c r="K45" s="145">
        <f t="shared" si="37"/>
        <v>0</v>
      </c>
      <c r="L45" s="144"/>
      <c r="M45" s="145"/>
      <c r="N45" s="144">
        <f t="shared" si="38"/>
        <v>0</v>
      </c>
      <c r="O45" s="145"/>
      <c r="P45" s="144"/>
      <c r="Q45" s="145">
        <f t="shared" si="39"/>
        <v>0</v>
      </c>
      <c r="R45" s="144"/>
      <c r="S45" s="145"/>
      <c r="T45" s="144">
        <f t="shared" si="40"/>
        <v>0</v>
      </c>
      <c r="U45" s="145"/>
      <c r="V45" s="144"/>
      <c r="W45" s="145">
        <f t="shared" si="41"/>
        <v>0</v>
      </c>
      <c r="X45" s="145"/>
      <c r="Y45" s="144"/>
      <c r="Z45" s="145">
        <f t="shared" si="42"/>
        <v>0</v>
      </c>
      <c r="AA45" s="144"/>
      <c r="AB45" s="145"/>
      <c r="AC45" s="144">
        <f t="shared" si="43"/>
        <v>0</v>
      </c>
      <c r="AD45" s="145">
        <v>0</v>
      </c>
      <c r="AE45" s="144">
        <v>0</v>
      </c>
      <c r="AF45" s="145">
        <f t="shared" si="44"/>
        <v>0</v>
      </c>
      <c r="AG45" s="144">
        <v>0</v>
      </c>
      <c r="AH45" s="145">
        <v>0</v>
      </c>
      <c r="AI45" s="148">
        <f t="shared" si="45"/>
        <v>100</v>
      </c>
      <c r="AJ45" s="147">
        <f t="shared" si="46"/>
        <v>0</v>
      </c>
    </row>
    <row r="46" spans="1:36" ht="12" customHeight="1">
      <c r="A46" s="84" t="s">
        <v>142</v>
      </c>
      <c r="B46" s="142">
        <f t="shared" si="32"/>
        <v>832</v>
      </c>
      <c r="C46" s="143">
        <f t="shared" si="33"/>
        <v>439</v>
      </c>
      <c r="D46" s="142">
        <f t="shared" si="34"/>
        <v>393</v>
      </c>
      <c r="E46" s="143">
        <f t="shared" si="35"/>
        <v>819</v>
      </c>
      <c r="F46" s="142">
        <v>431</v>
      </c>
      <c r="G46" s="143">
        <v>388</v>
      </c>
      <c r="H46" s="142">
        <f t="shared" si="36"/>
        <v>0</v>
      </c>
      <c r="I46" s="143"/>
      <c r="J46" s="142"/>
      <c r="K46" s="143">
        <f t="shared" si="37"/>
        <v>3</v>
      </c>
      <c r="L46" s="142">
        <v>1</v>
      </c>
      <c r="M46" s="143">
        <v>2</v>
      </c>
      <c r="N46" s="142">
        <f t="shared" si="38"/>
        <v>0</v>
      </c>
      <c r="O46" s="143"/>
      <c r="P46" s="142"/>
      <c r="Q46" s="143">
        <f t="shared" si="39"/>
        <v>4</v>
      </c>
      <c r="R46" s="142">
        <v>4</v>
      </c>
      <c r="S46" s="143"/>
      <c r="T46" s="142">
        <f t="shared" si="40"/>
        <v>6</v>
      </c>
      <c r="U46" s="143">
        <v>3</v>
      </c>
      <c r="V46" s="142">
        <v>3</v>
      </c>
      <c r="W46" s="143">
        <f t="shared" si="41"/>
        <v>0</v>
      </c>
      <c r="X46" s="143"/>
      <c r="Y46" s="142"/>
      <c r="Z46" s="143">
        <f t="shared" si="42"/>
        <v>0</v>
      </c>
      <c r="AA46" s="142"/>
      <c r="AB46" s="143"/>
      <c r="AC46" s="142">
        <f t="shared" si="43"/>
        <v>0</v>
      </c>
      <c r="AD46" s="143">
        <v>0</v>
      </c>
      <c r="AE46" s="142">
        <v>0</v>
      </c>
      <c r="AF46" s="143">
        <f t="shared" si="44"/>
        <v>0</v>
      </c>
      <c r="AG46" s="142">
        <v>0</v>
      </c>
      <c r="AH46" s="143">
        <v>0</v>
      </c>
      <c r="AI46" s="152">
        <f t="shared" si="45"/>
        <v>98.4375</v>
      </c>
      <c r="AJ46" s="147">
        <f t="shared" si="46"/>
        <v>0.4807692307692308</v>
      </c>
    </row>
    <row r="47" spans="1:36" ht="12" customHeight="1">
      <c r="A47" s="84" t="s">
        <v>143</v>
      </c>
      <c r="B47" s="161">
        <f t="shared" si="32"/>
        <v>100</v>
      </c>
      <c r="C47" s="145">
        <f t="shared" si="33"/>
        <v>61</v>
      </c>
      <c r="D47" s="144">
        <f t="shared" si="34"/>
        <v>39</v>
      </c>
      <c r="E47" s="145">
        <f t="shared" si="35"/>
        <v>96</v>
      </c>
      <c r="F47" s="144">
        <v>59</v>
      </c>
      <c r="G47" s="145">
        <v>37</v>
      </c>
      <c r="H47" s="144">
        <f t="shared" si="36"/>
        <v>0</v>
      </c>
      <c r="I47" s="145"/>
      <c r="J47" s="144"/>
      <c r="K47" s="145">
        <f t="shared" si="37"/>
        <v>0</v>
      </c>
      <c r="L47" s="144"/>
      <c r="M47" s="145"/>
      <c r="N47" s="144">
        <f t="shared" si="38"/>
        <v>0</v>
      </c>
      <c r="O47" s="145"/>
      <c r="P47" s="144"/>
      <c r="Q47" s="145">
        <f t="shared" si="39"/>
        <v>2</v>
      </c>
      <c r="R47" s="144">
        <v>1</v>
      </c>
      <c r="S47" s="145">
        <v>1</v>
      </c>
      <c r="T47" s="144">
        <f t="shared" si="40"/>
        <v>2</v>
      </c>
      <c r="U47" s="145">
        <v>1</v>
      </c>
      <c r="V47" s="144">
        <v>1</v>
      </c>
      <c r="W47" s="145">
        <f t="shared" si="41"/>
        <v>0</v>
      </c>
      <c r="X47" s="145"/>
      <c r="Y47" s="144"/>
      <c r="Z47" s="145">
        <f t="shared" si="42"/>
        <v>0</v>
      </c>
      <c r="AA47" s="144"/>
      <c r="AB47" s="145"/>
      <c r="AC47" s="144">
        <f t="shared" si="43"/>
        <v>0</v>
      </c>
      <c r="AD47" s="145">
        <v>0</v>
      </c>
      <c r="AE47" s="144">
        <v>0</v>
      </c>
      <c r="AF47" s="145">
        <f t="shared" si="44"/>
        <v>0</v>
      </c>
      <c r="AG47" s="144">
        <v>0</v>
      </c>
      <c r="AH47" s="145">
        <v>0</v>
      </c>
      <c r="AI47" s="148">
        <f t="shared" si="45"/>
        <v>96</v>
      </c>
      <c r="AJ47" s="147">
        <f t="shared" si="46"/>
        <v>2</v>
      </c>
    </row>
    <row r="48" spans="1:36" ht="12" customHeight="1">
      <c r="A48" s="84" t="s">
        <v>144</v>
      </c>
      <c r="B48" s="142">
        <f t="shared" si="32"/>
        <v>91</v>
      </c>
      <c r="C48" s="143">
        <f t="shared" si="33"/>
        <v>43</v>
      </c>
      <c r="D48" s="142">
        <f t="shared" si="34"/>
        <v>48</v>
      </c>
      <c r="E48" s="143">
        <f t="shared" si="35"/>
        <v>90</v>
      </c>
      <c r="F48" s="142">
        <v>43</v>
      </c>
      <c r="G48" s="143">
        <v>47</v>
      </c>
      <c r="H48" s="142">
        <f t="shared" si="36"/>
        <v>1</v>
      </c>
      <c r="I48" s="143"/>
      <c r="J48" s="142">
        <v>1</v>
      </c>
      <c r="K48" s="143">
        <f t="shared" si="37"/>
        <v>0</v>
      </c>
      <c r="L48" s="142"/>
      <c r="M48" s="143"/>
      <c r="N48" s="142">
        <f t="shared" si="38"/>
        <v>0</v>
      </c>
      <c r="O48" s="143"/>
      <c r="P48" s="142"/>
      <c r="Q48" s="143">
        <f t="shared" si="39"/>
        <v>0</v>
      </c>
      <c r="R48" s="142"/>
      <c r="S48" s="143"/>
      <c r="T48" s="142">
        <f t="shared" si="40"/>
        <v>0</v>
      </c>
      <c r="U48" s="143"/>
      <c r="V48" s="142"/>
      <c r="W48" s="143">
        <f t="shared" si="41"/>
        <v>0</v>
      </c>
      <c r="X48" s="143"/>
      <c r="Y48" s="142"/>
      <c r="Z48" s="143">
        <f t="shared" si="42"/>
        <v>0</v>
      </c>
      <c r="AA48" s="142"/>
      <c r="AB48" s="143"/>
      <c r="AC48" s="142">
        <f t="shared" si="43"/>
        <v>0</v>
      </c>
      <c r="AD48" s="143">
        <v>0</v>
      </c>
      <c r="AE48" s="142">
        <v>0</v>
      </c>
      <c r="AF48" s="143">
        <f t="shared" si="44"/>
        <v>0</v>
      </c>
      <c r="AG48" s="142">
        <v>0</v>
      </c>
      <c r="AH48" s="143">
        <v>0</v>
      </c>
      <c r="AI48" s="165">
        <f t="shared" si="45"/>
        <v>98.9010989010989</v>
      </c>
      <c r="AJ48" s="147">
        <f t="shared" si="46"/>
        <v>0</v>
      </c>
    </row>
    <row r="49" spans="1:36" ht="12" customHeight="1">
      <c r="A49" s="84" t="s">
        <v>145</v>
      </c>
      <c r="B49" s="161">
        <f t="shared" si="32"/>
        <v>84</v>
      </c>
      <c r="C49" s="145">
        <f t="shared" si="33"/>
        <v>45</v>
      </c>
      <c r="D49" s="144">
        <f t="shared" si="34"/>
        <v>39</v>
      </c>
      <c r="E49" s="145">
        <f t="shared" si="35"/>
        <v>84</v>
      </c>
      <c r="F49" s="144">
        <v>45</v>
      </c>
      <c r="G49" s="145">
        <v>39</v>
      </c>
      <c r="H49" s="144">
        <f t="shared" si="36"/>
        <v>0</v>
      </c>
      <c r="I49" s="145"/>
      <c r="J49" s="144"/>
      <c r="K49" s="145">
        <f t="shared" si="37"/>
        <v>0</v>
      </c>
      <c r="L49" s="144"/>
      <c r="M49" s="145"/>
      <c r="N49" s="144">
        <f t="shared" si="38"/>
        <v>0</v>
      </c>
      <c r="O49" s="145"/>
      <c r="P49" s="144"/>
      <c r="Q49" s="145">
        <f t="shared" si="39"/>
        <v>0</v>
      </c>
      <c r="R49" s="144"/>
      <c r="S49" s="145"/>
      <c r="T49" s="144">
        <f t="shared" si="40"/>
        <v>0</v>
      </c>
      <c r="U49" s="145"/>
      <c r="V49" s="144"/>
      <c r="W49" s="145">
        <f t="shared" si="41"/>
        <v>0</v>
      </c>
      <c r="X49" s="145"/>
      <c r="Y49" s="144"/>
      <c r="Z49" s="145">
        <f t="shared" si="42"/>
        <v>0</v>
      </c>
      <c r="AA49" s="144"/>
      <c r="AB49" s="145"/>
      <c r="AC49" s="144">
        <f t="shared" si="43"/>
        <v>0</v>
      </c>
      <c r="AD49" s="145">
        <v>0</v>
      </c>
      <c r="AE49" s="144">
        <v>0</v>
      </c>
      <c r="AF49" s="145">
        <f t="shared" si="44"/>
        <v>0</v>
      </c>
      <c r="AG49" s="144">
        <v>0</v>
      </c>
      <c r="AH49" s="145">
        <v>0</v>
      </c>
      <c r="AI49" s="148">
        <f t="shared" si="45"/>
        <v>100</v>
      </c>
      <c r="AJ49" s="147">
        <f t="shared" si="46"/>
        <v>0</v>
      </c>
    </row>
    <row r="50" spans="1:36" ht="12" customHeight="1">
      <c r="A50" s="84" t="s">
        <v>146</v>
      </c>
      <c r="B50" s="142">
        <f t="shared" si="32"/>
        <v>73</v>
      </c>
      <c r="C50" s="143">
        <f t="shared" si="33"/>
        <v>37</v>
      </c>
      <c r="D50" s="142">
        <f t="shared" si="34"/>
        <v>36</v>
      </c>
      <c r="E50" s="143">
        <f t="shared" si="35"/>
        <v>72</v>
      </c>
      <c r="F50" s="142">
        <v>37</v>
      </c>
      <c r="G50" s="143">
        <v>35</v>
      </c>
      <c r="H50" s="142">
        <f t="shared" si="36"/>
        <v>0</v>
      </c>
      <c r="I50" s="143"/>
      <c r="J50" s="142"/>
      <c r="K50" s="143">
        <f t="shared" si="37"/>
        <v>0</v>
      </c>
      <c r="L50" s="142"/>
      <c r="M50" s="143"/>
      <c r="N50" s="142">
        <f t="shared" si="38"/>
        <v>0</v>
      </c>
      <c r="O50" s="143"/>
      <c r="P50" s="142"/>
      <c r="Q50" s="143">
        <f t="shared" si="39"/>
        <v>0</v>
      </c>
      <c r="R50" s="142"/>
      <c r="S50" s="143"/>
      <c r="T50" s="142">
        <f t="shared" si="40"/>
        <v>1</v>
      </c>
      <c r="U50" s="143"/>
      <c r="V50" s="142">
        <v>1</v>
      </c>
      <c r="W50" s="143">
        <f t="shared" si="41"/>
        <v>0</v>
      </c>
      <c r="X50" s="143"/>
      <c r="Y50" s="142"/>
      <c r="Z50" s="143">
        <f t="shared" si="42"/>
        <v>0</v>
      </c>
      <c r="AA50" s="142"/>
      <c r="AB50" s="143"/>
      <c r="AC50" s="142">
        <f t="shared" si="43"/>
        <v>0</v>
      </c>
      <c r="AD50" s="143">
        <v>0</v>
      </c>
      <c r="AE50" s="142">
        <v>0</v>
      </c>
      <c r="AF50" s="143">
        <f t="shared" si="44"/>
        <v>0</v>
      </c>
      <c r="AG50" s="142">
        <v>0</v>
      </c>
      <c r="AH50" s="143">
        <v>0</v>
      </c>
      <c r="AI50" s="165">
        <f t="shared" si="45"/>
        <v>98.63013698630137</v>
      </c>
      <c r="AJ50" s="147">
        <f t="shared" si="46"/>
        <v>0</v>
      </c>
    </row>
    <row r="51" spans="1:36" ht="12" customHeight="1">
      <c r="A51" s="84" t="s">
        <v>147</v>
      </c>
      <c r="B51" s="161">
        <f t="shared" si="32"/>
        <v>70</v>
      </c>
      <c r="C51" s="145">
        <f t="shared" si="33"/>
        <v>31</v>
      </c>
      <c r="D51" s="144">
        <f t="shared" si="34"/>
        <v>39</v>
      </c>
      <c r="E51" s="145">
        <f t="shared" si="35"/>
        <v>69</v>
      </c>
      <c r="F51" s="144">
        <v>30</v>
      </c>
      <c r="G51" s="145">
        <v>39</v>
      </c>
      <c r="H51" s="144">
        <f t="shared" si="36"/>
        <v>0</v>
      </c>
      <c r="I51" s="145"/>
      <c r="J51" s="144"/>
      <c r="K51" s="145">
        <f t="shared" si="37"/>
        <v>0</v>
      </c>
      <c r="L51" s="144"/>
      <c r="M51" s="145"/>
      <c r="N51" s="144">
        <f t="shared" si="38"/>
        <v>0</v>
      </c>
      <c r="O51" s="145"/>
      <c r="P51" s="144"/>
      <c r="Q51" s="145">
        <f t="shared" si="39"/>
        <v>1</v>
      </c>
      <c r="R51" s="144">
        <v>1</v>
      </c>
      <c r="S51" s="145"/>
      <c r="T51" s="144">
        <f t="shared" si="40"/>
        <v>0</v>
      </c>
      <c r="U51" s="145"/>
      <c r="V51" s="144"/>
      <c r="W51" s="145">
        <f t="shared" si="41"/>
        <v>0</v>
      </c>
      <c r="X51" s="145"/>
      <c r="Y51" s="144"/>
      <c r="Z51" s="145">
        <f t="shared" si="42"/>
        <v>0</v>
      </c>
      <c r="AA51" s="144"/>
      <c r="AB51" s="145"/>
      <c r="AC51" s="144">
        <f t="shared" si="43"/>
        <v>0</v>
      </c>
      <c r="AD51" s="145">
        <v>0</v>
      </c>
      <c r="AE51" s="144">
        <v>0</v>
      </c>
      <c r="AF51" s="145">
        <f t="shared" si="44"/>
        <v>0</v>
      </c>
      <c r="AG51" s="144">
        <v>0</v>
      </c>
      <c r="AH51" s="145">
        <v>0</v>
      </c>
      <c r="AI51" s="148">
        <f t="shared" si="45"/>
        <v>98.57142857142858</v>
      </c>
      <c r="AJ51" s="147">
        <f t="shared" si="46"/>
        <v>1.4285714285714286</v>
      </c>
    </row>
    <row r="52" spans="1:36" ht="12" customHeight="1">
      <c r="A52" s="84" t="s">
        <v>148</v>
      </c>
      <c r="B52" s="142">
        <f t="shared" si="32"/>
        <v>140</v>
      </c>
      <c r="C52" s="143">
        <f t="shared" si="33"/>
        <v>72</v>
      </c>
      <c r="D52" s="142">
        <f t="shared" si="34"/>
        <v>68</v>
      </c>
      <c r="E52" s="143">
        <f t="shared" si="35"/>
        <v>138</v>
      </c>
      <c r="F52" s="142">
        <v>71</v>
      </c>
      <c r="G52" s="143">
        <v>67</v>
      </c>
      <c r="H52" s="142">
        <f t="shared" si="36"/>
        <v>2</v>
      </c>
      <c r="I52" s="143">
        <v>1</v>
      </c>
      <c r="J52" s="142">
        <v>1</v>
      </c>
      <c r="K52" s="143">
        <f t="shared" si="37"/>
        <v>0</v>
      </c>
      <c r="L52" s="142"/>
      <c r="M52" s="143"/>
      <c r="N52" s="142">
        <f t="shared" si="38"/>
        <v>0</v>
      </c>
      <c r="O52" s="143"/>
      <c r="P52" s="142"/>
      <c r="Q52" s="143">
        <f t="shared" si="39"/>
        <v>0</v>
      </c>
      <c r="R52" s="142"/>
      <c r="S52" s="143"/>
      <c r="T52" s="142">
        <f t="shared" si="40"/>
        <v>0</v>
      </c>
      <c r="U52" s="143"/>
      <c r="V52" s="142"/>
      <c r="W52" s="143">
        <f t="shared" si="41"/>
        <v>0</v>
      </c>
      <c r="X52" s="143"/>
      <c r="Y52" s="142"/>
      <c r="Z52" s="143">
        <f t="shared" si="42"/>
        <v>0</v>
      </c>
      <c r="AA52" s="142"/>
      <c r="AB52" s="143"/>
      <c r="AC52" s="142">
        <f t="shared" si="43"/>
        <v>0</v>
      </c>
      <c r="AD52" s="143">
        <v>0</v>
      </c>
      <c r="AE52" s="142">
        <v>0</v>
      </c>
      <c r="AF52" s="143">
        <f t="shared" si="44"/>
        <v>0</v>
      </c>
      <c r="AG52" s="142">
        <v>0</v>
      </c>
      <c r="AH52" s="143">
        <v>0</v>
      </c>
      <c r="AI52" s="165">
        <f t="shared" si="45"/>
        <v>98.57142857142858</v>
      </c>
      <c r="AJ52" s="147">
        <f t="shared" si="46"/>
        <v>0</v>
      </c>
    </row>
    <row r="53" spans="1:36" ht="12" customHeight="1">
      <c r="A53" s="84" t="s">
        <v>149</v>
      </c>
      <c r="B53" s="161">
        <f t="shared" si="32"/>
        <v>146</v>
      </c>
      <c r="C53" s="145">
        <f t="shared" si="33"/>
        <v>73</v>
      </c>
      <c r="D53" s="144">
        <f t="shared" si="34"/>
        <v>73</v>
      </c>
      <c r="E53" s="145">
        <f t="shared" si="35"/>
        <v>144</v>
      </c>
      <c r="F53" s="144">
        <v>72</v>
      </c>
      <c r="G53" s="145">
        <v>72</v>
      </c>
      <c r="H53" s="144">
        <f t="shared" si="36"/>
        <v>0</v>
      </c>
      <c r="I53" s="145"/>
      <c r="J53" s="144"/>
      <c r="K53" s="145">
        <f t="shared" si="37"/>
        <v>1</v>
      </c>
      <c r="L53" s="144"/>
      <c r="M53" s="145">
        <v>1</v>
      </c>
      <c r="N53" s="144">
        <f t="shared" si="38"/>
        <v>1</v>
      </c>
      <c r="O53" s="145">
        <v>1</v>
      </c>
      <c r="P53" s="144"/>
      <c r="Q53" s="145">
        <f t="shared" si="39"/>
        <v>0</v>
      </c>
      <c r="R53" s="144"/>
      <c r="S53" s="145"/>
      <c r="T53" s="144">
        <f t="shared" si="40"/>
        <v>0</v>
      </c>
      <c r="U53" s="145"/>
      <c r="V53" s="144"/>
      <c r="W53" s="145">
        <f t="shared" si="41"/>
        <v>0</v>
      </c>
      <c r="X53" s="145"/>
      <c r="Y53" s="144"/>
      <c r="Z53" s="145">
        <f t="shared" si="42"/>
        <v>0</v>
      </c>
      <c r="AA53" s="144"/>
      <c r="AB53" s="145"/>
      <c r="AC53" s="144">
        <f t="shared" si="43"/>
        <v>0</v>
      </c>
      <c r="AD53" s="145">
        <v>0</v>
      </c>
      <c r="AE53" s="144">
        <v>0</v>
      </c>
      <c r="AF53" s="145">
        <f t="shared" si="44"/>
        <v>0</v>
      </c>
      <c r="AG53" s="144">
        <v>0</v>
      </c>
      <c r="AH53" s="145">
        <v>0</v>
      </c>
      <c r="AI53" s="148">
        <f t="shared" si="45"/>
        <v>98.63013698630137</v>
      </c>
      <c r="AJ53" s="147">
        <f t="shared" si="46"/>
        <v>0</v>
      </c>
    </row>
    <row r="54" spans="1:36" ht="12" customHeight="1">
      <c r="A54" s="84" t="s">
        <v>150</v>
      </c>
      <c r="B54" s="142">
        <f t="shared" si="32"/>
        <v>346</v>
      </c>
      <c r="C54" s="143">
        <f t="shared" si="33"/>
        <v>171</v>
      </c>
      <c r="D54" s="142">
        <f t="shared" si="34"/>
        <v>175</v>
      </c>
      <c r="E54" s="143">
        <f t="shared" si="35"/>
        <v>344</v>
      </c>
      <c r="F54" s="142">
        <v>170</v>
      </c>
      <c r="G54" s="143">
        <v>174</v>
      </c>
      <c r="H54" s="142">
        <f t="shared" si="36"/>
        <v>1</v>
      </c>
      <c r="I54" s="143"/>
      <c r="J54" s="142">
        <v>1</v>
      </c>
      <c r="K54" s="143">
        <f t="shared" si="37"/>
        <v>0</v>
      </c>
      <c r="L54" s="142"/>
      <c r="M54" s="143"/>
      <c r="N54" s="142">
        <f t="shared" si="38"/>
        <v>0</v>
      </c>
      <c r="O54" s="143"/>
      <c r="P54" s="142"/>
      <c r="Q54" s="143">
        <f t="shared" si="39"/>
        <v>1</v>
      </c>
      <c r="R54" s="142">
        <v>1</v>
      </c>
      <c r="S54" s="143"/>
      <c r="T54" s="142">
        <f t="shared" si="40"/>
        <v>0</v>
      </c>
      <c r="U54" s="143"/>
      <c r="V54" s="142"/>
      <c r="W54" s="143">
        <f t="shared" si="41"/>
        <v>0</v>
      </c>
      <c r="X54" s="143"/>
      <c r="Y54" s="142"/>
      <c r="Z54" s="143">
        <f t="shared" si="42"/>
        <v>1</v>
      </c>
      <c r="AA54" s="142">
        <v>1</v>
      </c>
      <c r="AB54" s="143"/>
      <c r="AC54" s="142">
        <f t="shared" si="43"/>
        <v>0</v>
      </c>
      <c r="AD54" s="143">
        <v>0</v>
      </c>
      <c r="AE54" s="142">
        <v>0</v>
      </c>
      <c r="AF54" s="143">
        <f t="shared" si="44"/>
        <v>0</v>
      </c>
      <c r="AG54" s="142">
        <v>0</v>
      </c>
      <c r="AH54" s="143">
        <v>0</v>
      </c>
      <c r="AI54" s="152">
        <f t="shared" si="45"/>
        <v>99.42196531791907</v>
      </c>
      <c r="AJ54" s="147">
        <f t="shared" si="46"/>
        <v>0.5780346820809248</v>
      </c>
    </row>
    <row r="55" spans="1:36" ht="12" customHeight="1">
      <c r="A55" s="84" t="s">
        <v>151</v>
      </c>
      <c r="B55" s="161">
        <f t="shared" si="32"/>
        <v>98</v>
      </c>
      <c r="C55" s="145">
        <f t="shared" si="33"/>
        <v>45</v>
      </c>
      <c r="D55" s="144">
        <f t="shared" si="34"/>
        <v>53</v>
      </c>
      <c r="E55" s="145">
        <f t="shared" si="35"/>
        <v>97</v>
      </c>
      <c r="F55" s="144">
        <v>44</v>
      </c>
      <c r="G55" s="145">
        <v>53</v>
      </c>
      <c r="H55" s="144">
        <f t="shared" si="36"/>
        <v>0</v>
      </c>
      <c r="I55" s="145"/>
      <c r="J55" s="144"/>
      <c r="K55" s="145">
        <f t="shared" si="37"/>
        <v>0</v>
      </c>
      <c r="L55" s="144"/>
      <c r="M55" s="145"/>
      <c r="N55" s="144">
        <f t="shared" si="38"/>
        <v>0</v>
      </c>
      <c r="O55" s="145"/>
      <c r="P55" s="144"/>
      <c r="Q55" s="145">
        <f t="shared" si="39"/>
        <v>0</v>
      </c>
      <c r="R55" s="144"/>
      <c r="S55" s="145"/>
      <c r="T55" s="144">
        <f t="shared" si="40"/>
        <v>0</v>
      </c>
      <c r="U55" s="145"/>
      <c r="V55" s="144"/>
      <c r="W55" s="145">
        <f t="shared" si="41"/>
        <v>1</v>
      </c>
      <c r="X55" s="145">
        <v>1</v>
      </c>
      <c r="Y55" s="144"/>
      <c r="Z55" s="145">
        <f t="shared" si="42"/>
        <v>0</v>
      </c>
      <c r="AA55" s="144"/>
      <c r="AB55" s="145"/>
      <c r="AC55" s="144">
        <f t="shared" si="43"/>
        <v>0</v>
      </c>
      <c r="AD55" s="145">
        <v>0</v>
      </c>
      <c r="AE55" s="144">
        <v>0</v>
      </c>
      <c r="AF55" s="145">
        <f t="shared" si="44"/>
        <v>0</v>
      </c>
      <c r="AG55" s="144">
        <v>0</v>
      </c>
      <c r="AH55" s="145">
        <v>0</v>
      </c>
      <c r="AI55" s="166">
        <f t="shared" si="45"/>
        <v>98.9795918367347</v>
      </c>
      <c r="AJ55" s="147">
        <f t="shared" si="46"/>
        <v>0</v>
      </c>
    </row>
    <row r="56" spans="1:36" ht="12" customHeight="1">
      <c r="A56" s="84" t="s">
        <v>152</v>
      </c>
      <c r="B56" s="142">
        <f t="shared" si="32"/>
        <v>37</v>
      </c>
      <c r="C56" s="143">
        <f t="shared" si="33"/>
        <v>16</v>
      </c>
      <c r="D56" s="142">
        <f t="shared" si="34"/>
        <v>21</v>
      </c>
      <c r="E56" s="143">
        <f t="shared" si="35"/>
        <v>37</v>
      </c>
      <c r="F56" s="142">
        <v>16</v>
      </c>
      <c r="G56" s="143">
        <v>21</v>
      </c>
      <c r="H56" s="142">
        <f t="shared" si="36"/>
        <v>0</v>
      </c>
      <c r="I56" s="143"/>
      <c r="J56" s="142"/>
      <c r="K56" s="143">
        <f t="shared" si="37"/>
        <v>0</v>
      </c>
      <c r="L56" s="142"/>
      <c r="M56" s="143"/>
      <c r="N56" s="142">
        <f t="shared" si="38"/>
        <v>0</v>
      </c>
      <c r="O56" s="143"/>
      <c r="P56" s="142"/>
      <c r="Q56" s="143">
        <f t="shared" si="39"/>
        <v>0</v>
      </c>
      <c r="R56" s="142"/>
      <c r="S56" s="143"/>
      <c r="T56" s="142">
        <f t="shared" si="40"/>
        <v>0</v>
      </c>
      <c r="U56" s="143"/>
      <c r="V56" s="142"/>
      <c r="W56" s="143">
        <f t="shared" si="41"/>
        <v>0</v>
      </c>
      <c r="X56" s="143"/>
      <c r="Y56" s="142"/>
      <c r="Z56" s="143">
        <f t="shared" si="42"/>
        <v>0</v>
      </c>
      <c r="AA56" s="142"/>
      <c r="AB56" s="143"/>
      <c r="AC56" s="142">
        <f t="shared" si="43"/>
        <v>0</v>
      </c>
      <c r="AD56" s="143">
        <v>0</v>
      </c>
      <c r="AE56" s="142">
        <v>0</v>
      </c>
      <c r="AF56" s="143">
        <f t="shared" si="44"/>
        <v>0</v>
      </c>
      <c r="AG56" s="142">
        <v>0</v>
      </c>
      <c r="AH56" s="143">
        <v>0</v>
      </c>
      <c r="AI56" s="165">
        <f t="shared" si="45"/>
        <v>100</v>
      </c>
      <c r="AJ56" s="147">
        <f t="shared" si="46"/>
        <v>0</v>
      </c>
    </row>
    <row r="57" spans="1:36" s="30" customFormat="1" ht="12" customHeight="1">
      <c r="A57" s="86" t="s">
        <v>153</v>
      </c>
      <c r="B57" s="156">
        <f aca="true" t="shared" si="47" ref="B57:AH57">SUM(B58:B66)</f>
        <v>6678</v>
      </c>
      <c r="C57" s="157">
        <f t="shared" si="47"/>
        <v>3394</v>
      </c>
      <c r="D57" s="158">
        <f t="shared" si="47"/>
        <v>3284</v>
      </c>
      <c r="E57" s="157">
        <f t="shared" si="47"/>
        <v>6543</v>
      </c>
      <c r="F57" s="158">
        <f t="shared" si="47"/>
        <v>3309</v>
      </c>
      <c r="G57" s="157">
        <f t="shared" si="47"/>
        <v>3234</v>
      </c>
      <c r="H57" s="158">
        <f t="shared" si="47"/>
        <v>7</v>
      </c>
      <c r="I57" s="157">
        <f t="shared" si="47"/>
        <v>4</v>
      </c>
      <c r="J57" s="158">
        <f t="shared" si="47"/>
        <v>3</v>
      </c>
      <c r="K57" s="157">
        <f t="shared" si="47"/>
        <v>11</v>
      </c>
      <c r="L57" s="158">
        <f t="shared" si="47"/>
        <v>7</v>
      </c>
      <c r="M57" s="157">
        <f t="shared" si="47"/>
        <v>4</v>
      </c>
      <c r="N57" s="158">
        <f t="shared" si="47"/>
        <v>5</v>
      </c>
      <c r="O57" s="157">
        <f t="shared" si="47"/>
        <v>5</v>
      </c>
      <c r="P57" s="158">
        <f t="shared" si="47"/>
        <v>0</v>
      </c>
      <c r="Q57" s="157">
        <f t="shared" si="47"/>
        <v>35</v>
      </c>
      <c r="R57" s="158">
        <f t="shared" si="47"/>
        <v>28</v>
      </c>
      <c r="S57" s="157">
        <f t="shared" si="47"/>
        <v>7</v>
      </c>
      <c r="T57" s="158">
        <f t="shared" si="47"/>
        <v>77</v>
      </c>
      <c r="U57" s="157">
        <f t="shared" si="47"/>
        <v>41</v>
      </c>
      <c r="V57" s="158">
        <f t="shared" si="47"/>
        <v>36</v>
      </c>
      <c r="W57" s="157">
        <f t="shared" si="47"/>
        <v>0</v>
      </c>
      <c r="X57" s="157">
        <f t="shared" si="47"/>
        <v>0</v>
      </c>
      <c r="Y57" s="158">
        <f t="shared" si="47"/>
        <v>0</v>
      </c>
      <c r="Z57" s="157">
        <f t="shared" si="47"/>
        <v>3</v>
      </c>
      <c r="AA57" s="158">
        <f t="shared" si="47"/>
        <v>3</v>
      </c>
      <c r="AB57" s="157">
        <f t="shared" si="47"/>
        <v>0</v>
      </c>
      <c r="AC57" s="158">
        <f t="shared" si="47"/>
        <v>0</v>
      </c>
      <c r="AD57" s="157">
        <f t="shared" si="47"/>
        <v>0</v>
      </c>
      <c r="AE57" s="158">
        <f t="shared" si="47"/>
        <v>0</v>
      </c>
      <c r="AF57" s="157">
        <f t="shared" si="47"/>
        <v>0</v>
      </c>
      <c r="AG57" s="158">
        <f t="shared" si="47"/>
        <v>0</v>
      </c>
      <c r="AH57" s="157">
        <f t="shared" si="47"/>
        <v>0</v>
      </c>
      <c r="AI57" s="159">
        <f t="shared" si="45"/>
        <v>97.97843665768194</v>
      </c>
      <c r="AJ57" s="160">
        <f t="shared" si="46"/>
        <v>0.5690326445043427</v>
      </c>
    </row>
    <row r="58" spans="1:36" ht="12" customHeight="1">
      <c r="A58" s="84" t="s">
        <v>154</v>
      </c>
      <c r="B58" s="149">
        <f aca="true" t="shared" si="48" ref="B58:B66">C58+D58</f>
        <v>2594</v>
      </c>
      <c r="C58" s="150">
        <f aca="true" t="shared" si="49" ref="C58:C66">F58+I58+L58+O58+R58+U58+X58</f>
        <v>1307</v>
      </c>
      <c r="D58" s="151">
        <f aca="true" t="shared" si="50" ref="D58:D66">G58+J58+M58+P58+S58+V58+Y58</f>
        <v>1287</v>
      </c>
      <c r="E58" s="150">
        <f aca="true" t="shared" si="51" ref="E58:E66">F58+G58</f>
        <v>2515</v>
      </c>
      <c r="F58" s="151">
        <v>1260</v>
      </c>
      <c r="G58" s="150">
        <v>1255</v>
      </c>
      <c r="H58" s="151">
        <f aca="true" t="shared" si="52" ref="H58:H66">I58+J58</f>
        <v>5</v>
      </c>
      <c r="I58" s="150">
        <v>2</v>
      </c>
      <c r="J58" s="151">
        <v>3</v>
      </c>
      <c r="K58" s="150">
        <f aca="true" t="shared" si="53" ref="K58:K66">L58+M58</f>
        <v>8</v>
      </c>
      <c r="L58" s="151">
        <v>5</v>
      </c>
      <c r="M58" s="150">
        <v>3</v>
      </c>
      <c r="N58" s="151">
        <f aca="true" t="shared" si="54" ref="N58:N66">O58+P58</f>
        <v>3</v>
      </c>
      <c r="O58" s="150">
        <v>3</v>
      </c>
      <c r="P58" s="151"/>
      <c r="Q58" s="150">
        <f aca="true" t="shared" si="55" ref="Q58:Q66">R58+S58</f>
        <v>22</v>
      </c>
      <c r="R58" s="151">
        <v>18</v>
      </c>
      <c r="S58" s="150">
        <v>4</v>
      </c>
      <c r="T58" s="151">
        <f aca="true" t="shared" si="56" ref="T58:T66">U58+V58</f>
        <v>41</v>
      </c>
      <c r="U58" s="150">
        <v>19</v>
      </c>
      <c r="V58" s="151">
        <v>22</v>
      </c>
      <c r="W58" s="150">
        <f aca="true" t="shared" si="57" ref="W58:W66">X58+Y58</f>
        <v>0</v>
      </c>
      <c r="X58" s="150"/>
      <c r="Y58" s="151"/>
      <c r="Z58" s="150">
        <f aca="true" t="shared" si="58" ref="Z58:Z66">AA58+AB58</f>
        <v>1</v>
      </c>
      <c r="AA58" s="151">
        <v>1</v>
      </c>
      <c r="AB58" s="150"/>
      <c r="AC58" s="151">
        <f aca="true" t="shared" si="59" ref="AC58:AC66">AD58+AE58</f>
        <v>0</v>
      </c>
      <c r="AD58" s="150">
        <v>0</v>
      </c>
      <c r="AE58" s="151">
        <v>0</v>
      </c>
      <c r="AF58" s="150">
        <f aca="true" t="shared" si="60" ref="AF58:AF66">AG58+AH58</f>
        <v>0</v>
      </c>
      <c r="AG58" s="151">
        <v>0</v>
      </c>
      <c r="AH58" s="150">
        <v>0</v>
      </c>
      <c r="AI58" s="148">
        <f t="shared" si="45"/>
        <v>96.95451040863531</v>
      </c>
      <c r="AJ58" s="147">
        <f t="shared" si="46"/>
        <v>0.8866615265998458</v>
      </c>
    </row>
    <row r="59" spans="1:36" ht="12" customHeight="1">
      <c r="A59" s="84" t="s">
        <v>155</v>
      </c>
      <c r="B59" s="142">
        <f t="shared" si="48"/>
        <v>416</v>
      </c>
      <c r="C59" s="143">
        <f t="shared" si="49"/>
        <v>231</v>
      </c>
      <c r="D59" s="142">
        <f t="shared" si="50"/>
        <v>185</v>
      </c>
      <c r="E59" s="143">
        <f t="shared" si="51"/>
        <v>410</v>
      </c>
      <c r="F59" s="142">
        <v>225</v>
      </c>
      <c r="G59" s="143">
        <v>185</v>
      </c>
      <c r="H59" s="142">
        <f t="shared" si="52"/>
        <v>1</v>
      </c>
      <c r="I59" s="143">
        <v>1</v>
      </c>
      <c r="J59" s="142"/>
      <c r="K59" s="143">
        <f t="shared" si="53"/>
        <v>0</v>
      </c>
      <c r="L59" s="142"/>
      <c r="M59" s="143"/>
      <c r="N59" s="142">
        <f t="shared" si="54"/>
        <v>1</v>
      </c>
      <c r="O59" s="143">
        <v>1</v>
      </c>
      <c r="P59" s="142"/>
      <c r="Q59" s="143">
        <f t="shared" si="55"/>
        <v>3</v>
      </c>
      <c r="R59" s="142">
        <v>3</v>
      </c>
      <c r="S59" s="143"/>
      <c r="T59" s="142">
        <f t="shared" si="56"/>
        <v>1</v>
      </c>
      <c r="U59" s="143">
        <v>1</v>
      </c>
      <c r="V59" s="142"/>
      <c r="W59" s="143">
        <f t="shared" si="57"/>
        <v>0</v>
      </c>
      <c r="X59" s="143"/>
      <c r="Y59" s="142"/>
      <c r="Z59" s="143">
        <f t="shared" si="58"/>
        <v>2</v>
      </c>
      <c r="AA59" s="142">
        <v>2</v>
      </c>
      <c r="AB59" s="143"/>
      <c r="AC59" s="142">
        <f t="shared" si="59"/>
        <v>0</v>
      </c>
      <c r="AD59" s="143">
        <v>0</v>
      </c>
      <c r="AE59" s="142">
        <v>0</v>
      </c>
      <c r="AF59" s="143">
        <f t="shared" si="60"/>
        <v>0</v>
      </c>
      <c r="AG59" s="142">
        <v>0</v>
      </c>
      <c r="AH59" s="143">
        <v>0</v>
      </c>
      <c r="AI59" s="152">
        <f t="shared" si="45"/>
        <v>98.5576923076923</v>
      </c>
      <c r="AJ59" s="147">
        <f t="shared" si="46"/>
        <v>1.201923076923077</v>
      </c>
    </row>
    <row r="60" spans="1:36" ht="12" customHeight="1">
      <c r="A60" s="84" t="s">
        <v>156</v>
      </c>
      <c r="B60" s="161">
        <f t="shared" si="48"/>
        <v>246</v>
      </c>
      <c r="C60" s="145">
        <f t="shared" si="49"/>
        <v>122</v>
      </c>
      <c r="D60" s="144">
        <f t="shared" si="50"/>
        <v>124</v>
      </c>
      <c r="E60" s="145">
        <f t="shared" si="51"/>
        <v>245</v>
      </c>
      <c r="F60" s="144">
        <v>122</v>
      </c>
      <c r="G60" s="145">
        <v>123</v>
      </c>
      <c r="H60" s="144">
        <f t="shared" si="52"/>
        <v>0</v>
      </c>
      <c r="I60" s="145"/>
      <c r="J60" s="144"/>
      <c r="K60" s="145">
        <f t="shared" si="53"/>
        <v>0</v>
      </c>
      <c r="L60" s="144"/>
      <c r="M60" s="145"/>
      <c r="N60" s="144">
        <f t="shared" si="54"/>
        <v>0</v>
      </c>
      <c r="O60" s="145"/>
      <c r="P60" s="144"/>
      <c r="Q60" s="145">
        <f t="shared" si="55"/>
        <v>1</v>
      </c>
      <c r="R60" s="144"/>
      <c r="S60" s="145">
        <v>1</v>
      </c>
      <c r="T60" s="144">
        <f t="shared" si="56"/>
        <v>0</v>
      </c>
      <c r="U60" s="145"/>
      <c r="V60" s="144"/>
      <c r="W60" s="145">
        <f t="shared" si="57"/>
        <v>0</v>
      </c>
      <c r="X60" s="145"/>
      <c r="Y60" s="144"/>
      <c r="Z60" s="145">
        <f t="shared" si="58"/>
        <v>0</v>
      </c>
      <c r="AA60" s="144"/>
      <c r="AB60" s="145"/>
      <c r="AC60" s="144">
        <f t="shared" si="59"/>
        <v>0</v>
      </c>
      <c r="AD60" s="145">
        <v>0</v>
      </c>
      <c r="AE60" s="144">
        <v>0</v>
      </c>
      <c r="AF60" s="145">
        <f t="shared" si="60"/>
        <v>0</v>
      </c>
      <c r="AG60" s="144">
        <v>0</v>
      </c>
      <c r="AH60" s="145">
        <v>0</v>
      </c>
      <c r="AI60" s="166">
        <f t="shared" si="45"/>
        <v>99.59349593495935</v>
      </c>
      <c r="AJ60" s="147">
        <f t="shared" si="46"/>
        <v>0.40650406504065045</v>
      </c>
    </row>
    <row r="61" spans="1:36" ht="12" customHeight="1">
      <c r="A61" s="84" t="s">
        <v>157</v>
      </c>
      <c r="B61" s="142">
        <f t="shared" si="48"/>
        <v>347</v>
      </c>
      <c r="C61" s="143">
        <f t="shared" si="49"/>
        <v>179</v>
      </c>
      <c r="D61" s="142">
        <f t="shared" si="50"/>
        <v>168</v>
      </c>
      <c r="E61" s="143">
        <f t="shared" si="51"/>
        <v>342</v>
      </c>
      <c r="F61" s="142">
        <v>176</v>
      </c>
      <c r="G61" s="143">
        <v>166</v>
      </c>
      <c r="H61" s="142">
        <f t="shared" si="52"/>
        <v>1</v>
      </c>
      <c r="I61" s="143">
        <v>1</v>
      </c>
      <c r="J61" s="142"/>
      <c r="K61" s="143">
        <f t="shared" si="53"/>
        <v>0</v>
      </c>
      <c r="L61" s="142"/>
      <c r="M61" s="143"/>
      <c r="N61" s="142">
        <f t="shared" si="54"/>
        <v>0</v>
      </c>
      <c r="O61" s="143"/>
      <c r="P61" s="142"/>
      <c r="Q61" s="143">
        <f t="shared" si="55"/>
        <v>0</v>
      </c>
      <c r="R61" s="142"/>
      <c r="S61" s="143"/>
      <c r="T61" s="142">
        <f t="shared" si="56"/>
        <v>4</v>
      </c>
      <c r="U61" s="143">
        <v>2</v>
      </c>
      <c r="V61" s="142">
        <v>2</v>
      </c>
      <c r="W61" s="143">
        <f t="shared" si="57"/>
        <v>0</v>
      </c>
      <c r="X61" s="143"/>
      <c r="Y61" s="142"/>
      <c r="Z61" s="143">
        <f t="shared" si="58"/>
        <v>0</v>
      </c>
      <c r="AA61" s="142"/>
      <c r="AB61" s="143"/>
      <c r="AC61" s="142">
        <f t="shared" si="59"/>
        <v>0</v>
      </c>
      <c r="AD61" s="143">
        <v>0</v>
      </c>
      <c r="AE61" s="142">
        <v>0</v>
      </c>
      <c r="AF61" s="143">
        <f t="shared" si="60"/>
        <v>0</v>
      </c>
      <c r="AG61" s="142">
        <v>0</v>
      </c>
      <c r="AH61" s="143">
        <v>0</v>
      </c>
      <c r="AI61" s="152">
        <f t="shared" si="45"/>
        <v>98.55907780979827</v>
      </c>
      <c r="AJ61" s="147">
        <f t="shared" si="46"/>
        <v>0</v>
      </c>
    </row>
    <row r="62" spans="1:36" ht="12" customHeight="1">
      <c r="A62" s="84" t="s">
        <v>158</v>
      </c>
      <c r="B62" s="161">
        <f t="shared" si="48"/>
        <v>78</v>
      </c>
      <c r="C62" s="145">
        <f t="shared" si="49"/>
        <v>36</v>
      </c>
      <c r="D62" s="144">
        <f t="shared" si="50"/>
        <v>42</v>
      </c>
      <c r="E62" s="145">
        <f t="shared" si="51"/>
        <v>78</v>
      </c>
      <c r="F62" s="144">
        <v>36</v>
      </c>
      <c r="G62" s="145">
        <v>42</v>
      </c>
      <c r="H62" s="144">
        <f t="shared" si="52"/>
        <v>0</v>
      </c>
      <c r="I62" s="145"/>
      <c r="J62" s="144"/>
      <c r="K62" s="145">
        <f t="shared" si="53"/>
        <v>0</v>
      </c>
      <c r="L62" s="144"/>
      <c r="M62" s="145"/>
      <c r="N62" s="144">
        <f t="shared" si="54"/>
        <v>0</v>
      </c>
      <c r="O62" s="145"/>
      <c r="P62" s="144"/>
      <c r="Q62" s="145">
        <f t="shared" si="55"/>
        <v>0</v>
      </c>
      <c r="R62" s="144"/>
      <c r="S62" s="145"/>
      <c r="T62" s="144">
        <f t="shared" si="56"/>
        <v>0</v>
      </c>
      <c r="U62" s="145"/>
      <c r="V62" s="144"/>
      <c r="W62" s="145">
        <f t="shared" si="57"/>
        <v>0</v>
      </c>
      <c r="X62" s="145"/>
      <c r="Y62" s="144"/>
      <c r="Z62" s="145">
        <f t="shared" si="58"/>
        <v>0</v>
      </c>
      <c r="AA62" s="144"/>
      <c r="AB62" s="145"/>
      <c r="AC62" s="144">
        <f t="shared" si="59"/>
        <v>0</v>
      </c>
      <c r="AD62" s="145">
        <v>0</v>
      </c>
      <c r="AE62" s="144">
        <v>0</v>
      </c>
      <c r="AF62" s="145">
        <f t="shared" si="60"/>
        <v>0</v>
      </c>
      <c r="AG62" s="144">
        <v>0</v>
      </c>
      <c r="AH62" s="145">
        <v>0</v>
      </c>
      <c r="AI62" s="148">
        <f t="shared" si="45"/>
        <v>100</v>
      </c>
      <c r="AJ62" s="147">
        <f t="shared" si="46"/>
        <v>0</v>
      </c>
    </row>
    <row r="63" spans="1:36" ht="12" customHeight="1">
      <c r="A63" s="84" t="s">
        <v>159</v>
      </c>
      <c r="B63" s="142">
        <f t="shared" si="48"/>
        <v>1145</v>
      </c>
      <c r="C63" s="143">
        <f t="shared" si="49"/>
        <v>579</v>
      </c>
      <c r="D63" s="142">
        <f t="shared" si="50"/>
        <v>566</v>
      </c>
      <c r="E63" s="143">
        <f t="shared" si="51"/>
        <v>1127</v>
      </c>
      <c r="F63" s="142">
        <v>569</v>
      </c>
      <c r="G63" s="143">
        <v>558</v>
      </c>
      <c r="H63" s="142">
        <f t="shared" si="52"/>
        <v>0</v>
      </c>
      <c r="I63" s="143"/>
      <c r="J63" s="142"/>
      <c r="K63" s="143">
        <f t="shared" si="53"/>
        <v>3</v>
      </c>
      <c r="L63" s="142">
        <v>2</v>
      </c>
      <c r="M63" s="143">
        <v>1</v>
      </c>
      <c r="N63" s="142">
        <f t="shared" si="54"/>
        <v>0</v>
      </c>
      <c r="O63" s="143"/>
      <c r="P63" s="142"/>
      <c r="Q63" s="143">
        <f t="shared" si="55"/>
        <v>2</v>
      </c>
      <c r="R63" s="142">
        <v>1</v>
      </c>
      <c r="S63" s="143">
        <v>1</v>
      </c>
      <c r="T63" s="142">
        <f t="shared" si="56"/>
        <v>13</v>
      </c>
      <c r="U63" s="143">
        <v>7</v>
      </c>
      <c r="V63" s="142">
        <v>6</v>
      </c>
      <c r="W63" s="143">
        <f t="shared" si="57"/>
        <v>0</v>
      </c>
      <c r="X63" s="143"/>
      <c r="Y63" s="142"/>
      <c r="Z63" s="143">
        <f t="shared" si="58"/>
        <v>0</v>
      </c>
      <c r="AA63" s="142"/>
      <c r="AB63" s="143"/>
      <c r="AC63" s="142">
        <f t="shared" si="59"/>
        <v>0</v>
      </c>
      <c r="AD63" s="143">
        <v>0</v>
      </c>
      <c r="AE63" s="142">
        <v>0</v>
      </c>
      <c r="AF63" s="143">
        <f t="shared" si="60"/>
        <v>0</v>
      </c>
      <c r="AG63" s="142">
        <v>0</v>
      </c>
      <c r="AH63" s="143">
        <v>0</v>
      </c>
      <c r="AI63" s="152">
        <f t="shared" si="45"/>
        <v>98.42794759825327</v>
      </c>
      <c r="AJ63" s="147">
        <f t="shared" si="46"/>
        <v>0.17467248908296942</v>
      </c>
    </row>
    <row r="64" spans="1:36" ht="12" customHeight="1">
      <c r="A64" s="84" t="s">
        <v>160</v>
      </c>
      <c r="B64" s="161">
        <f t="shared" si="48"/>
        <v>828</v>
      </c>
      <c r="C64" s="145">
        <f t="shared" si="49"/>
        <v>397</v>
      </c>
      <c r="D64" s="144">
        <f t="shared" si="50"/>
        <v>431</v>
      </c>
      <c r="E64" s="145">
        <f t="shared" si="51"/>
        <v>817</v>
      </c>
      <c r="F64" s="144">
        <v>389</v>
      </c>
      <c r="G64" s="145">
        <v>428</v>
      </c>
      <c r="H64" s="144">
        <f t="shared" si="52"/>
        <v>0</v>
      </c>
      <c r="I64" s="145"/>
      <c r="J64" s="144"/>
      <c r="K64" s="145">
        <f t="shared" si="53"/>
        <v>0</v>
      </c>
      <c r="L64" s="144"/>
      <c r="M64" s="145"/>
      <c r="N64" s="144">
        <f t="shared" si="54"/>
        <v>0</v>
      </c>
      <c r="O64" s="145"/>
      <c r="P64" s="144"/>
      <c r="Q64" s="145">
        <f t="shared" si="55"/>
        <v>0</v>
      </c>
      <c r="R64" s="144"/>
      <c r="S64" s="145"/>
      <c r="T64" s="144">
        <f t="shared" si="56"/>
        <v>11</v>
      </c>
      <c r="U64" s="145">
        <v>8</v>
      </c>
      <c r="V64" s="144">
        <v>3</v>
      </c>
      <c r="W64" s="145">
        <f t="shared" si="57"/>
        <v>0</v>
      </c>
      <c r="X64" s="145"/>
      <c r="Y64" s="144"/>
      <c r="Z64" s="145">
        <f t="shared" si="58"/>
        <v>0</v>
      </c>
      <c r="AA64" s="144"/>
      <c r="AB64" s="145"/>
      <c r="AC64" s="144">
        <f t="shared" si="59"/>
        <v>0</v>
      </c>
      <c r="AD64" s="145">
        <v>0</v>
      </c>
      <c r="AE64" s="144">
        <v>0</v>
      </c>
      <c r="AF64" s="145">
        <f t="shared" si="60"/>
        <v>0</v>
      </c>
      <c r="AG64" s="144">
        <v>0</v>
      </c>
      <c r="AH64" s="145">
        <v>0</v>
      </c>
      <c r="AI64" s="148">
        <f t="shared" si="45"/>
        <v>98.67149758454107</v>
      </c>
      <c r="AJ64" s="147">
        <f t="shared" si="46"/>
        <v>0</v>
      </c>
    </row>
    <row r="65" spans="1:36" ht="12" customHeight="1">
      <c r="A65" s="84" t="s">
        <v>161</v>
      </c>
      <c r="B65" s="161">
        <f t="shared" si="48"/>
        <v>414</v>
      </c>
      <c r="C65" s="145">
        <f t="shared" si="49"/>
        <v>210</v>
      </c>
      <c r="D65" s="144">
        <f t="shared" si="50"/>
        <v>204</v>
      </c>
      <c r="E65" s="145">
        <f t="shared" si="51"/>
        <v>407</v>
      </c>
      <c r="F65" s="144">
        <v>206</v>
      </c>
      <c r="G65" s="145">
        <v>201</v>
      </c>
      <c r="H65" s="144">
        <f t="shared" si="52"/>
        <v>0</v>
      </c>
      <c r="I65" s="145"/>
      <c r="J65" s="144"/>
      <c r="K65" s="145">
        <f t="shared" si="53"/>
        <v>0</v>
      </c>
      <c r="L65" s="144"/>
      <c r="M65" s="145"/>
      <c r="N65" s="144">
        <f t="shared" si="54"/>
        <v>1</v>
      </c>
      <c r="O65" s="145">
        <v>1</v>
      </c>
      <c r="P65" s="144"/>
      <c r="Q65" s="145">
        <f t="shared" si="55"/>
        <v>3</v>
      </c>
      <c r="R65" s="144">
        <v>2</v>
      </c>
      <c r="S65" s="145">
        <v>1</v>
      </c>
      <c r="T65" s="144">
        <f t="shared" si="56"/>
        <v>3</v>
      </c>
      <c r="U65" s="145">
        <v>1</v>
      </c>
      <c r="V65" s="144">
        <v>2</v>
      </c>
      <c r="W65" s="145">
        <f t="shared" si="57"/>
        <v>0</v>
      </c>
      <c r="X65" s="145"/>
      <c r="Y65" s="144"/>
      <c r="Z65" s="145">
        <f t="shared" si="58"/>
        <v>0</v>
      </c>
      <c r="AA65" s="144"/>
      <c r="AB65" s="145"/>
      <c r="AC65" s="144">
        <f t="shared" si="59"/>
        <v>0</v>
      </c>
      <c r="AD65" s="145">
        <v>0</v>
      </c>
      <c r="AE65" s="144">
        <v>0</v>
      </c>
      <c r="AF65" s="145">
        <f t="shared" si="60"/>
        <v>0</v>
      </c>
      <c r="AG65" s="144">
        <v>0</v>
      </c>
      <c r="AH65" s="145">
        <v>0</v>
      </c>
      <c r="AI65" s="148">
        <f t="shared" si="45"/>
        <v>98.30917874396135</v>
      </c>
      <c r="AJ65" s="147">
        <f t="shared" si="46"/>
        <v>0.7246376811594203</v>
      </c>
    </row>
    <row r="66" spans="1:36" ht="12" customHeight="1">
      <c r="A66" s="84" t="s">
        <v>162</v>
      </c>
      <c r="B66" s="142">
        <f t="shared" si="48"/>
        <v>610</v>
      </c>
      <c r="C66" s="143">
        <f t="shared" si="49"/>
        <v>333</v>
      </c>
      <c r="D66" s="142">
        <f t="shared" si="50"/>
        <v>277</v>
      </c>
      <c r="E66" s="143">
        <f t="shared" si="51"/>
        <v>602</v>
      </c>
      <c r="F66" s="142">
        <v>326</v>
      </c>
      <c r="G66" s="143">
        <v>276</v>
      </c>
      <c r="H66" s="142">
        <f t="shared" si="52"/>
        <v>0</v>
      </c>
      <c r="I66" s="143"/>
      <c r="J66" s="142"/>
      <c r="K66" s="143">
        <f t="shared" si="53"/>
        <v>0</v>
      </c>
      <c r="L66" s="142"/>
      <c r="M66" s="143"/>
      <c r="N66" s="142">
        <f t="shared" si="54"/>
        <v>0</v>
      </c>
      <c r="O66" s="143"/>
      <c r="P66" s="142"/>
      <c r="Q66" s="143">
        <f t="shared" si="55"/>
        <v>4</v>
      </c>
      <c r="R66" s="142">
        <v>4</v>
      </c>
      <c r="S66" s="143"/>
      <c r="T66" s="142">
        <f t="shared" si="56"/>
        <v>4</v>
      </c>
      <c r="U66" s="143">
        <v>3</v>
      </c>
      <c r="V66" s="142">
        <v>1</v>
      </c>
      <c r="W66" s="143">
        <f t="shared" si="57"/>
        <v>0</v>
      </c>
      <c r="X66" s="143"/>
      <c r="Y66" s="142"/>
      <c r="Z66" s="143">
        <f t="shared" si="58"/>
        <v>0</v>
      </c>
      <c r="AA66" s="142"/>
      <c r="AB66" s="143"/>
      <c r="AC66" s="142">
        <f t="shared" si="59"/>
        <v>0</v>
      </c>
      <c r="AD66" s="143">
        <v>0</v>
      </c>
      <c r="AE66" s="142">
        <v>0</v>
      </c>
      <c r="AF66" s="143">
        <f t="shared" si="60"/>
        <v>0</v>
      </c>
      <c r="AG66" s="142">
        <v>0</v>
      </c>
      <c r="AH66" s="143">
        <v>0</v>
      </c>
      <c r="AI66" s="162">
        <f t="shared" si="45"/>
        <v>98.68852459016394</v>
      </c>
      <c r="AJ66" s="164">
        <f t="shared" si="46"/>
        <v>0.6557377049180327</v>
      </c>
    </row>
    <row r="67" spans="1:36" s="30" customFormat="1" ht="12" customHeight="1">
      <c r="A67" s="86" t="s">
        <v>163</v>
      </c>
      <c r="B67" s="156">
        <f aca="true" t="shared" si="61" ref="B67:AH67">SUM(B68)</f>
        <v>8063</v>
      </c>
      <c r="C67" s="157">
        <f t="shared" si="61"/>
        <v>4154</v>
      </c>
      <c r="D67" s="158">
        <f t="shared" si="61"/>
        <v>3909</v>
      </c>
      <c r="E67" s="157">
        <f t="shared" si="61"/>
        <v>7927</v>
      </c>
      <c r="F67" s="158">
        <f t="shared" si="61"/>
        <v>4066</v>
      </c>
      <c r="G67" s="157">
        <f t="shared" si="61"/>
        <v>3861</v>
      </c>
      <c r="H67" s="158">
        <f t="shared" si="61"/>
        <v>13</v>
      </c>
      <c r="I67" s="157">
        <f t="shared" si="61"/>
        <v>9</v>
      </c>
      <c r="J67" s="158">
        <f t="shared" si="61"/>
        <v>4</v>
      </c>
      <c r="K67" s="157">
        <f t="shared" si="61"/>
        <v>7</v>
      </c>
      <c r="L67" s="158">
        <f t="shared" si="61"/>
        <v>3</v>
      </c>
      <c r="M67" s="157">
        <f t="shared" si="61"/>
        <v>4</v>
      </c>
      <c r="N67" s="158">
        <f t="shared" si="61"/>
        <v>5</v>
      </c>
      <c r="O67" s="157">
        <f t="shared" si="61"/>
        <v>5</v>
      </c>
      <c r="P67" s="158">
        <f t="shared" si="61"/>
        <v>0</v>
      </c>
      <c r="Q67" s="157">
        <f t="shared" si="61"/>
        <v>28</v>
      </c>
      <c r="R67" s="158">
        <f t="shared" si="61"/>
        <v>27</v>
      </c>
      <c r="S67" s="157">
        <f t="shared" si="61"/>
        <v>1</v>
      </c>
      <c r="T67" s="158">
        <f t="shared" si="61"/>
        <v>83</v>
      </c>
      <c r="U67" s="157">
        <f t="shared" si="61"/>
        <v>44</v>
      </c>
      <c r="V67" s="158">
        <f t="shared" si="61"/>
        <v>39</v>
      </c>
      <c r="W67" s="157">
        <f t="shared" si="61"/>
        <v>0</v>
      </c>
      <c r="X67" s="157">
        <f t="shared" si="61"/>
        <v>0</v>
      </c>
      <c r="Y67" s="158">
        <f t="shared" si="61"/>
        <v>0</v>
      </c>
      <c r="Z67" s="157">
        <f t="shared" si="61"/>
        <v>0</v>
      </c>
      <c r="AA67" s="158">
        <f t="shared" si="61"/>
        <v>0</v>
      </c>
      <c r="AB67" s="157">
        <f t="shared" si="61"/>
        <v>0</v>
      </c>
      <c r="AC67" s="158">
        <f t="shared" si="61"/>
        <v>0</v>
      </c>
      <c r="AD67" s="157">
        <f t="shared" si="61"/>
        <v>0</v>
      </c>
      <c r="AE67" s="158">
        <f t="shared" si="61"/>
        <v>0</v>
      </c>
      <c r="AF67" s="157">
        <f t="shared" si="61"/>
        <v>0</v>
      </c>
      <c r="AG67" s="158">
        <f t="shared" si="61"/>
        <v>0</v>
      </c>
      <c r="AH67" s="157">
        <f t="shared" si="61"/>
        <v>0</v>
      </c>
      <c r="AI67" s="159">
        <f t="shared" si="45"/>
        <v>98.31328289718468</v>
      </c>
      <c r="AJ67" s="160">
        <f t="shared" si="46"/>
        <v>0.3472652858737443</v>
      </c>
    </row>
    <row r="68" spans="1:36" ht="12" customHeight="1">
      <c r="A68" s="88" t="s">
        <v>164</v>
      </c>
      <c r="B68" s="167">
        <f>C68+D68</f>
        <v>8063</v>
      </c>
      <c r="C68" s="168">
        <f>F68+I68+L68+O68+R68+U68+X68</f>
        <v>4154</v>
      </c>
      <c r="D68" s="167">
        <f>G68+J68+M68+P68+S68+V68+Y68</f>
        <v>3909</v>
      </c>
      <c r="E68" s="168">
        <f>F68+G68</f>
        <v>7927</v>
      </c>
      <c r="F68" s="167">
        <v>4066</v>
      </c>
      <c r="G68" s="168">
        <v>3861</v>
      </c>
      <c r="H68" s="167">
        <f>I68+J68</f>
        <v>13</v>
      </c>
      <c r="I68" s="168">
        <v>9</v>
      </c>
      <c r="J68" s="167">
        <v>4</v>
      </c>
      <c r="K68" s="168">
        <f>L68+M68</f>
        <v>7</v>
      </c>
      <c r="L68" s="167">
        <v>3</v>
      </c>
      <c r="M68" s="168">
        <v>4</v>
      </c>
      <c r="N68" s="167">
        <f>O68+P68</f>
        <v>5</v>
      </c>
      <c r="O68" s="168">
        <v>5</v>
      </c>
      <c r="P68" s="167"/>
      <c r="Q68" s="168">
        <f>R68+S68</f>
        <v>28</v>
      </c>
      <c r="R68" s="167">
        <v>27</v>
      </c>
      <c r="S68" s="168">
        <v>1</v>
      </c>
      <c r="T68" s="167">
        <f>U68+V68</f>
        <v>83</v>
      </c>
      <c r="U68" s="168">
        <v>44</v>
      </c>
      <c r="V68" s="167">
        <v>39</v>
      </c>
      <c r="W68" s="168">
        <f>X68+Y68</f>
        <v>0</v>
      </c>
      <c r="X68" s="168"/>
      <c r="Y68" s="167"/>
      <c r="Z68" s="168">
        <f>AA68+AB68</f>
        <v>0</v>
      </c>
      <c r="AA68" s="167"/>
      <c r="AB68" s="168"/>
      <c r="AC68" s="167">
        <f>AD68+AE68</f>
        <v>0</v>
      </c>
      <c r="AD68" s="168">
        <v>0</v>
      </c>
      <c r="AE68" s="167">
        <v>0</v>
      </c>
      <c r="AF68" s="168">
        <f>AG68+AH68</f>
        <v>0</v>
      </c>
      <c r="AG68" s="167">
        <v>0</v>
      </c>
      <c r="AH68" s="168">
        <v>0</v>
      </c>
      <c r="AI68" s="169">
        <f t="shared" si="45"/>
        <v>98.31328289718468</v>
      </c>
      <c r="AJ68" s="170">
        <f t="shared" si="46"/>
        <v>0.3472652858737443</v>
      </c>
    </row>
    <row r="69" ht="24.75" customHeight="1"/>
  </sheetData>
  <sheetProtection/>
  <mergeCells count="17">
    <mergeCell ref="K4:M5"/>
    <mergeCell ref="N4:P5"/>
    <mergeCell ref="Q4:S5"/>
    <mergeCell ref="T4:V5"/>
    <mergeCell ref="A4:A6"/>
    <mergeCell ref="B4:D5"/>
    <mergeCell ref="E4:G5"/>
    <mergeCell ref="H4:J5"/>
    <mergeCell ref="AI4:AJ4"/>
    <mergeCell ref="W5:Y5"/>
    <mergeCell ref="Z5:AB5"/>
    <mergeCell ref="AC5:AE5"/>
    <mergeCell ref="AF5:AH5"/>
    <mergeCell ref="W4:Y4"/>
    <mergeCell ref="Z4:AB4"/>
    <mergeCell ref="AC4:AE4"/>
    <mergeCell ref="AF4:AH4"/>
  </mergeCells>
  <printOptions/>
  <pageMargins left="0.7874015748031497" right="0.7874015748031497" top="0.3937007874015748" bottom="0.3937007874015748" header="0.5118110236220472" footer="0.5118110236220472"/>
  <pageSetup firstPageNumber="7" useFirstPageNumber="1" horizontalDpi="600" verticalDpi="600" orientation="portrait" paperSize="9" scale="98" r:id="rId1"/>
  <headerFooter alignWithMargins="0">
    <oddFooter>&amp;C&amp;8　-　&amp;P　-</oddFooter>
  </headerFooter>
  <colBreaks count="1" manualBreakCount="1">
    <brk id="13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="110" zoomScaleNormal="110" zoomScalePageLayoutView="0" workbookViewId="0" topLeftCell="A1">
      <selection activeCell="C2" sqref="C2"/>
    </sheetView>
  </sheetViews>
  <sheetFormatPr defaultColWidth="9.00390625" defaultRowHeight="13.5"/>
  <cols>
    <col min="1" max="1" width="2.375" style="1" customWidth="1"/>
    <col min="2" max="2" width="24.125" style="1" customWidth="1"/>
    <col min="3" max="3" width="3.625" style="1" customWidth="1"/>
    <col min="4" max="4" width="6.00390625" style="1" customWidth="1"/>
    <col min="5" max="5" width="5.00390625" style="1" customWidth="1"/>
    <col min="6" max="6" width="6.00390625" style="1" customWidth="1"/>
    <col min="7" max="7" width="5.00390625" style="1" customWidth="1"/>
    <col min="8" max="11" width="6.00390625" style="1" customWidth="1"/>
    <col min="12" max="13" width="5.25390625" style="1" customWidth="1"/>
    <col min="14" max="16384" width="9.00390625" style="1" customWidth="1"/>
  </cols>
  <sheetData>
    <row r="1" spans="1:3" ht="10.5">
      <c r="A1" s="31" t="s">
        <v>165</v>
      </c>
      <c r="B1" s="32"/>
      <c r="C1" s="32"/>
    </row>
    <row r="2" spans="1:13" ht="12">
      <c r="A2" s="12" t="s">
        <v>166</v>
      </c>
      <c r="C2" s="32"/>
      <c r="M2" s="2"/>
    </row>
    <row r="3" spans="1:13" ht="4.5" customHeight="1">
      <c r="A3" s="32"/>
      <c r="B3" s="32"/>
      <c r="C3" s="32"/>
      <c r="M3" s="2"/>
    </row>
    <row r="4" spans="1:13" s="3" customFormat="1" ht="12">
      <c r="A4" s="12" t="s">
        <v>278</v>
      </c>
      <c r="B4" s="12"/>
      <c r="C4" s="12"/>
      <c r="M4" s="33"/>
    </row>
    <row r="5" spans="1:13" s="4" customFormat="1" ht="2.25" customHeight="1">
      <c r="A5" s="14"/>
      <c r="B5" s="14"/>
      <c r="C5" s="14"/>
      <c r="M5" s="5"/>
    </row>
    <row r="6" spans="1:3" s="4" customFormat="1" ht="12">
      <c r="A6" s="14" t="s">
        <v>290</v>
      </c>
      <c r="B6" s="14" t="s">
        <v>167</v>
      </c>
      <c r="C6" s="14"/>
    </row>
    <row r="7" spans="1:13" s="34" customFormat="1" ht="21.75" customHeight="1">
      <c r="A7" s="387" t="s">
        <v>168</v>
      </c>
      <c r="B7" s="388"/>
      <c r="C7" s="389"/>
      <c r="D7" s="387" t="s">
        <v>253</v>
      </c>
      <c r="E7" s="393"/>
      <c r="F7" s="387" t="s">
        <v>275</v>
      </c>
      <c r="G7" s="393"/>
      <c r="H7" s="387" t="s">
        <v>169</v>
      </c>
      <c r="I7" s="388"/>
      <c r="J7" s="393"/>
      <c r="K7" s="394" t="s">
        <v>170</v>
      </c>
      <c r="L7" s="388"/>
      <c r="M7" s="393"/>
    </row>
    <row r="8" spans="1:13" s="34" customFormat="1" ht="21.75" customHeight="1">
      <c r="A8" s="480"/>
      <c r="B8" s="445"/>
      <c r="C8" s="481"/>
      <c r="D8" s="69" t="s">
        <v>171</v>
      </c>
      <c r="E8" s="70" t="s">
        <v>172</v>
      </c>
      <c r="F8" s="69" t="s">
        <v>171</v>
      </c>
      <c r="G8" s="89" t="s">
        <v>172</v>
      </c>
      <c r="H8" s="69" t="s">
        <v>9</v>
      </c>
      <c r="I8" s="21" t="s">
        <v>7</v>
      </c>
      <c r="J8" s="89" t="s">
        <v>8</v>
      </c>
      <c r="K8" s="90" t="s">
        <v>9</v>
      </c>
      <c r="L8" s="21" t="s">
        <v>7</v>
      </c>
      <c r="M8" s="89" t="s">
        <v>8</v>
      </c>
    </row>
    <row r="9" spans="1:13" ht="18" customHeight="1">
      <c r="A9" s="478" t="s">
        <v>173</v>
      </c>
      <c r="B9" s="479"/>
      <c r="C9" s="36" t="s">
        <v>263</v>
      </c>
      <c r="D9" s="181">
        <v>45990</v>
      </c>
      <c r="E9" s="182">
        <v>100</v>
      </c>
      <c r="F9" s="181">
        <f aca="true" t="shared" si="0" ref="F9:F19">H9+K9</f>
        <v>46565</v>
      </c>
      <c r="G9" s="183">
        <f aca="true" t="shared" si="1" ref="G9:G19">F9/F$9*100</f>
        <v>100</v>
      </c>
      <c r="H9" s="184">
        <f aca="true" t="shared" si="2" ref="H9:H19">SUM(I9:J9)</f>
        <v>31884</v>
      </c>
      <c r="I9" s="175">
        <f>I27+L27</f>
        <v>15705</v>
      </c>
      <c r="J9" s="176">
        <f>J27+M27</f>
        <v>16179</v>
      </c>
      <c r="K9" s="184">
        <f aca="true" t="shared" si="3" ref="K9:K18">SUM(L9:M9)</f>
        <v>14681</v>
      </c>
      <c r="L9" s="175">
        <f>SUM(L10:L16)</f>
        <v>7925</v>
      </c>
      <c r="M9" s="176">
        <f>SUM(M10:M16)</f>
        <v>6756</v>
      </c>
    </row>
    <row r="10" spans="1:13" ht="18" customHeight="1">
      <c r="A10" s="357" t="s">
        <v>174</v>
      </c>
      <c r="B10" s="359"/>
      <c r="C10" s="37" t="s">
        <v>291</v>
      </c>
      <c r="D10" s="185">
        <v>25200</v>
      </c>
      <c r="E10" s="186">
        <v>54.794520547945204</v>
      </c>
      <c r="F10" s="185">
        <f t="shared" si="0"/>
        <v>25359</v>
      </c>
      <c r="G10" s="187">
        <f t="shared" si="1"/>
        <v>54.45935788682487</v>
      </c>
      <c r="H10" s="188">
        <f t="shared" si="2"/>
        <v>15497</v>
      </c>
      <c r="I10" s="171">
        <f>I28+L28</f>
        <v>7606</v>
      </c>
      <c r="J10" s="172">
        <f>J28+M28</f>
        <v>7891</v>
      </c>
      <c r="K10" s="188">
        <f t="shared" si="3"/>
        <v>9862</v>
      </c>
      <c r="L10" s="171">
        <v>5245</v>
      </c>
      <c r="M10" s="172">
        <v>4617</v>
      </c>
    </row>
    <row r="11" spans="1:13" ht="18" customHeight="1">
      <c r="A11" s="357" t="s">
        <v>175</v>
      </c>
      <c r="B11" s="359"/>
      <c r="C11" s="37" t="s">
        <v>264</v>
      </c>
      <c r="D11" s="185">
        <v>7703</v>
      </c>
      <c r="E11" s="186">
        <v>16.74929332463579</v>
      </c>
      <c r="F11" s="185">
        <f t="shared" si="0"/>
        <v>8347</v>
      </c>
      <c r="G11" s="187">
        <f t="shared" si="1"/>
        <v>17.9254805111135</v>
      </c>
      <c r="H11" s="188">
        <f t="shared" si="2"/>
        <v>6654</v>
      </c>
      <c r="I11" s="171">
        <f>I33+L33</f>
        <v>2571</v>
      </c>
      <c r="J11" s="172">
        <f>J33+M33</f>
        <v>4083</v>
      </c>
      <c r="K11" s="188">
        <f t="shared" si="3"/>
        <v>1693</v>
      </c>
      <c r="L11" s="171">
        <v>675</v>
      </c>
      <c r="M11" s="172">
        <v>1018</v>
      </c>
    </row>
    <row r="12" spans="1:13" ht="18" customHeight="1">
      <c r="A12" s="357" t="s">
        <v>176</v>
      </c>
      <c r="B12" s="359"/>
      <c r="C12" s="37" t="s">
        <v>265</v>
      </c>
      <c r="D12" s="185">
        <v>4019</v>
      </c>
      <c r="E12" s="186">
        <v>8.738856273102849</v>
      </c>
      <c r="F12" s="185">
        <f t="shared" si="0"/>
        <v>3434</v>
      </c>
      <c r="G12" s="187">
        <f t="shared" si="1"/>
        <v>7.3746376033501555</v>
      </c>
      <c r="H12" s="188">
        <f t="shared" si="2"/>
        <v>2565</v>
      </c>
      <c r="I12" s="171">
        <f>I34+L34+I39+L39</f>
        <v>1731</v>
      </c>
      <c r="J12" s="172">
        <f>J34+M34+J39+M39</f>
        <v>834</v>
      </c>
      <c r="K12" s="188">
        <f t="shared" si="3"/>
        <v>869</v>
      </c>
      <c r="L12" s="171">
        <v>564</v>
      </c>
      <c r="M12" s="172">
        <v>305</v>
      </c>
    </row>
    <row r="13" spans="1:13" ht="18" customHeight="1">
      <c r="A13" s="357" t="s">
        <v>177</v>
      </c>
      <c r="B13" s="359"/>
      <c r="C13" s="37" t="s">
        <v>292</v>
      </c>
      <c r="D13" s="185">
        <v>136</v>
      </c>
      <c r="E13" s="186">
        <v>0.2957164601000217</v>
      </c>
      <c r="F13" s="185">
        <f t="shared" si="0"/>
        <v>132</v>
      </c>
      <c r="G13" s="187">
        <f t="shared" si="1"/>
        <v>0.28347471276709973</v>
      </c>
      <c r="H13" s="188">
        <f t="shared" si="2"/>
        <v>118</v>
      </c>
      <c r="I13" s="171">
        <f>I35+L35</f>
        <v>106</v>
      </c>
      <c r="J13" s="172">
        <f>J35+M35</f>
        <v>12</v>
      </c>
      <c r="K13" s="188">
        <f t="shared" si="3"/>
        <v>14</v>
      </c>
      <c r="L13" s="171">
        <v>14</v>
      </c>
      <c r="M13" s="172"/>
    </row>
    <row r="14" spans="1:13" ht="18" customHeight="1">
      <c r="A14" s="357" t="s">
        <v>178</v>
      </c>
      <c r="B14" s="359"/>
      <c r="C14" s="37" t="s">
        <v>179</v>
      </c>
      <c r="D14" s="185">
        <v>5285</v>
      </c>
      <c r="E14" s="186">
        <v>11.491628614916285</v>
      </c>
      <c r="F14" s="185">
        <f t="shared" si="0"/>
        <v>5741</v>
      </c>
      <c r="G14" s="187">
        <f t="shared" si="1"/>
        <v>12.329002469666058</v>
      </c>
      <c r="H14" s="188">
        <f t="shared" si="2"/>
        <v>4944</v>
      </c>
      <c r="I14" s="171">
        <f>I36+L36</f>
        <v>2868</v>
      </c>
      <c r="J14" s="172">
        <f>J36+M36</f>
        <v>2076</v>
      </c>
      <c r="K14" s="188">
        <f t="shared" si="3"/>
        <v>797</v>
      </c>
      <c r="L14" s="171">
        <v>448</v>
      </c>
      <c r="M14" s="172">
        <v>349</v>
      </c>
    </row>
    <row r="15" spans="1:13" ht="18" customHeight="1">
      <c r="A15" s="357" t="s">
        <v>180</v>
      </c>
      <c r="B15" s="359"/>
      <c r="C15" s="37" t="s">
        <v>266</v>
      </c>
      <c r="D15" s="185">
        <v>3640</v>
      </c>
      <c r="E15" s="186">
        <v>7.91476407914764</v>
      </c>
      <c r="F15" s="185">
        <f t="shared" si="0"/>
        <v>3543</v>
      </c>
      <c r="G15" s="187">
        <f t="shared" si="1"/>
        <v>7.608718994953291</v>
      </c>
      <c r="H15" s="188">
        <f t="shared" si="2"/>
        <v>2104</v>
      </c>
      <c r="I15" s="171">
        <f>I37+L37-I39-L39</f>
        <v>821</v>
      </c>
      <c r="J15" s="172">
        <f>J37+M37-J39-M39</f>
        <v>1283</v>
      </c>
      <c r="K15" s="188">
        <f t="shared" si="3"/>
        <v>1439</v>
      </c>
      <c r="L15" s="171">
        <v>975</v>
      </c>
      <c r="M15" s="172">
        <v>464</v>
      </c>
    </row>
    <row r="16" spans="1:13" ht="18" customHeight="1">
      <c r="A16" s="463" t="s">
        <v>256</v>
      </c>
      <c r="B16" s="475"/>
      <c r="C16" s="39" t="s">
        <v>267</v>
      </c>
      <c r="D16" s="189">
        <v>7</v>
      </c>
      <c r="E16" s="190">
        <v>0.015220700152207002</v>
      </c>
      <c r="F16" s="189">
        <f t="shared" si="0"/>
        <v>9</v>
      </c>
      <c r="G16" s="191">
        <f t="shared" si="1"/>
        <v>0.01932782132502953</v>
      </c>
      <c r="H16" s="188">
        <f t="shared" si="2"/>
        <v>2</v>
      </c>
      <c r="I16" s="173">
        <f aca="true" t="shared" si="4" ref="I16:J19">I45+L45</f>
        <v>2</v>
      </c>
      <c r="J16" s="173"/>
      <c r="K16" s="192">
        <f t="shared" si="3"/>
        <v>7</v>
      </c>
      <c r="L16" s="173">
        <v>4</v>
      </c>
      <c r="M16" s="174">
        <v>3</v>
      </c>
    </row>
    <row r="17" spans="1:13" ht="18" customHeight="1">
      <c r="A17" s="462" t="s">
        <v>181</v>
      </c>
      <c r="B17" s="35" t="s">
        <v>182</v>
      </c>
      <c r="C17" s="36" t="s">
        <v>268</v>
      </c>
      <c r="D17" s="181">
        <v>2</v>
      </c>
      <c r="E17" s="193">
        <v>0.004348771472059143</v>
      </c>
      <c r="F17" s="181">
        <f t="shared" si="0"/>
        <v>1</v>
      </c>
      <c r="G17" s="183">
        <f t="shared" si="1"/>
        <v>0.002147535702781059</v>
      </c>
      <c r="H17" s="184"/>
      <c r="I17" s="175"/>
      <c r="J17" s="176"/>
      <c r="K17" s="184">
        <f t="shared" si="3"/>
        <v>1</v>
      </c>
      <c r="L17" s="175"/>
      <c r="M17" s="176">
        <v>1</v>
      </c>
    </row>
    <row r="18" spans="1:13" ht="18" customHeight="1">
      <c r="A18" s="357"/>
      <c r="B18" s="20" t="s">
        <v>183</v>
      </c>
      <c r="C18" s="37" t="s">
        <v>269</v>
      </c>
      <c r="D18" s="185">
        <v>4</v>
      </c>
      <c r="E18" s="194">
        <v>0.008697542944118286</v>
      </c>
      <c r="F18" s="185">
        <f t="shared" si="0"/>
        <v>6</v>
      </c>
      <c r="G18" s="187">
        <f t="shared" si="1"/>
        <v>0.012885214216686354</v>
      </c>
      <c r="H18" s="188">
        <f t="shared" si="2"/>
        <v>5</v>
      </c>
      <c r="I18" s="171">
        <f t="shared" si="4"/>
        <v>4</v>
      </c>
      <c r="J18" s="172">
        <f t="shared" si="4"/>
        <v>1</v>
      </c>
      <c r="K18" s="188">
        <f t="shared" si="3"/>
        <v>1</v>
      </c>
      <c r="L18" s="171"/>
      <c r="M18" s="172">
        <v>1</v>
      </c>
    </row>
    <row r="19" spans="1:14" ht="18" customHeight="1">
      <c r="A19" s="463"/>
      <c r="B19" s="38" t="s">
        <v>184</v>
      </c>
      <c r="C19" s="39" t="s">
        <v>270</v>
      </c>
      <c r="D19" s="189">
        <v>5</v>
      </c>
      <c r="E19" s="190">
        <v>0.010871928680147858</v>
      </c>
      <c r="F19" s="189">
        <f t="shared" si="0"/>
        <v>4</v>
      </c>
      <c r="G19" s="191">
        <f t="shared" si="1"/>
        <v>0.008590142811124236</v>
      </c>
      <c r="H19" s="195">
        <f t="shared" si="2"/>
        <v>4</v>
      </c>
      <c r="I19" s="173"/>
      <c r="J19" s="196">
        <f t="shared" si="4"/>
        <v>4</v>
      </c>
      <c r="K19" s="188"/>
      <c r="L19" s="177"/>
      <c r="M19" s="178"/>
      <c r="N19" s="9"/>
    </row>
    <row r="20" spans="1:13" ht="18.75" customHeight="1">
      <c r="A20" s="466" t="s">
        <v>185</v>
      </c>
      <c r="B20" s="467"/>
      <c r="C20" s="468"/>
      <c r="D20" s="476">
        <f>E10</f>
        <v>54.794520547945204</v>
      </c>
      <c r="E20" s="477"/>
      <c r="F20" s="471">
        <f>G10</f>
        <v>54.45935788682487</v>
      </c>
      <c r="G20" s="472"/>
      <c r="H20" s="197">
        <f aca="true" t="shared" si="5" ref="H20:M20">H10/H9*100</f>
        <v>48.60431564421026</v>
      </c>
      <c r="I20" s="198">
        <f t="shared" si="5"/>
        <v>48.43043616682585</v>
      </c>
      <c r="J20" s="199">
        <f t="shared" si="5"/>
        <v>48.77310093330861</v>
      </c>
      <c r="K20" s="200">
        <f t="shared" si="5"/>
        <v>67.1752605408351</v>
      </c>
      <c r="L20" s="201">
        <f t="shared" si="5"/>
        <v>66.18296529968454</v>
      </c>
      <c r="M20" s="202">
        <f t="shared" si="5"/>
        <v>68.3392539964476</v>
      </c>
    </row>
    <row r="21" spans="1:13" ht="18.75" customHeight="1">
      <c r="A21" s="459" t="s">
        <v>186</v>
      </c>
      <c r="B21" s="460"/>
      <c r="C21" s="461"/>
      <c r="D21" s="473">
        <f>(D14+D17+D18+D19)*100/D9</f>
        <v>11.51554685801261</v>
      </c>
      <c r="E21" s="474"/>
      <c r="F21" s="473">
        <f>(F14+F17+F18+F19)*100/F9</f>
        <v>12.35262536239665</v>
      </c>
      <c r="G21" s="474"/>
      <c r="H21" s="203">
        <f aca="true" t="shared" si="6" ref="H21:M21">(H14+H17+H18+H19)/H9*100</f>
        <v>15.534437335340609</v>
      </c>
      <c r="I21" s="204">
        <f t="shared" si="6"/>
        <v>18.287169691181152</v>
      </c>
      <c r="J21" s="205">
        <f t="shared" si="6"/>
        <v>12.862352432165153</v>
      </c>
      <c r="K21" s="203">
        <f t="shared" si="6"/>
        <v>5.442408555275526</v>
      </c>
      <c r="L21" s="204">
        <f t="shared" si="6"/>
        <v>5.652996845425867</v>
      </c>
      <c r="M21" s="206">
        <f t="shared" si="6"/>
        <v>5.195381882770871</v>
      </c>
    </row>
    <row r="22" spans="1:3" ht="10.5">
      <c r="A22" s="179" t="s">
        <v>281</v>
      </c>
      <c r="B22" s="32"/>
      <c r="C22" s="32"/>
    </row>
    <row r="23" spans="1:3" ht="3.75" customHeight="1">
      <c r="A23" s="32"/>
      <c r="B23" s="32"/>
      <c r="C23" s="32"/>
    </row>
    <row r="24" spans="1:3" ht="12">
      <c r="A24" s="32"/>
      <c r="B24" s="14" t="s">
        <v>187</v>
      </c>
      <c r="C24" s="32"/>
    </row>
    <row r="25" spans="1:13" s="34" customFormat="1" ht="21.75" customHeight="1">
      <c r="A25" s="387" t="s">
        <v>168</v>
      </c>
      <c r="B25" s="388"/>
      <c r="C25" s="389"/>
      <c r="D25" s="387" t="s">
        <v>253</v>
      </c>
      <c r="E25" s="393"/>
      <c r="F25" s="387" t="s">
        <v>275</v>
      </c>
      <c r="G25" s="393"/>
      <c r="H25" s="387" t="s">
        <v>188</v>
      </c>
      <c r="I25" s="388"/>
      <c r="J25" s="393"/>
      <c r="K25" s="394" t="s">
        <v>189</v>
      </c>
      <c r="L25" s="388"/>
      <c r="M25" s="393"/>
    </row>
    <row r="26" spans="1:13" s="34" customFormat="1" ht="21.75" customHeight="1">
      <c r="A26" s="390"/>
      <c r="B26" s="391"/>
      <c r="C26" s="392"/>
      <c r="D26" s="65" t="s">
        <v>171</v>
      </c>
      <c r="E26" s="73" t="s">
        <v>172</v>
      </c>
      <c r="F26" s="40" t="s">
        <v>171</v>
      </c>
      <c r="G26" s="7" t="s">
        <v>172</v>
      </c>
      <c r="H26" s="65" t="s">
        <v>9</v>
      </c>
      <c r="I26" s="66" t="s">
        <v>7</v>
      </c>
      <c r="J26" s="73" t="s">
        <v>8</v>
      </c>
      <c r="K26" s="40" t="s">
        <v>9</v>
      </c>
      <c r="L26" s="66" t="s">
        <v>7</v>
      </c>
      <c r="M26" s="73" t="s">
        <v>8</v>
      </c>
    </row>
    <row r="27" spans="1:13" ht="18" customHeight="1">
      <c r="A27" s="469" t="s">
        <v>173</v>
      </c>
      <c r="B27" s="470"/>
      <c r="C27" s="41" t="s">
        <v>263</v>
      </c>
      <c r="D27" s="207">
        <v>31232</v>
      </c>
      <c r="E27" s="208">
        <v>100</v>
      </c>
      <c r="F27" s="209">
        <f aca="true" t="shared" si="7" ref="F27:F48">H27+K27</f>
        <v>31884</v>
      </c>
      <c r="G27" s="210">
        <f aca="true" t="shared" si="8" ref="G27:G35">F27/$F$27*100</f>
        <v>100</v>
      </c>
      <c r="H27" s="211">
        <f aca="true" t="shared" si="9" ref="H27:H48">I27+J27</f>
        <v>31277</v>
      </c>
      <c r="I27" s="180">
        <f>I28+I33+I34+I35+I36+I37+I45</f>
        <v>15384</v>
      </c>
      <c r="J27" s="212">
        <f>J28+J33+J34+J35+J36+J37+J45</f>
        <v>15893</v>
      </c>
      <c r="K27" s="211">
        <f>L27+M27</f>
        <v>607</v>
      </c>
      <c r="L27" s="180">
        <f>L28+L33+L34+L35+L36+L37+L45</f>
        <v>321</v>
      </c>
      <c r="M27" s="212">
        <f>M28+M33+M34+M35+M36+M37+M45</f>
        <v>286</v>
      </c>
    </row>
    <row r="28" spans="1:13" ht="18" customHeight="1">
      <c r="A28" s="368" t="s">
        <v>190</v>
      </c>
      <c r="B28" s="15" t="s">
        <v>9</v>
      </c>
      <c r="C28" s="15" t="s">
        <v>271</v>
      </c>
      <c r="D28" s="185">
        <v>15215</v>
      </c>
      <c r="E28" s="187">
        <v>48.71606045081967</v>
      </c>
      <c r="F28" s="209">
        <f t="shared" si="7"/>
        <v>15497</v>
      </c>
      <c r="G28" s="210">
        <f t="shared" si="8"/>
        <v>48.60431564421026</v>
      </c>
      <c r="H28" s="211">
        <f t="shared" si="9"/>
        <v>15431</v>
      </c>
      <c r="I28" s="171">
        <f>SUM(I29:I32)</f>
        <v>7571</v>
      </c>
      <c r="J28" s="171">
        <f>SUM(J29:J32)</f>
        <v>7860</v>
      </c>
      <c r="K28" s="211">
        <f>L28+M28</f>
        <v>66</v>
      </c>
      <c r="L28" s="171">
        <f>SUM(L29:L32)</f>
        <v>35</v>
      </c>
      <c r="M28" s="172">
        <f>SUM(M29:M32)</f>
        <v>31</v>
      </c>
    </row>
    <row r="29" spans="1:13" ht="18" customHeight="1">
      <c r="A29" s="384"/>
      <c r="B29" s="20" t="s">
        <v>191</v>
      </c>
      <c r="C29" s="15"/>
      <c r="D29" s="185">
        <v>13636</v>
      </c>
      <c r="E29" s="187">
        <v>43.66034836065574</v>
      </c>
      <c r="F29" s="209">
        <f t="shared" si="7"/>
        <v>13937</v>
      </c>
      <c r="G29" s="210">
        <f t="shared" si="8"/>
        <v>43.711579475599045</v>
      </c>
      <c r="H29" s="211">
        <f t="shared" si="9"/>
        <v>13876</v>
      </c>
      <c r="I29" s="171">
        <v>7456</v>
      </c>
      <c r="J29" s="172">
        <v>6420</v>
      </c>
      <c r="K29" s="211">
        <f>L29+M29</f>
        <v>61</v>
      </c>
      <c r="L29" s="171">
        <v>35</v>
      </c>
      <c r="M29" s="172">
        <v>26</v>
      </c>
    </row>
    <row r="30" spans="1:13" ht="18" customHeight="1">
      <c r="A30" s="384"/>
      <c r="B30" s="20" t="s">
        <v>192</v>
      </c>
      <c r="C30" s="15"/>
      <c r="D30" s="185">
        <v>1516</v>
      </c>
      <c r="E30" s="187">
        <v>4.853995901639344</v>
      </c>
      <c r="F30" s="209">
        <f t="shared" si="7"/>
        <v>1497</v>
      </c>
      <c r="G30" s="210">
        <f t="shared" si="8"/>
        <v>4.695144900263455</v>
      </c>
      <c r="H30" s="211">
        <f t="shared" si="9"/>
        <v>1493</v>
      </c>
      <c r="I30" s="171">
        <v>106</v>
      </c>
      <c r="J30" s="172">
        <v>1387</v>
      </c>
      <c r="K30" s="211">
        <f>L30+M30</f>
        <v>4</v>
      </c>
      <c r="L30" s="171"/>
      <c r="M30" s="172">
        <v>4</v>
      </c>
    </row>
    <row r="31" spans="1:13" ht="18" customHeight="1">
      <c r="A31" s="384"/>
      <c r="B31" s="20" t="s">
        <v>193</v>
      </c>
      <c r="C31" s="15"/>
      <c r="D31" s="185">
        <v>17</v>
      </c>
      <c r="E31" s="187">
        <v>0.05443135245901639</v>
      </c>
      <c r="F31" s="209">
        <f t="shared" si="7"/>
        <v>14</v>
      </c>
      <c r="G31" s="210">
        <f t="shared" si="8"/>
        <v>0.043909170743946804</v>
      </c>
      <c r="H31" s="211">
        <f t="shared" si="9"/>
        <v>13</v>
      </c>
      <c r="I31" s="171">
        <v>3</v>
      </c>
      <c r="J31" s="172">
        <v>10</v>
      </c>
      <c r="K31" s="211">
        <f>L31+M31</f>
        <v>1</v>
      </c>
      <c r="L31" s="171"/>
      <c r="M31" s="172">
        <v>1</v>
      </c>
    </row>
    <row r="32" spans="1:13" ht="18" customHeight="1">
      <c r="A32" s="384"/>
      <c r="B32" s="20" t="s">
        <v>194</v>
      </c>
      <c r="C32" s="15"/>
      <c r="D32" s="185">
        <v>46</v>
      </c>
      <c r="E32" s="187">
        <v>0.14728483606557377</v>
      </c>
      <c r="F32" s="209">
        <f t="shared" si="7"/>
        <v>49</v>
      </c>
      <c r="G32" s="210">
        <f t="shared" si="8"/>
        <v>0.15368209760381382</v>
      </c>
      <c r="H32" s="211">
        <f t="shared" si="9"/>
        <v>49</v>
      </c>
      <c r="I32" s="171">
        <v>6</v>
      </c>
      <c r="J32" s="172">
        <v>43</v>
      </c>
      <c r="K32" s="211"/>
      <c r="L32" s="171"/>
      <c r="M32" s="172"/>
    </row>
    <row r="33" spans="1:13" ht="18" customHeight="1">
      <c r="A33" s="357" t="s">
        <v>175</v>
      </c>
      <c r="B33" s="359"/>
      <c r="C33" s="15" t="s">
        <v>264</v>
      </c>
      <c r="D33" s="185">
        <v>6077</v>
      </c>
      <c r="E33" s="187">
        <v>19.457607581967213</v>
      </c>
      <c r="F33" s="209">
        <f t="shared" si="7"/>
        <v>6654</v>
      </c>
      <c r="G33" s="210">
        <f t="shared" si="8"/>
        <v>20.869401580730145</v>
      </c>
      <c r="H33" s="211">
        <f t="shared" si="9"/>
        <v>6563</v>
      </c>
      <c r="I33" s="171">
        <v>2523</v>
      </c>
      <c r="J33" s="172">
        <v>4040</v>
      </c>
      <c r="K33" s="211">
        <f aca="true" t="shared" si="10" ref="K33:K41">L33+M33</f>
        <v>91</v>
      </c>
      <c r="L33" s="171">
        <v>48</v>
      </c>
      <c r="M33" s="172">
        <v>43</v>
      </c>
    </row>
    <row r="34" spans="1:13" ht="18" customHeight="1">
      <c r="A34" s="357" t="s">
        <v>176</v>
      </c>
      <c r="B34" s="359"/>
      <c r="C34" s="15" t="s">
        <v>265</v>
      </c>
      <c r="D34" s="185">
        <v>369</v>
      </c>
      <c r="E34" s="187">
        <v>1.1814805327868854</v>
      </c>
      <c r="F34" s="209">
        <f t="shared" si="7"/>
        <v>242</v>
      </c>
      <c r="G34" s="210">
        <f t="shared" si="8"/>
        <v>0.759001380002509</v>
      </c>
      <c r="H34" s="211">
        <f t="shared" si="9"/>
        <v>237</v>
      </c>
      <c r="I34" s="171">
        <v>84</v>
      </c>
      <c r="J34" s="172">
        <v>153</v>
      </c>
      <c r="K34" s="211">
        <f t="shared" si="10"/>
        <v>5</v>
      </c>
      <c r="L34" s="171">
        <v>3</v>
      </c>
      <c r="M34" s="172">
        <v>2</v>
      </c>
    </row>
    <row r="35" spans="1:13" ht="18" customHeight="1">
      <c r="A35" s="357" t="s">
        <v>177</v>
      </c>
      <c r="B35" s="359"/>
      <c r="C35" s="15" t="s">
        <v>292</v>
      </c>
      <c r="D35" s="185">
        <v>118</v>
      </c>
      <c r="E35" s="187">
        <v>0.37781762295081966</v>
      </c>
      <c r="F35" s="209">
        <f t="shared" si="7"/>
        <v>118</v>
      </c>
      <c r="G35" s="210">
        <f t="shared" si="8"/>
        <v>0.3700915819846945</v>
      </c>
      <c r="H35" s="211">
        <f t="shared" si="9"/>
        <v>116</v>
      </c>
      <c r="I35" s="171">
        <v>105</v>
      </c>
      <c r="J35" s="172">
        <v>11</v>
      </c>
      <c r="K35" s="211">
        <f t="shared" si="10"/>
        <v>2</v>
      </c>
      <c r="L35" s="171">
        <v>1</v>
      </c>
      <c r="M35" s="172">
        <v>1</v>
      </c>
    </row>
    <row r="36" spans="1:13" ht="18" customHeight="1">
      <c r="A36" s="357" t="s">
        <v>178</v>
      </c>
      <c r="B36" s="359"/>
      <c r="C36" s="15" t="s">
        <v>179</v>
      </c>
      <c r="D36" s="185">
        <v>4545</v>
      </c>
      <c r="E36" s="187">
        <v>14.577996926229508</v>
      </c>
      <c r="F36" s="209">
        <f t="shared" si="7"/>
        <v>4944</v>
      </c>
      <c r="G36" s="210">
        <f>(F36+F46+F47+F48)/$F$27*100</f>
        <v>15.534437335340609</v>
      </c>
      <c r="H36" s="211">
        <f t="shared" si="9"/>
        <v>4809</v>
      </c>
      <c r="I36" s="171">
        <v>2784</v>
      </c>
      <c r="J36" s="172">
        <v>2025</v>
      </c>
      <c r="K36" s="211">
        <f t="shared" si="10"/>
        <v>135</v>
      </c>
      <c r="L36" s="171">
        <v>84</v>
      </c>
      <c r="M36" s="172">
        <v>51</v>
      </c>
    </row>
    <row r="37" spans="1:13" ht="18" customHeight="1">
      <c r="A37" s="368" t="s">
        <v>195</v>
      </c>
      <c r="B37" s="42" t="s">
        <v>9</v>
      </c>
      <c r="C37" s="15" t="s">
        <v>272</v>
      </c>
      <c r="D37" s="185">
        <v>4907</v>
      </c>
      <c r="E37" s="187">
        <v>15.711449795081966</v>
      </c>
      <c r="F37" s="209">
        <f t="shared" si="7"/>
        <v>4427</v>
      </c>
      <c r="G37" s="210">
        <f aca="true" t="shared" si="11" ref="G37:G48">F37/$F$27*100</f>
        <v>13.884707063103752</v>
      </c>
      <c r="H37" s="211">
        <f t="shared" si="9"/>
        <v>4119</v>
      </c>
      <c r="I37" s="171">
        <f>SUM(I38:I44)</f>
        <v>2315</v>
      </c>
      <c r="J37" s="171">
        <f>SUM(J38:J44)</f>
        <v>1804</v>
      </c>
      <c r="K37" s="211">
        <f t="shared" si="10"/>
        <v>308</v>
      </c>
      <c r="L37" s="171">
        <f>SUM(L38:L44)</f>
        <v>150</v>
      </c>
      <c r="M37" s="172">
        <f>SUM(M38:M44)</f>
        <v>158</v>
      </c>
    </row>
    <row r="38" spans="1:13" ht="18" customHeight="1">
      <c r="A38" s="384"/>
      <c r="B38" s="20" t="s">
        <v>23</v>
      </c>
      <c r="C38" s="43"/>
      <c r="D38" s="185">
        <v>100</v>
      </c>
      <c r="E38" s="187">
        <v>0.3201844262295082</v>
      </c>
      <c r="F38" s="209">
        <f t="shared" si="7"/>
        <v>77</v>
      </c>
      <c r="G38" s="210">
        <f t="shared" si="11"/>
        <v>0.24150043909170743</v>
      </c>
      <c r="H38" s="211">
        <f t="shared" si="9"/>
        <v>65</v>
      </c>
      <c r="I38" s="171">
        <v>14</v>
      </c>
      <c r="J38" s="172">
        <v>51</v>
      </c>
      <c r="K38" s="211">
        <f t="shared" si="10"/>
        <v>12</v>
      </c>
      <c r="L38" s="171">
        <v>2</v>
      </c>
      <c r="M38" s="172">
        <v>10</v>
      </c>
    </row>
    <row r="39" spans="1:13" ht="18" customHeight="1">
      <c r="A39" s="384"/>
      <c r="B39" s="20" t="s">
        <v>196</v>
      </c>
      <c r="C39" s="43"/>
      <c r="D39" s="185">
        <v>2536</v>
      </c>
      <c r="E39" s="187">
        <v>8.119877049180328</v>
      </c>
      <c r="F39" s="209">
        <f t="shared" si="7"/>
        <v>2323</v>
      </c>
      <c r="G39" s="210">
        <f t="shared" si="11"/>
        <v>7.285785974156317</v>
      </c>
      <c r="H39" s="211">
        <f t="shared" si="9"/>
        <v>2322</v>
      </c>
      <c r="I39" s="171">
        <v>1643</v>
      </c>
      <c r="J39" s="172">
        <v>679</v>
      </c>
      <c r="K39" s="211">
        <f t="shared" si="10"/>
        <v>1</v>
      </c>
      <c r="L39" s="171">
        <v>1</v>
      </c>
      <c r="M39" s="172"/>
    </row>
    <row r="40" spans="1:13" ht="18" customHeight="1">
      <c r="A40" s="384"/>
      <c r="B40" s="20" t="s">
        <v>197</v>
      </c>
      <c r="C40" s="43"/>
      <c r="D40" s="185">
        <v>343</v>
      </c>
      <c r="E40" s="187">
        <v>1.0982325819672132</v>
      </c>
      <c r="F40" s="209">
        <f t="shared" si="7"/>
        <v>377</v>
      </c>
      <c r="G40" s="210">
        <f t="shared" si="11"/>
        <v>1.1824112407477105</v>
      </c>
      <c r="H40" s="211">
        <f t="shared" si="9"/>
        <v>350</v>
      </c>
      <c r="I40" s="171">
        <v>194</v>
      </c>
      <c r="J40" s="172">
        <v>156</v>
      </c>
      <c r="K40" s="211">
        <f t="shared" si="10"/>
        <v>27</v>
      </c>
      <c r="L40" s="171">
        <v>9</v>
      </c>
      <c r="M40" s="172">
        <v>18</v>
      </c>
    </row>
    <row r="41" spans="1:13" ht="18" customHeight="1">
      <c r="A41" s="384"/>
      <c r="B41" s="20" t="s">
        <v>25</v>
      </c>
      <c r="C41" s="43"/>
      <c r="D41" s="185">
        <v>1040</v>
      </c>
      <c r="E41" s="187">
        <v>3.3299180327868854</v>
      </c>
      <c r="F41" s="209">
        <f t="shared" si="7"/>
        <v>895</v>
      </c>
      <c r="G41" s="210">
        <f t="shared" si="11"/>
        <v>2.807050558273742</v>
      </c>
      <c r="H41" s="211">
        <f t="shared" si="9"/>
        <v>740</v>
      </c>
      <c r="I41" s="171">
        <v>212</v>
      </c>
      <c r="J41" s="172">
        <v>528</v>
      </c>
      <c r="K41" s="211">
        <f t="shared" si="10"/>
        <v>155</v>
      </c>
      <c r="L41" s="171">
        <v>72</v>
      </c>
      <c r="M41" s="172">
        <v>83</v>
      </c>
    </row>
    <row r="42" spans="1:13" ht="18" customHeight="1">
      <c r="A42" s="384"/>
      <c r="B42" s="20" t="s">
        <v>26</v>
      </c>
      <c r="C42" s="43"/>
      <c r="D42" s="185">
        <v>24</v>
      </c>
      <c r="E42" s="187">
        <v>0.07684426229508197</v>
      </c>
      <c r="F42" s="209">
        <f t="shared" si="7"/>
        <v>58</v>
      </c>
      <c r="G42" s="210">
        <f t="shared" si="11"/>
        <v>0.1819094216534939</v>
      </c>
      <c r="H42" s="211">
        <f t="shared" si="9"/>
        <v>58</v>
      </c>
      <c r="I42" s="171">
        <v>15</v>
      </c>
      <c r="J42" s="172">
        <v>43</v>
      </c>
      <c r="K42" s="211"/>
      <c r="L42" s="171"/>
      <c r="M42" s="172"/>
    </row>
    <row r="43" spans="1:13" ht="18" customHeight="1">
      <c r="A43" s="384"/>
      <c r="B43" s="20" t="s">
        <v>198</v>
      </c>
      <c r="C43" s="43"/>
      <c r="D43" s="185">
        <v>1</v>
      </c>
      <c r="E43" s="187">
        <v>0.003201844262295082</v>
      </c>
      <c r="F43" s="209"/>
      <c r="G43" s="213"/>
      <c r="H43" s="211"/>
      <c r="I43" s="171"/>
      <c r="J43" s="171"/>
      <c r="K43" s="211"/>
      <c r="L43" s="171"/>
      <c r="M43" s="172"/>
    </row>
    <row r="44" spans="1:13" ht="18" customHeight="1">
      <c r="A44" s="384"/>
      <c r="B44" s="20" t="s">
        <v>199</v>
      </c>
      <c r="C44" s="43"/>
      <c r="D44" s="185">
        <v>863</v>
      </c>
      <c r="E44" s="187">
        <v>2.7631915983606556</v>
      </c>
      <c r="F44" s="209">
        <f t="shared" si="7"/>
        <v>697</v>
      </c>
      <c r="G44" s="214">
        <f t="shared" si="11"/>
        <v>2.1860494291807804</v>
      </c>
      <c r="H44" s="211">
        <f t="shared" si="9"/>
        <v>584</v>
      </c>
      <c r="I44" s="171">
        <v>237</v>
      </c>
      <c r="J44" s="172">
        <v>347</v>
      </c>
      <c r="K44" s="211">
        <f>L44+M44</f>
        <v>113</v>
      </c>
      <c r="L44" s="171">
        <v>66</v>
      </c>
      <c r="M44" s="172">
        <v>47</v>
      </c>
    </row>
    <row r="45" spans="1:13" ht="18" customHeight="1">
      <c r="A45" s="448" t="s">
        <v>256</v>
      </c>
      <c r="B45" s="316"/>
      <c r="C45" s="25" t="s">
        <v>267</v>
      </c>
      <c r="D45" s="215">
        <v>1</v>
      </c>
      <c r="E45" s="216">
        <v>0.003201844262295082</v>
      </c>
      <c r="F45" s="189">
        <f t="shared" si="7"/>
        <v>2</v>
      </c>
      <c r="G45" s="217">
        <f t="shared" si="11"/>
        <v>0.006272738677706688</v>
      </c>
      <c r="H45" s="218">
        <f t="shared" si="9"/>
        <v>2</v>
      </c>
      <c r="I45" s="171">
        <v>2</v>
      </c>
      <c r="J45" s="174"/>
      <c r="K45" s="218"/>
      <c r="L45" s="173"/>
      <c r="M45" s="174"/>
    </row>
    <row r="46" spans="1:13" ht="18" customHeight="1">
      <c r="A46" s="462" t="s">
        <v>181</v>
      </c>
      <c r="B46" s="35" t="s">
        <v>182</v>
      </c>
      <c r="C46" s="44" t="s">
        <v>268</v>
      </c>
      <c r="D46" s="181"/>
      <c r="E46" s="183"/>
      <c r="F46" s="209"/>
      <c r="G46" s="210"/>
      <c r="H46" s="184"/>
      <c r="I46" s="175"/>
      <c r="J46" s="176"/>
      <c r="K46" s="184"/>
      <c r="L46" s="180"/>
      <c r="M46" s="176"/>
    </row>
    <row r="47" spans="1:13" ht="18" customHeight="1">
      <c r="A47" s="357"/>
      <c r="B47" s="20" t="s">
        <v>183</v>
      </c>
      <c r="C47" s="15" t="s">
        <v>269</v>
      </c>
      <c r="D47" s="185">
        <v>4</v>
      </c>
      <c r="E47" s="187">
        <v>0.012807377049180328</v>
      </c>
      <c r="F47" s="209">
        <f t="shared" si="7"/>
        <v>5</v>
      </c>
      <c r="G47" s="210">
        <f t="shared" si="11"/>
        <v>0.015681846694266716</v>
      </c>
      <c r="H47" s="211">
        <f t="shared" si="9"/>
        <v>5</v>
      </c>
      <c r="I47" s="171">
        <v>4</v>
      </c>
      <c r="J47" s="172">
        <v>1</v>
      </c>
      <c r="K47" s="211"/>
      <c r="L47" s="171"/>
      <c r="M47" s="172"/>
    </row>
    <row r="48" spans="1:13" ht="18" customHeight="1">
      <c r="A48" s="463"/>
      <c r="B48" s="38" t="s">
        <v>184</v>
      </c>
      <c r="C48" s="26" t="s">
        <v>273</v>
      </c>
      <c r="D48" s="189">
        <v>4</v>
      </c>
      <c r="E48" s="191">
        <v>0.012807377049180328</v>
      </c>
      <c r="F48" s="189">
        <f t="shared" si="7"/>
        <v>4</v>
      </c>
      <c r="G48" s="217">
        <f t="shared" si="11"/>
        <v>0.012545477355413375</v>
      </c>
      <c r="H48" s="219">
        <f t="shared" si="9"/>
        <v>4</v>
      </c>
      <c r="I48" s="173"/>
      <c r="J48" s="174">
        <v>4</v>
      </c>
      <c r="K48" s="211"/>
      <c r="L48" s="173"/>
      <c r="M48" s="174"/>
    </row>
    <row r="49" spans="1:13" ht="19.5" customHeight="1">
      <c r="A49" s="466" t="s">
        <v>185</v>
      </c>
      <c r="B49" s="467"/>
      <c r="C49" s="468"/>
      <c r="D49" s="464">
        <f>E28</f>
        <v>48.71606045081967</v>
      </c>
      <c r="E49" s="465"/>
      <c r="F49" s="453">
        <f>G28</f>
        <v>48.60431564421026</v>
      </c>
      <c r="G49" s="454"/>
      <c r="H49" s="220">
        <f aca="true" t="shared" si="12" ref="H49:M49">(H28/H27)*100</f>
        <v>49.33657320075454</v>
      </c>
      <c r="I49" s="221">
        <f t="shared" si="12"/>
        <v>49.21346853874155</v>
      </c>
      <c r="J49" s="222">
        <f t="shared" si="12"/>
        <v>49.45573522934625</v>
      </c>
      <c r="K49" s="220">
        <f t="shared" si="12"/>
        <v>10.873146622734762</v>
      </c>
      <c r="L49" s="221">
        <f t="shared" si="12"/>
        <v>10.903426791277258</v>
      </c>
      <c r="M49" s="222">
        <f t="shared" si="12"/>
        <v>10.839160839160838</v>
      </c>
    </row>
    <row r="50" spans="1:13" ht="19.5" customHeight="1">
      <c r="A50" s="459" t="s">
        <v>186</v>
      </c>
      <c r="B50" s="460"/>
      <c r="C50" s="461"/>
      <c r="D50" s="455">
        <f>E36</f>
        <v>14.577996926229508</v>
      </c>
      <c r="E50" s="456"/>
      <c r="F50" s="457">
        <f>G36</f>
        <v>15.534437335340609</v>
      </c>
      <c r="G50" s="458"/>
      <c r="H50" s="223">
        <f aca="true" t="shared" si="13" ref="H50:M50">((H36+H46+H47+H48)/H27)*100</f>
        <v>15.404290692841386</v>
      </c>
      <c r="I50" s="224">
        <f t="shared" si="13"/>
        <v>18.12272490899636</v>
      </c>
      <c r="J50" s="225">
        <f t="shared" si="13"/>
        <v>12.772918895111054</v>
      </c>
      <c r="K50" s="223">
        <f t="shared" si="13"/>
        <v>22.240527182866558</v>
      </c>
      <c r="L50" s="224">
        <f t="shared" si="13"/>
        <v>26.168224299065418</v>
      </c>
      <c r="M50" s="225">
        <f t="shared" si="13"/>
        <v>17.832167832167833</v>
      </c>
    </row>
  </sheetData>
  <sheetProtection/>
  <mergeCells count="40">
    <mergeCell ref="K7:M7"/>
    <mergeCell ref="A9:B9"/>
    <mergeCell ref="A10:B10"/>
    <mergeCell ref="A11:B11"/>
    <mergeCell ref="A7:C8"/>
    <mergeCell ref="D7:E7"/>
    <mergeCell ref="F7:G7"/>
    <mergeCell ref="H7:J7"/>
    <mergeCell ref="A16:B16"/>
    <mergeCell ref="A17:A19"/>
    <mergeCell ref="D20:E20"/>
    <mergeCell ref="A20:C20"/>
    <mergeCell ref="A12:B12"/>
    <mergeCell ref="A13:B13"/>
    <mergeCell ref="A14:B14"/>
    <mergeCell ref="A15:B15"/>
    <mergeCell ref="F25:G25"/>
    <mergeCell ref="H25:J25"/>
    <mergeCell ref="F20:G20"/>
    <mergeCell ref="D21:E21"/>
    <mergeCell ref="F21:G21"/>
    <mergeCell ref="A21:C21"/>
    <mergeCell ref="A34:B34"/>
    <mergeCell ref="A35:B35"/>
    <mergeCell ref="A36:B36"/>
    <mergeCell ref="A37:A44"/>
    <mergeCell ref="K25:M25"/>
    <mergeCell ref="A27:B27"/>
    <mergeCell ref="A28:A32"/>
    <mergeCell ref="A33:B33"/>
    <mergeCell ref="A25:C26"/>
    <mergeCell ref="D25:E25"/>
    <mergeCell ref="F49:G49"/>
    <mergeCell ref="D50:E50"/>
    <mergeCell ref="F50:G50"/>
    <mergeCell ref="A50:C50"/>
    <mergeCell ref="A45:B45"/>
    <mergeCell ref="A46:A48"/>
    <mergeCell ref="D49:E49"/>
    <mergeCell ref="A49:C49"/>
  </mergeCells>
  <conditionalFormatting sqref="D8:E25 C1:C19 C22:C48 A51:C65536 E26:E48 A1:A50 E51:E65536 D26:D65536 F8:G65536 D1:G7 B1 B3:B50 H1:IV65536">
    <cfRule type="cellIs" priority="1" dxfId="0" operator="notEqual" stopIfTrue="1">
      <formula>0</formula>
    </cfRule>
  </conditionalFormatting>
  <printOptions/>
  <pageMargins left="0.7874015748031497" right="0.28" top="0.3937007874015748" bottom="0.3937007874015748" header="0.5118110236220472" footer="0.5118110236220472"/>
  <pageSetup firstPageNumber="9" useFirstPageNumber="1" horizontalDpi="600" verticalDpi="600" orientation="portrait" paperSize="9" r:id="rId1"/>
  <headerFooter alignWithMargins="0">
    <oddFooter xml:space="preserve">&amp;C&amp;8-　&amp;P　-&amp;R&amp;6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36"/>
  <sheetViews>
    <sheetView showZeros="0" zoomScale="110" zoomScaleNormal="11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" sqref="G1"/>
    </sheetView>
  </sheetViews>
  <sheetFormatPr defaultColWidth="9.00390625" defaultRowHeight="13.5"/>
  <cols>
    <col min="1" max="1" width="1.75390625" style="228" customWidth="1"/>
    <col min="2" max="3" width="1.875" style="228" customWidth="1"/>
    <col min="4" max="4" width="1.75390625" style="249" customWidth="1"/>
    <col min="5" max="5" width="5.25390625" style="228" customWidth="1"/>
    <col min="6" max="7" width="4.00390625" style="228" customWidth="1"/>
    <col min="8" max="8" width="3.00390625" style="228" customWidth="1"/>
    <col min="9" max="9" width="4.25390625" style="228" customWidth="1"/>
    <col min="10" max="11" width="4.00390625" style="228" customWidth="1"/>
    <col min="12" max="13" width="2.625" style="228" customWidth="1"/>
    <col min="14" max="14" width="4.25390625" style="228" customWidth="1"/>
    <col min="15" max="15" width="2.625" style="228" customWidth="1"/>
    <col min="16" max="17" width="1.625" style="228" customWidth="1"/>
    <col min="18" max="19" width="2.875" style="228" customWidth="1"/>
    <col min="20" max="21" width="2.125" style="228" customWidth="1"/>
    <col min="22" max="27" width="2.875" style="228" customWidth="1"/>
    <col min="28" max="28" width="4.00390625" style="228" customWidth="1"/>
    <col min="29" max="29" width="2.25390625" style="228" customWidth="1"/>
    <col min="30" max="30" width="2.625" style="228" customWidth="1"/>
    <col min="31" max="32" width="2.875" style="228" customWidth="1"/>
    <col min="33" max="33" width="9.00390625" style="228" customWidth="1"/>
    <col min="34" max="36" width="6.625" style="228" customWidth="1"/>
    <col min="37" max="16384" width="9.00390625" style="228" customWidth="1"/>
  </cols>
  <sheetData>
    <row r="1" spans="4:32" s="1" customFormat="1" ht="10.5">
      <c r="D1" s="34"/>
      <c r="AF1" s="2" t="s">
        <v>200</v>
      </c>
    </row>
    <row r="2" s="4" customFormat="1" ht="7.5" customHeight="1">
      <c r="D2" s="45"/>
    </row>
    <row r="3" spans="2:4" s="4" customFormat="1" ht="12">
      <c r="B3" s="4" t="s">
        <v>201</v>
      </c>
      <c r="D3" s="45"/>
    </row>
    <row r="4" spans="1:32" s="81" customFormat="1" ht="24" customHeight="1">
      <c r="A4" s="484" t="s">
        <v>202</v>
      </c>
      <c r="B4" s="485"/>
      <c r="C4" s="485"/>
      <c r="D4" s="493"/>
      <c r="E4" s="496" t="s">
        <v>203</v>
      </c>
      <c r="F4" s="485"/>
      <c r="G4" s="485"/>
      <c r="H4" s="485" t="s">
        <v>204</v>
      </c>
      <c r="I4" s="485"/>
      <c r="J4" s="485" t="s">
        <v>205</v>
      </c>
      <c r="K4" s="485"/>
      <c r="L4" s="485" t="s">
        <v>206</v>
      </c>
      <c r="M4" s="485"/>
      <c r="N4" s="485" t="s">
        <v>207</v>
      </c>
      <c r="O4" s="485"/>
      <c r="P4" s="501" t="s">
        <v>208</v>
      </c>
      <c r="Q4" s="502"/>
      <c r="R4" s="485" t="s">
        <v>209</v>
      </c>
      <c r="S4" s="485"/>
      <c r="T4" s="485" t="s">
        <v>210</v>
      </c>
      <c r="U4" s="485"/>
      <c r="V4" s="485"/>
      <c r="W4" s="485"/>
      <c r="X4" s="485"/>
      <c r="Y4" s="485"/>
      <c r="Z4" s="505" t="s">
        <v>211</v>
      </c>
      <c r="AA4" s="485" t="s">
        <v>212</v>
      </c>
      <c r="AB4" s="485"/>
      <c r="AC4" s="485" t="s">
        <v>213</v>
      </c>
      <c r="AD4" s="485"/>
      <c r="AE4" s="485" t="s">
        <v>28</v>
      </c>
      <c r="AF4" s="493"/>
    </row>
    <row r="5" spans="1:32" s="81" customFormat="1" ht="24" customHeight="1">
      <c r="A5" s="486"/>
      <c r="B5" s="487"/>
      <c r="C5" s="487"/>
      <c r="D5" s="494"/>
      <c r="E5" s="49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503"/>
      <c r="Q5" s="504"/>
      <c r="R5" s="487"/>
      <c r="S5" s="487"/>
      <c r="T5" s="487" t="s">
        <v>214</v>
      </c>
      <c r="U5" s="487"/>
      <c r="V5" s="487" t="s">
        <v>215</v>
      </c>
      <c r="W5" s="487"/>
      <c r="X5" s="487" t="s">
        <v>216</v>
      </c>
      <c r="Y5" s="487"/>
      <c r="Z5" s="506"/>
      <c r="AA5" s="487"/>
      <c r="AB5" s="487"/>
      <c r="AC5" s="487"/>
      <c r="AD5" s="487"/>
      <c r="AE5" s="487"/>
      <c r="AF5" s="494"/>
    </row>
    <row r="6" spans="1:32" s="81" customFormat="1" ht="24" customHeight="1">
      <c r="A6" s="488"/>
      <c r="B6" s="489"/>
      <c r="C6" s="489"/>
      <c r="D6" s="495"/>
      <c r="E6" s="48" t="s">
        <v>9</v>
      </c>
      <c r="F6" s="49" t="s">
        <v>7</v>
      </c>
      <c r="G6" s="49" t="s">
        <v>8</v>
      </c>
      <c r="H6" s="49" t="s">
        <v>7</v>
      </c>
      <c r="I6" s="49" t="s">
        <v>8</v>
      </c>
      <c r="J6" s="49" t="s">
        <v>7</v>
      </c>
      <c r="K6" s="49" t="s">
        <v>8</v>
      </c>
      <c r="L6" s="49" t="s">
        <v>7</v>
      </c>
      <c r="M6" s="49" t="s">
        <v>8</v>
      </c>
      <c r="N6" s="49" t="s">
        <v>7</v>
      </c>
      <c r="O6" s="49" t="s">
        <v>8</v>
      </c>
      <c r="P6" s="49" t="s">
        <v>7</v>
      </c>
      <c r="Q6" s="49" t="s">
        <v>8</v>
      </c>
      <c r="R6" s="49" t="s">
        <v>7</v>
      </c>
      <c r="S6" s="49" t="s">
        <v>8</v>
      </c>
      <c r="T6" s="49" t="s">
        <v>7</v>
      </c>
      <c r="U6" s="49" t="s">
        <v>8</v>
      </c>
      <c r="V6" s="49" t="s">
        <v>7</v>
      </c>
      <c r="W6" s="49" t="s">
        <v>8</v>
      </c>
      <c r="X6" s="49" t="s">
        <v>7</v>
      </c>
      <c r="Y6" s="49" t="s">
        <v>8</v>
      </c>
      <c r="Z6" s="49" t="s">
        <v>8</v>
      </c>
      <c r="AA6" s="49" t="s">
        <v>7</v>
      </c>
      <c r="AB6" s="49" t="s">
        <v>8</v>
      </c>
      <c r="AC6" s="46" t="s">
        <v>7</v>
      </c>
      <c r="AD6" s="46" t="s">
        <v>8</v>
      </c>
      <c r="AE6" s="46" t="s">
        <v>7</v>
      </c>
      <c r="AF6" s="47" t="s">
        <v>8</v>
      </c>
    </row>
    <row r="7" spans="1:32" s="227" customFormat="1" ht="33.75" customHeight="1">
      <c r="A7" s="484" t="s">
        <v>217</v>
      </c>
      <c r="B7" s="485"/>
      <c r="C7" s="485"/>
      <c r="D7" s="226" t="s">
        <v>258</v>
      </c>
      <c r="E7" s="250">
        <v>15215</v>
      </c>
      <c r="F7" s="251">
        <v>7418</v>
      </c>
      <c r="G7" s="251">
        <v>7797</v>
      </c>
      <c r="H7" s="251">
        <v>628</v>
      </c>
      <c r="I7" s="251">
        <v>1728</v>
      </c>
      <c r="J7" s="251">
        <v>3078</v>
      </c>
      <c r="K7" s="251">
        <v>1715</v>
      </c>
      <c r="L7" s="251">
        <v>405</v>
      </c>
      <c r="M7" s="251">
        <v>148</v>
      </c>
      <c r="N7" s="251">
        <v>1710</v>
      </c>
      <c r="O7" s="251">
        <v>231</v>
      </c>
      <c r="P7" s="251">
        <v>8</v>
      </c>
      <c r="Q7" s="251">
        <v>1</v>
      </c>
      <c r="R7" s="251">
        <v>138</v>
      </c>
      <c r="S7" s="251">
        <v>127</v>
      </c>
      <c r="T7" s="251">
        <v>17</v>
      </c>
      <c r="U7" s="251">
        <v>23</v>
      </c>
      <c r="V7" s="251">
        <v>98</v>
      </c>
      <c r="W7" s="251">
        <v>134</v>
      </c>
      <c r="X7" s="251">
        <v>320</v>
      </c>
      <c r="Y7" s="251">
        <v>615</v>
      </c>
      <c r="Z7" s="251">
        <v>767</v>
      </c>
      <c r="AA7" s="251">
        <v>386</v>
      </c>
      <c r="AB7" s="251">
        <v>1257</v>
      </c>
      <c r="AC7" s="252">
        <v>57</v>
      </c>
      <c r="AD7" s="252">
        <v>278</v>
      </c>
      <c r="AE7" s="252">
        <v>573</v>
      </c>
      <c r="AF7" s="253">
        <v>773</v>
      </c>
    </row>
    <row r="8" spans="1:32" s="227" customFormat="1" ht="33.75" customHeight="1">
      <c r="A8" s="486"/>
      <c r="B8" s="487"/>
      <c r="C8" s="487"/>
      <c r="D8" s="79" t="s">
        <v>279</v>
      </c>
      <c r="E8" s="254">
        <f aca="true" t="shared" si="0" ref="E8:AF8">SUM(E9:E10)</f>
        <v>15497</v>
      </c>
      <c r="F8" s="254">
        <f t="shared" si="0"/>
        <v>7606</v>
      </c>
      <c r="G8" s="255">
        <f t="shared" si="0"/>
        <v>7891</v>
      </c>
      <c r="H8" s="255">
        <f t="shared" si="0"/>
        <v>564</v>
      </c>
      <c r="I8" s="255">
        <f t="shared" si="0"/>
        <v>1575</v>
      </c>
      <c r="J8" s="255">
        <f t="shared" si="0"/>
        <v>3136</v>
      </c>
      <c r="K8" s="255">
        <f t="shared" si="0"/>
        <v>1736</v>
      </c>
      <c r="L8" s="255">
        <f t="shared" si="0"/>
        <v>430</v>
      </c>
      <c r="M8" s="255">
        <f t="shared" si="0"/>
        <v>172</v>
      </c>
      <c r="N8" s="255">
        <f t="shared" si="0"/>
        <v>1734</v>
      </c>
      <c r="O8" s="255">
        <f t="shared" si="0"/>
        <v>253</v>
      </c>
      <c r="P8" s="255">
        <f t="shared" si="0"/>
        <v>9</v>
      </c>
      <c r="Q8" s="255">
        <f t="shared" si="0"/>
        <v>0</v>
      </c>
      <c r="R8" s="255">
        <f t="shared" si="0"/>
        <v>116</v>
      </c>
      <c r="S8" s="255">
        <f t="shared" si="0"/>
        <v>102</v>
      </c>
      <c r="T8" s="255">
        <f t="shared" si="0"/>
        <v>14</v>
      </c>
      <c r="U8" s="255">
        <f t="shared" si="0"/>
        <v>13</v>
      </c>
      <c r="V8" s="255">
        <f t="shared" si="0"/>
        <v>115</v>
      </c>
      <c r="W8" s="255">
        <f t="shared" si="0"/>
        <v>147</v>
      </c>
      <c r="X8" s="255">
        <f t="shared" si="0"/>
        <v>344</v>
      </c>
      <c r="Y8" s="255">
        <f t="shared" si="0"/>
        <v>707</v>
      </c>
      <c r="Z8" s="256">
        <f t="shared" si="0"/>
        <v>869</v>
      </c>
      <c r="AA8" s="255">
        <f t="shared" si="0"/>
        <v>372</v>
      </c>
      <c r="AB8" s="257">
        <f t="shared" si="0"/>
        <v>1194</v>
      </c>
      <c r="AC8" s="255">
        <f t="shared" si="0"/>
        <v>71</v>
      </c>
      <c r="AD8" s="254">
        <f t="shared" si="0"/>
        <v>236</v>
      </c>
      <c r="AE8" s="255">
        <f t="shared" si="0"/>
        <v>701</v>
      </c>
      <c r="AF8" s="258">
        <f t="shared" si="0"/>
        <v>887</v>
      </c>
    </row>
    <row r="9" spans="1:32" ht="24" customHeight="1">
      <c r="A9" s="486"/>
      <c r="B9" s="487"/>
      <c r="C9" s="487"/>
      <c r="D9" s="50" t="s">
        <v>32</v>
      </c>
      <c r="E9" s="231">
        <f aca="true" t="shared" si="1" ref="E9:AF9">E12+E25</f>
        <v>5721</v>
      </c>
      <c r="F9" s="241">
        <f t="shared" si="1"/>
        <v>2975</v>
      </c>
      <c r="G9" s="230">
        <f t="shared" si="1"/>
        <v>2746</v>
      </c>
      <c r="H9" s="231">
        <f t="shared" si="1"/>
        <v>101</v>
      </c>
      <c r="I9" s="230">
        <f t="shared" si="1"/>
        <v>367</v>
      </c>
      <c r="J9" s="241">
        <f t="shared" si="1"/>
        <v>1074</v>
      </c>
      <c r="K9" s="230">
        <f t="shared" si="1"/>
        <v>367</v>
      </c>
      <c r="L9" s="229">
        <f t="shared" si="1"/>
        <v>159</v>
      </c>
      <c r="M9" s="230">
        <f t="shared" si="1"/>
        <v>58</v>
      </c>
      <c r="N9" s="229">
        <f t="shared" si="1"/>
        <v>807</v>
      </c>
      <c r="O9" s="230">
        <f t="shared" si="1"/>
        <v>92</v>
      </c>
      <c r="P9" s="229">
        <f t="shared" si="1"/>
        <v>4</v>
      </c>
      <c r="Q9" s="230">
        <f t="shared" si="1"/>
        <v>0</v>
      </c>
      <c r="R9" s="231">
        <f t="shared" si="1"/>
        <v>14</v>
      </c>
      <c r="S9" s="230">
        <f t="shared" si="1"/>
        <v>15</v>
      </c>
      <c r="T9" s="230">
        <f t="shared" si="1"/>
        <v>2</v>
      </c>
      <c r="U9" s="230">
        <f t="shared" si="1"/>
        <v>4</v>
      </c>
      <c r="V9" s="230">
        <f t="shared" si="1"/>
        <v>60</v>
      </c>
      <c r="W9" s="231">
        <f t="shared" si="1"/>
        <v>80</v>
      </c>
      <c r="X9" s="229">
        <f t="shared" si="1"/>
        <v>202</v>
      </c>
      <c r="Y9" s="230">
        <f t="shared" si="1"/>
        <v>377</v>
      </c>
      <c r="Z9" s="229">
        <f t="shared" si="1"/>
        <v>286</v>
      </c>
      <c r="AA9" s="230">
        <f t="shared" si="1"/>
        <v>154</v>
      </c>
      <c r="AB9" s="229">
        <f t="shared" si="1"/>
        <v>735</v>
      </c>
      <c r="AC9" s="230">
        <f t="shared" si="1"/>
        <v>10</v>
      </c>
      <c r="AD9" s="229">
        <f t="shared" si="1"/>
        <v>15</v>
      </c>
      <c r="AE9" s="230">
        <f t="shared" si="1"/>
        <v>388</v>
      </c>
      <c r="AF9" s="232">
        <f t="shared" si="1"/>
        <v>350</v>
      </c>
    </row>
    <row r="10" spans="1:32" ht="24" customHeight="1">
      <c r="A10" s="488"/>
      <c r="B10" s="489"/>
      <c r="C10" s="489"/>
      <c r="D10" s="51" t="s">
        <v>33</v>
      </c>
      <c r="E10" s="239">
        <f aca="true" t="shared" si="2" ref="E10:AF10">E13+E26</f>
        <v>9776</v>
      </c>
      <c r="F10" s="259">
        <f t="shared" si="2"/>
        <v>4631</v>
      </c>
      <c r="G10" s="238">
        <f t="shared" si="2"/>
        <v>5145</v>
      </c>
      <c r="H10" s="237">
        <f t="shared" si="2"/>
        <v>463</v>
      </c>
      <c r="I10" s="238">
        <f t="shared" si="2"/>
        <v>1208</v>
      </c>
      <c r="J10" s="237">
        <f t="shared" si="2"/>
        <v>2062</v>
      </c>
      <c r="K10" s="238">
        <f t="shared" si="2"/>
        <v>1369</v>
      </c>
      <c r="L10" s="237">
        <f t="shared" si="2"/>
        <v>271</v>
      </c>
      <c r="M10" s="238">
        <f t="shared" si="2"/>
        <v>114</v>
      </c>
      <c r="N10" s="237">
        <f t="shared" si="2"/>
        <v>927</v>
      </c>
      <c r="O10" s="238">
        <f t="shared" si="2"/>
        <v>161</v>
      </c>
      <c r="P10" s="237">
        <f t="shared" si="2"/>
        <v>5</v>
      </c>
      <c r="Q10" s="238">
        <f t="shared" si="2"/>
        <v>0</v>
      </c>
      <c r="R10" s="237">
        <f t="shared" si="2"/>
        <v>102</v>
      </c>
      <c r="S10" s="238">
        <f t="shared" si="2"/>
        <v>87</v>
      </c>
      <c r="T10" s="237">
        <f t="shared" si="2"/>
        <v>12</v>
      </c>
      <c r="U10" s="238">
        <f t="shared" si="2"/>
        <v>9</v>
      </c>
      <c r="V10" s="238">
        <f t="shared" si="2"/>
        <v>55</v>
      </c>
      <c r="W10" s="239">
        <f t="shared" si="2"/>
        <v>67</v>
      </c>
      <c r="X10" s="237">
        <f t="shared" si="2"/>
        <v>142</v>
      </c>
      <c r="Y10" s="238">
        <f t="shared" si="2"/>
        <v>330</v>
      </c>
      <c r="Z10" s="237">
        <f t="shared" si="2"/>
        <v>583</v>
      </c>
      <c r="AA10" s="238">
        <f t="shared" si="2"/>
        <v>218</v>
      </c>
      <c r="AB10" s="237">
        <f t="shared" si="2"/>
        <v>459</v>
      </c>
      <c r="AC10" s="238">
        <f t="shared" si="2"/>
        <v>61</v>
      </c>
      <c r="AD10" s="237">
        <f t="shared" si="2"/>
        <v>221</v>
      </c>
      <c r="AE10" s="238">
        <f t="shared" si="2"/>
        <v>313</v>
      </c>
      <c r="AF10" s="240">
        <f t="shared" si="2"/>
        <v>537</v>
      </c>
    </row>
    <row r="11" spans="1:32" s="227" customFormat="1" ht="24" customHeight="1">
      <c r="A11" s="490" t="s">
        <v>218</v>
      </c>
      <c r="B11" s="485" t="s">
        <v>9</v>
      </c>
      <c r="C11" s="485"/>
      <c r="D11" s="52" t="s">
        <v>9</v>
      </c>
      <c r="E11" s="250">
        <f aca="true" t="shared" si="3" ref="E11:AF11">E12+E13</f>
        <v>15431</v>
      </c>
      <c r="F11" s="260">
        <f t="shared" si="3"/>
        <v>7571</v>
      </c>
      <c r="G11" s="251">
        <f t="shared" si="3"/>
        <v>7860</v>
      </c>
      <c r="H11" s="250">
        <f t="shared" si="3"/>
        <v>556</v>
      </c>
      <c r="I11" s="250">
        <f t="shared" si="3"/>
        <v>1565</v>
      </c>
      <c r="J11" s="250">
        <f t="shared" si="3"/>
        <v>3119</v>
      </c>
      <c r="K11" s="250">
        <f t="shared" si="3"/>
        <v>1722</v>
      </c>
      <c r="L11" s="250">
        <f t="shared" si="3"/>
        <v>429</v>
      </c>
      <c r="M11" s="250">
        <f t="shared" si="3"/>
        <v>172</v>
      </c>
      <c r="N11" s="250">
        <f t="shared" si="3"/>
        <v>1730</v>
      </c>
      <c r="O11" s="250">
        <f t="shared" si="3"/>
        <v>250</v>
      </c>
      <c r="P11" s="250">
        <f t="shared" si="3"/>
        <v>9</v>
      </c>
      <c r="Q11" s="250">
        <f t="shared" si="3"/>
        <v>0</v>
      </c>
      <c r="R11" s="250">
        <f t="shared" si="3"/>
        <v>116</v>
      </c>
      <c r="S11" s="250">
        <f t="shared" si="3"/>
        <v>101</v>
      </c>
      <c r="T11" s="250">
        <f t="shared" si="3"/>
        <v>14</v>
      </c>
      <c r="U11" s="250">
        <f t="shared" si="3"/>
        <v>13</v>
      </c>
      <c r="V11" s="250">
        <f t="shared" si="3"/>
        <v>114</v>
      </c>
      <c r="W11" s="250">
        <f t="shared" si="3"/>
        <v>147</v>
      </c>
      <c r="X11" s="250">
        <f t="shared" si="3"/>
        <v>341</v>
      </c>
      <c r="Y11" s="250">
        <f t="shared" si="3"/>
        <v>707</v>
      </c>
      <c r="Z11" s="250">
        <f t="shared" si="3"/>
        <v>869</v>
      </c>
      <c r="AA11" s="250">
        <f t="shared" si="3"/>
        <v>372</v>
      </c>
      <c r="AB11" s="250">
        <f t="shared" si="3"/>
        <v>1193</v>
      </c>
      <c r="AC11" s="250">
        <f t="shared" si="3"/>
        <v>71</v>
      </c>
      <c r="AD11" s="250">
        <f t="shared" si="3"/>
        <v>236</v>
      </c>
      <c r="AE11" s="250">
        <f t="shared" si="3"/>
        <v>700</v>
      </c>
      <c r="AF11" s="261">
        <f t="shared" si="3"/>
        <v>885</v>
      </c>
    </row>
    <row r="12" spans="1:32" s="227" customFormat="1" ht="24" customHeight="1">
      <c r="A12" s="486"/>
      <c r="B12" s="487"/>
      <c r="C12" s="487"/>
      <c r="D12" s="50" t="s">
        <v>32</v>
      </c>
      <c r="E12" s="254">
        <f aca="true" t="shared" si="4" ref="E12:AF12">E14+E16+E18+E20+E22</f>
        <v>5682</v>
      </c>
      <c r="F12" s="257">
        <f t="shared" si="4"/>
        <v>2955</v>
      </c>
      <c r="G12" s="255">
        <f t="shared" si="4"/>
        <v>2727</v>
      </c>
      <c r="H12" s="255">
        <f t="shared" si="4"/>
        <v>97</v>
      </c>
      <c r="I12" s="255">
        <f t="shared" si="4"/>
        <v>362</v>
      </c>
      <c r="J12" s="255">
        <f t="shared" si="4"/>
        <v>1063</v>
      </c>
      <c r="K12" s="255">
        <f t="shared" si="4"/>
        <v>355</v>
      </c>
      <c r="L12" s="255">
        <f t="shared" si="4"/>
        <v>158</v>
      </c>
      <c r="M12" s="255">
        <f t="shared" si="4"/>
        <v>58</v>
      </c>
      <c r="N12" s="255">
        <f t="shared" si="4"/>
        <v>805</v>
      </c>
      <c r="O12" s="255">
        <f t="shared" si="4"/>
        <v>91</v>
      </c>
      <c r="P12" s="255">
        <f t="shared" si="4"/>
        <v>4</v>
      </c>
      <c r="Q12" s="255">
        <f t="shared" si="4"/>
        <v>0</v>
      </c>
      <c r="R12" s="255">
        <f t="shared" si="4"/>
        <v>14</v>
      </c>
      <c r="S12" s="255">
        <f t="shared" si="4"/>
        <v>15</v>
      </c>
      <c r="T12" s="255">
        <f t="shared" si="4"/>
        <v>2</v>
      </c>
      <c r="U12" s="255">
        <f t="shared" si="4"/>
        <v>4</v>
      </c>
      <c r="V12" s="255">
        <f t="shared" si="4"/>
        <v>59</v>
      </c>
      <c r="W12" s="255">
        <f t="shared" si="4"/>
        <v>80</v>
      </c>
      <c r="X12" s="255">
        <f t="shared" si="4"/>
        <v>202</v>
      </c>
      <c r="Y12" s="255">
        <f t="shared" si="4"/>
        <v>377</v>
      </c>
      <c r="Z12" s="255">
        <f t="shared" si="4"/>
        <v>286</v>
      </c>
      <c r="AA12" s="255">
        <f t="shared" si="4"/>
        <v>154</v>
      </c>
      <c r="AB12" s="255">
        <f t="shared" si="4"/>
        <v>734</v>
      </c>
      <c r="AC12" s="255">
        <f t="shared" si="4"/>
        <v>10</v>
      </c>
      <c r="AD12" s="255">
        <f t="shared" si="4"/>
        <v>15</v>
      </c>
      <c r="AE12" s="255">
        <f t="shared" si="4"/>
        <v>387</v>
      </c>
      <c r="AF12" s="258">
        <f t="shared" si="4"/>
        <v>350</v>
      </c>
    </row>
    <row r="13" spans="1:32" s="227" customFormat="1" ht="24" customHeight="1">
      <c r="A13" s="486"/>
      <c r="B13" s="487"/>
      <c r="C13" s="487"/>
      <c r="D13" s="50" t="s">
        <v>33</v>
      </c>
      <c r="E13" s="262">
        <f aca="true" t="shared" si="5" ref="E13:AF13">E15+E17+E19+E21+E23</f>
        <v>9749</v>
      </c>
      <c r="F13" s="263">
        <f t="shared" si="5"/>
        <v>4616</v>
      </c>
      <c r="G13" s="264">
        <f t="shared" si="5"/>
        <v>5133</v>
      </c>
      <c r="H13" s="263">
        <f t="shared" si="5"/>
        <v>459</v>
      </c>
      <c r="I13" s="264">
        <f t="shared" si="5"/>
        <v>1203</v>
      </c>
      <c r="J13" s="263">
        <f t="shared" si="5"/>
        <v>2056</v>
      </c>
      <c r="K13" s="264">
        <f t="shared" si="5"/>
        <v>1367</v>
      </c>
      <c r="L13" s="263">
        <f t="shared" si="5"/>
        <v>271</v>
      </c>
      <c r="M13" s="264">
        <f t="shared" si="5"/>
        <v>114</v>
      </c>
      <c r="N13" s="263">
        <f t="shared" si="5"/>
        <v>925</v>
      </c>
      <c r="O13" s="264">
        <f t="shared" si="5"/>
        <v>159</v>
      </c>
      <c r="P13" s="263">
        <f t="shared" si="5"/>
        <v>5</v>
      </c>
      <c r="Q13" s="264">
        <f t="shared" si="5"/>
        <v>0</v>
      </c>
      <c r="R13" s="263">
        <f t="shared" si="5"/>
        <v>102</v>
      </c>
      <c r="S13" s="264">
        <f t="shared" si="5"/>
        <v>86</v>
      </c>
      <c r="T13" s="263">
        <f t="shared" si="5"/>
        <v>12</v>
      </c>
      <c r="U13" s="264">
        <f t="shared" si="5"/>
        <v>9</v>
      </c>
      <c r="V13" s="264">
        <f t="shared" si="5"/>
        <v>55</v>
      </c>
      <c r="W13" s="262">
        <f t="shared" si="5"/>
        <v>67</v>
      </c>
      <c r="X13" s="263">
        <f t="shared" si="5"/>
        <v>139</v>
      </c>
      <c r="Y13" s="264">
        <f t="shared" si="5"/>
        <v>330</v>
      </c>
      <c r="Z13" s="263">
        <f t="shared" si="5"/>
        <v>583</v>
      </c>
      <c r="AA13" s="264">
        <f t="shared" si="5"/>
        <v>218</v>
      </c>
      <c r="AB13" s="263">
        <f t="shared" si="5"/>
        <v>459</v>
      </c>
      <c r="AC13" s="264">
        <f t="shared" si="5"/>
        <v>61</v>
      </c>
      <c r="AD13" s="263">
        <f t="shared" si="5"/>
        <v>221</v>
      </c>
      <c r="AE13" s="264">
        <f t="shared" si="5"/>
        <v>313</v>
      </c>
      <c r="AF13" s="265">
        <f t="shared" si="5"/>
        <v>535</v>
      </c>
    </row>
    <row r="14" spans="1:32" ht="24" customHeight="1">
      <c r="A14" s="486"/>
      <c r="B14" s="483" t="s">
        <v>219</v>
      </c>
      <c r="C14" s="483" t="s">
        <v>220</v>
      </c>
      <c r="D14" s="50" t="s">
        <v>32</v>
      </c>
      <c r="E14" s="231">
        <f aca="true" t="shared" si="6" ref="E14:E36">F14+G14</f>
        <v>384</v>
      </c>
      <c r="F14" s="229">
        <f aca="true" t="shared" si="7" ref="F14:F36">H14+J14+L14+N14+P14+R14+T14+V14+X14+AA14+AC14+AE14</f>
        <v>171</v>
      </c>
      <c r="G14" s="230">
        <f aca="true" t="shared" si="8" ref="G14:G36">I14+K14+M14+O14+Q14+S14+U14+W14+Y14+Z14+AB14+AD14+AF14</f>
        <v>213</v>
      </c>
      <c r="H14" s="229">
        <v>5</v>
      </c>
      <c r="I14" s="230">
        <v>23</v>
      </c>
      <c r="J14" s="229">
        <v>35</v>
      </c>
      <c r="K14" s="230">
        <v>12</v>
      </c>
      <c r="L14" s="229">
        <v>27</v>
      </c>
      <c r="M14" s="230">
        <v>3</v>
      </c>
      <c r="N14" s="229">
        <v>44</v>
      </c>
      <c r="O14" s="230">
        <v>10</v>
      </c>
      <c r="P14" s="229"/>
      <c r="Q14" s="230"/>
      <c r="R14" s="229">
        <v>8</v>
      </c>
      <c r="S14" s="230">
        <v>11</v>
      </c>
      <c r="T14" s="229">
        <v>1</v>
      </c>
      <c r="U14" s="230">
        <v>2</v>
      </c>
      <c r="V14" s="230">
        <v>5</v>
      </c>
      <c r="W14" s="231">
        <v>3</v>
      </c>
      <c r="X14" s="229">
        <v>2</v>
      </c>
      <c r="Y14" s="230">
        <v>61</v>
      </c>
      <c r="Z14" s="229">
        <v>8</v>
      </c>
      <c r="AA14" s="230">
        <v>44</v>
      </c>
      <c r="AB14" s="229">
        <v>80</v>
      </c>
      <c r="AC14" s="230"/>
      <c r="AD14" s="229"/>
      <c r="AE14" s="230"/>
      <c r="AF14" s="232"/>
    </row>
    <row r="15" spans="1:32" ht="24" customHeight="1">
      <c r="A15" s="486"/>
      <c r="B15" s="482"/>
      <c r="C15" s="482"/>
      <c r="D15" s="50" t="s">
        <v>33</v>
      </c>
      <c r="E15" s="235">
        <f t="shared" si="6"/>
        <v>700</v>
      </c>
      <c r="F15" s="233">
        <f t="shared" si="7"/>
        <v>448</v>
      </c>
      <c r="G15" s="234">
        <f t="shared" si="8"/>
        <v>252</v>
      </c>
      <c r="H15" s="233">
        <v>22</v>
      </c>
      <c r="I15" s="234">
        <v>32</v>
      </c>
      <c r="J15" s="233">
        <v>72</v>
      </c>
      <c r="K15" s="234">
        <v>41</v>
      </c>
      <c r="L15" s="233">
        <v>67</v>
      </c>
      <c r="M15" s="234">
        <v>25</v>
      </c>
      <c r="N15" s="233">
        <v>185</v>
      </c>
      <c r="O15" s="234">
        <v>20</v>
      </c>
      <c r="P15" s="233">
        <v>2</v>
      </c>
      <c r="Q15" s="234"/>
      <c r="R15" s="233">
        <v>15</v>
      </c>
      <c r="S15" s="234">
        <v>8</v>
      </c>
      <c r="T15" s="233">
        <v>11</v>
      </c>
      <c r="U15" s="234">
        <v>4</v>
      </c>
      <c r="V15" s="234">
        <v>2</v>
      </c>
      <c r="W15" s="235">
        <v>1</v>
      </c>
      <c r="X15" s="233">
        <v>4</v>
      </c>
      <c r="Y15" s="234">
        <v>40</v>
      </c>
      <c r="Z15" s="233">
        <v>6</v>
      </c>
      <c r="AA15" s="234">
        <v>47</v>
      </c>
      <c r="AB15" s="233">
        <v>50</v>
      </c>
      <c r="AC15" s="234">
        <v>1</v>
      </c>
      <c r="AD15" s="233">
        <v>11</v>
      </c>
      <c r="AE15" s="234">
        <v>20</v>
      </c>
      <c r="AF15" s="236">
        <v>14</v>
      </c>
    </row>
    <row r="16" spans="1:32" ht="24" customHeight="1">
      <c r="A16" s="486"/>
      <c r="B16" s="482"/>
      <c r="C16" s="482" t="s">
        <v>5</v>
      </c>
      <c r="D16" s="50" t="s">
        <v>32</v>
      </c>
      <c r="E16" s="231">
        <f t="shared" si="6"/>
        <v>4445</v>
      </c>
      <c r="F16" s="229">
        <f t="shared" si="7"/>
        <v>2713</v>
      </c>
      <c r="G16" s="230">
        <f t="shared" si="8"/>
        <v>1732</v>
      </c>
      <c r="H16" s="229">
        <v>92</v>
      </c>
      <c r="I16" s="230">
        <v>320</v>
      </c>
      <c r="J16" s="229">
        <v>1021</v>
      </c>
      <c r="K16" s="230">
        <v>274</v>
      </c>
      <c r="L16" s="229">
        <v>128</v>
      </c>
      <c r="M16" s="230">
        <v>53</v>
      </c>
      <c r="N16" s="229">
        <v>742</v>
      </c>
      <c r="O16" s="230">
        <v>78</v>
      </c>
      <c r="P16" s="229">
        <v>4</v>
      </c>
      <c r="Q16" s="230"/>
      <c r="R16" s="229"/>
      <c r="S16" s="230">
        <v>2</v>
      </c>
      <c r="T16" s="229">
        <v>1</v>
      </c>
      <c r="U16" s="230">
        <v>2</v>
      </c>
      <c r="V16" s="230">
        <v>54</v>
      </c>
      <c r="W16" s="231">
        <v>77</v>
      </c>
      <c r="X16" s="229">
        <v>189</v>
      </c>
      <c r="Y16" s="230">
        <v>240</v>
      </c>
      <c r="Z16" s="229">
        <v>177</v>
      </c>
      <c r="AA16" s="230">
        <v>89</v>
      </c>
      <c r="AB16" s="229">
        <v>204</v>
      </c>
      <c r="AC16" s="230">
        <v>10</v>
      </c>
      <c r="AD16" s="229">
        <v>12</v>
      </c>
      <c r="AE16" s="230">
        <v>383</v>
      </c>
      <c r="AF16" s="232">
        <v>293</v>
      </c>
    </row>
    <row r="17" spans="1:32" ht="24" customHeight="1">
      <c r="A17" s="486"/>
      <c r="B17" s="482"/>
      <c r="C17" s="482"/>
      <c r="D17" s="50" t="s">
        <v>33</v>
      </c>
      <c r="E17" s="235">
        <f t="shared" si="6"/>
        <v>8347</v>
      </c>
      <c r="F17" s="233">
        <f t="shared" si="7"/>
        <v>4124</v>
      </c>
      <c r="G17" s="234">
        <f t="shared" si="8"/>
        <v>4223</v>
      </c>
      <c r="H17" s="233">
        <v>435</v>
      </c>
      <c r="I17" s="234">
        <v>1072</v>
      </c>
      <c r="J17" s="233">
        <v>1974</v>
      </c>
      <c r="K17" s="234">
        <v>1261</v>
      </c>
      <c r="L17" s="233">
        <v>200</v>
      </c>
      <c r="M17" s="234">
        <v>86</v>
      </c>
      <c r="N17" s="233">
        <v>733</v>
      </c>
      <c r="O17" s="234">
        <v>137</v>
      </c>
      <c r="P17" s="233">
        <v>3</v>
      </c>
      <c r="Q17" s="234"/>
      <c r="R17" s="233">
        <v>78</v>
      </c>
      <c r="S17" s="234">
        <v>71</v>
      </c>
      <c r="T17" s="233">
        <v>1</v>
      </c>
      <c r="U17" s="234">
        <v>3</v>
      </c>
      <c r="V17" s="234">
        <v>53</v>
      </c>
      <c r="W17" s="235">
        <v>66</v>
      </c>
      <c r="X17" s="233">
        <v>134</v>
      </c>
      <c r="Y17" s="234">
        <v>242</v>
      </c>
      <c r="Z17" s="233">
        <v>373</v>
      </c>
      <c r="AA17" s="234">
        <v>169</v>
      </c>
      <c r="AB17" s="233">
        <v>264</v>
      </c>
      <c r="AC17" s="234">
        <v>60</v>
      </c>
      <c r="AD17" s="233">
        <v>190</v>
      </c>
      <c r="AE17" s="234">
        <v>284</v>
      </c>
      <c r="AF17" s="236">
        <v>458</v>
      </c>
    </row>
    <row r="18" spans="1:32" ht="24" customHeight="1">
      <c r="A18" s="486"/>
      <c r="B18" s="483" t="s">
        <v>221</v>
      </c>
      <c r="C18" s="483" t="s">
        <v>220</v>
      </c>
      <c r="D18" s="50" t="s">
        <v>32</v>
      </c>
      <c r="E18" s="231">
        <f t="shared" si="6"/>
        <v>0</v>
      </c>
      <c r="F18" s="229">
        <f t="shared" si="7"/>
        <v>0</v>
      </c>
      <c r="G18" s="230">
        <f t="shared" si="8"/>
        <v>0</v>
      </c>
      <c r="H18" s="231"/>
      <c r="I18" s="230"/>
      <c r="J18" s="229"/>
      <c r="K18" s="230"/>
      <c r="L18" s="229"/>
      <c r="M18" s="230"/>
      <c r="N18" s="229"/>
      <c r="O18" s="230"/>
      <c r="P18" s="229"/>
      <c r="Q18" s="230"/>
      <c r="R18" s="229"/>
      <c r="S18" s="230"/>
      <c r="T18" s="229"/>
      <c r="U18" s="230"/>
      <c r="V18" s="230"/>
      <c r="W18" s="231"/>
      <c r="X18" s="229"/>
      <c r="Y18" s="230"/>
      <c r="Z18" s="229"/>
      <c r="AA18" s="230"/>
      <c r="AB18" s="229"/>
      <c r="AC18" s="230"/>
      <c r="AD18" s="229"/>
      <c r="AE18" s="230"/>
      <c r="AF18" s="232"/>
    </row>
    <row r="19" spans="1:32" ht="24" customHeight="1">
      <c r="A19" s="486"/>
      <c r="B19" s="482"/>
      <c r="C19" s="482"/>
      <c r="D19" s="50" t="s">
        <v>33</v>
      </c>
      <c r="E19" s="235">
        <f t="shared" si="6"/>
        <v>3</v>
      </c>
      <c r="F19" s="233">
        <f t="shared" si="7"/>
        <v>1</v>
      </c>
      <c r="G19" s="234">
        <f t="shared" si="8"/>
        <v>2</v>
      </c>
      <c r="H19" s="233"/>
      <c r="I19" s="234"/>
      <c r="J19" s="233"/>
      <c r="K19" s="234">
        <v>2</v>
      </c>
      <c r="L19" s="233"/>
      <c r="M19" s="234"/>
      <c r="N19" s="233">
        <v>1</v>
      </c>
      <c r="O19" s="234"/>
      <c r="P19" s="233"/>
      <c r="Q19" s="234"/>
      <c r="R19" s="233"/>
      <c r="S19" s="234"/>
      <c r="T19" s="233"/>
      <c r="U19" s="234"/>
      <c r="V19" s="234"/>
      <c r="W19" s="235"/>
      <c r="X19" s="233"/>
      <c r="Y19" s="234"/>
      <c r="Z19" s="233"/>
      <c r="AA19" s="234"/>
      <c r="AB19" s="233"/>
      <c r="AC19" s="234"/>
      <c r="AD19" s="233"/>
      <c r="AE19" s="234"/>
      <c r="AF19" s="236"/>
    </row>
    <row r="20" spans="1:32" ht="24" customHeight="1">
      <c r="A20" s="486"/>
      <c r="B20" s="482"/>
      <c r="C20" s="482" t="s">
        <v>5</v>
      </c>
      <c r="D20" s="50" t="s">
        <v>32</v>
      </c>
      <c r="E20" s="231">
        <f t="shared" si="6"/>
        <v>805</v>
      </c>
      <c r="F20" s="229">
        <f t="shared" si="7"/>
        <v>66</v>
      </c>
      <c r="G20" s="230">
        <f t="shared" si="8"/>
        <v>739</v>
      </c>
      <c r="H20" s="229"/>
      <c r="I20" s="230">
        <v>18</v>
      </c>
      <c r="J20" s="229">
        <v>7</v>
      </c>
      <c r="K20" s="230">
        <v>69</v>
      </c>
      <c r="L20" s="229">
        <v>3</v>
      </c>
      <c r="M20" s="230">
        <v>2</v>
      </c>
      <c r="N20" s="229">
        <v>19</v>
      </c>
      <c r="O20" s="230">
        <v>3</v>
      </c>
      <c r="P20" s="229"/>
      <c r="Q20" s="230"/>
      <c r="R20" s="229">
        <v>1</v>
      </c>
      <c r="S20" s="230"/>
      <c r="T20" s="229"/>
      <c r="U20" s="230"/>
      <c r="V20" s="230"/>
      <c r="W20" s="231"/>
      <c r="X20" s="229">
        <v>11</v>
      </c>
      <c r="Y20" s="230">
        <v>37</v>
      </c>
      <c r="Z20" s="229">
        <v>101</v>
      </c>
      <c r="AA20" s="230">
        <v>21</v>
      </c>
      <c r="AB20" s="229">
        <v>450</v>
      </c>
      <c r="AC20" s="230"/>
      <c r="AD20" s="229">
        <v>3</v>
      </c>
      <c r="AE20" s="230">
        <v>4</v>
      </c>
      <c r="AF20" s="232">
        <v>56</v>
      </c>
    </row>
    <row r="21" spans="1:32" ht="24" customHeight="1">
      <c r="A21" s="486"/>
      <c r="B21" s="482"/>
      <c r="C21" s="482"/>
      <c r="D21" s="50" t="s">
        <v>33</v>
      </c>
      <c r="E21" s="235">
        <f t="shared" si="6"/>
        <v>685</v>
      </c>
      <c r="F21" s="233">
        <f t="shared" si="7"/>
        <v>39</v>
      </c>
      <c r="G21" s="234">
        <f t="shared" si="8"/>
        <v>646</v>
      </c>
      <c r="H21" s="233">
        <v>2</v>
      </c>
      <c r="I21" s="234">
        <v>95</v>
      </c>
      <c r="J21" s="233">
        <v>8</v>
      </c>
      <c r="K21" s="234">
        <v>60</v>
      </c>
      <c r="L21" s="233">
        <v>4</v>
      </c>
      <c r="M21" s="234">
        <v>3</v>
      </c>
      <c r="N21" s="233">
        <v>5</v>
      </c>
      <c r="O21" s="234">
        <v>2</v>
      </c>
      <c r="P21" s="233"/>
      <c r="Q21" s="234"/>
      <c r="R21" s="233">
        <v>8</v>
      </c>
      <c r="S21" s="234">
        <v>6</v>
      </c>
      <c r="T21" s="233"/>
      <c r="U21" s="234">
        <v>2</v>
      </c>
      <c r="V21" s="234"/>
      <c r="W21" s="235"/>
      <c r="X21" s="233">
        <v>1</v>
      </c>
      <c r="Y21" s="234">
        <v>48</v>
      </c>
      <c r="Z21" s="233">
        <v>204</v>
      </c>
      <c r="AA21" s="234">
        <v>2</v>
      </c>
      <c r="AB21" s="233">
        <v>145</v>
      </c>
      <c r="AC21" s="234"/>
      <c r="AD21" s="233">
        <v>19</v>
      </c>
      <c r="AE21" s="234">
        <v>9</v>
      </c>
      <c r="AF21" s="236">
        <v>62</v>
      </c>
    </row>
    <row r="22" spans="1:32" ht="24" customHeight="1">
      <c r="A22" s="486"/>
      <c r="B22" s="498" t="s">
        <v>222</v>
      </c>
      <c r="C22" s="499"/>
      <c r="D22" s="50" t="s">
        <v>32</v>
      </c>
      <c r="E22" s="231">
        <f t="shared" si="6"/>
        <v>48</v>
      </c>
      <c r="F22" s="229">
        <f t="shared" si="7"/>
        <v>5</v>
      </c>
      <c r="G22" s="230">
        <f t="shared" si="8"/>
        <v>43</v>
      </c>
      <c r="H22" s="231"/>
      <c r="I22" s="230">
        <v>1</v>
      </c>
      <c r="J22" s="229"/>
      <c r="K22" s="230"/>
      <c r="L22" s="229"/>
      <c r="M22" s="230"/>
      <c r="N22" s="229"/>
      <c r="O22" s="230"/>
      <c r="P22" s="229"/>
      <c r="Q22" s="230"/>
      <c r="R22" s="229">
        <v>5</v>
      </c>
      <c r="S22" s="230">
        <v>2</v>
      </c>
      <c r="T22" s="229"/>
      <c r="U22" s="230"/>
      <c r="V22" s="230"/>
      <c r="W22" s="231"/>
      <c r="X22" s="229"/>
      <c r="Y22" s="230">
        <v>39</v>
      </c>
      <c r="Z22" s="229"/>
      <c r="AA22" s="230"/>
      <c r="AB22" s="229"/>
      <c r="AC22" s="230"/>
      <c r="AD22" s="229"/>
      <c r="AE22" s="230"/>
      <c r="AF22" s="232">
        <v>1</v>
      </c>
    </row>
    <row r="23" spans="1:32" ht="24" customHeight="1">
      <c r="A23" s="488"/>
      <c r="B23" s="500"/>
      <c r="C23" s="500"/>
      <c r="D23" s="51" t="s">
        <v>33</v>
      </c>
      <c r="E23" s="239">
        <f t="shared" si="6"/>
        <v>14</v>
      </c>
      <c r="F23" s="237">
        <f t="shared" si="7"/>
        <v>4</v>
      </c>
      <c r="G23" s="238">
        <f t="shared" si="8"/>
        <v>10</v>
      </c>
      <c r="H23" s="237"/>
      <c r="I23" s="238">
        <v>4</v>
      </c>
      <c r="J23" s="237">
        <v>2</v>
      </c>
      <c r="K23" s="238">
        <v>3</v>
      </c>
      <c r="L23" s="237"/>
      <c r="M23" s="238"/>
      <c r="N23" s="237">
        <v>1</v>
      </c>
      <c r="O23" s="238"/>
      <c r="P23" s="237"/>
      <c r="Q23" s="238"/>
      <c r="R23" s="237">
        <v>1</v>
      </c>
      <c r="S23" s="238">
        <v>1</v>
      </c>
      <c r="T23" s="237"/>
      <c r="U23" s="238"/>
      <c r="V23" s="238"/>
      <c r="W23" s="239"/>
      <c r="X23" s="237"/>
      <c r="Y23" s="238"/>
      <c r="Z23" s="237"/>
      <c r="AA23" s="238"/>
      <c r="AB23" s="237"/>
      <c r="AC23" s="238"/>
      <c r="AD23" s="237">
        <v>1</v>
      </c>
      <c r="AE23" s="238"/>
      <c r="AF23" s="240">
        <v>1</v>
      </c>
    </row>
    <row r="24" spans="1:32" s="227" customFormat="1" ht="24" customHeight="1">
      <c r="A24" s="492" t="s">
        <v>223</v>
      </c>
      <c r="B24" s="491" t="s">
        <v>9</v>
      </c>
      <c r="C24" s="491"/>
      <c r="D24" s="53" t="s">
        <v>9</v>
      </c>
      <c r="E24" s="266">
        <f t="shared" si="6"/>
        <v>66</v>
      </c>
      <c r="F24" s="267">
        <f t="shared" si="7"/>
        <v>35</v>
      </c>
      <c r="G24" s="252">
        <f t="shared" si="8"/>
        <v>31</v>
      </c>
      <c r="H24" s="266">
        <f aca="true" t="shared" si="9" ref="H24:AF24">H25+H26</f>
        <v>8</v>
      </c>
      <c r="I24" s="252">
        <f t="shared" si="9"/>
        <v>10</v>
      </c>
      <c r="J24" s="267">
        <f t="shared" si="9"/>
        <v>17</v>
      </c>
      <c r="K24" s="252">
        <f t="shared" si="9"/>
        <v>14</v>
      </c>
      <c r="L24" s="267">
        <f t="shared" si="9"/>
        <v>1</v>
      </c>
      <c r="M24" s="252">
        <f t="shared" si="9"/>
        <v>0</v>
      </c>
      <c r="N24" s="267">
        <f t="shared" si="9"/>
        <v>4</v>
      </c>
      <c r="O24" s="252">
        <f t="shared" si="9"/>
        <v>3</v>
      </c>
      <c r="P24" s="267">
        <f t="shared" si="9"/>
        <v>0</v>
      </c>
      <c r="Q24" s="252">
        <f t="shared" si="9"/>
        <v>0</v>
      </c>
      <c r="R24" s="267">
        <f t="shared" si="9"/>
        <v>0</v>
      </c>
      <c r="S24" s="252">
        <f t="shared" si="9"/>
        <v>1</v>
      </c>
      <c r="T24" s="267">
        <f t="shared" si="9"/>
        <v>0</v>
      </c>
      <c r="U24" s="252">
        <f t="shared" si="9"/>
        <v>0</v>
      </c>
      <c r="V24" s="252">
        <f t="shared" si="9"/>
        <v>1</v>
      </c>
      <c r="W24" s="266">
        <f t="shared" si="9"/>
        <v>0</v>
      </c>
      <c r="X24" s="267">
        <f t="shared" si="9"/>
        <v>3</v>
      </c>
      <c r="Y24" s="252">
        <f t="shared" si="9"/>
        <v>0</v>
      </c>
      <c r="Z24" s="267">
        <f t="shared" si="9"/>
        <v>0</v>
      </c>
      <c r="AA24" s="252">
        <f t="shared" si="9"/>
        <v>0</v>
      </c>
      <c r="AB24" s="267">
        <f t="shared" si="9"/>
        <v>1</v>
      </c>
      <c r="AC24" s="252">
        <f t="shared" si="9"/>
        <v>0</v>
      </c>
      <c r="AD24" s="267">
        <f t="shared" si="9"/>
        <v>0</v>
      </c>
      <c r="AE24" s="252">
        <f t="shared" si="9"/>
        <v>1</v>
      </c>
      <c r="AF24" s="268">
        <f t="shared" si="9"/>
        <v>2</v>
      </c>
    </row>
    <row r="25" spans="1:32" s="227" customFormat="1" ht="24" customHeight="1">
      <c r="A25" s="486"/>
      <c r="B25" s="487"/>
      <c r="C25" s="487"/>
      <c r="D25" s="50" t="s">
        <v>32</v>
      </c>
      <c r="E25" s="262">
        <f t="shared" si="6"/>
        <v>39</v>
      </c>
      <c r="F25" s="263">
        <f t="shared" si="7"/>
        <v>20</v>
      </c>
      <c r="G25" s="264">
        <f t="shared" si="8"/>
        <v>19</v>
      </c>
      <c r="H25" s="263">
        <f aca="true" t="shared" si="10" ref="H25:AF25">H27+H29+H31+H33+H35</f>
        <v>4</v>
      </c>
      <c r="I25" s="264">
        <f t="shared" si="10"/>
        <v>5</v>
      </c>
      <c r="J25" s="263">
        <f t="shared" si="10"/>
        <v>11</v>
      </c>
      <c r="K25" s="264">
        <f t="shared" si="10"/>
        <v>12</v>
      </c>
      <c r="L25" s="263">
        <f t="shared" si="10"/>
        <v>1</v>
      </c>
      <c r="M25" s="264">
        <f t="shared" si="10"/>
        <v>0</v>
      </c>
      <c r="N25" s="263">
        <f t="shared" si="10"/>
        <v>2</v>
      </c>
      <c r="O25" s="264">
        <f t="shared" si="10"/>
        <v>1</v>
      </c>
      <c r="P25" s="263">
        <f t="shared" si="10"/>
        <v>0</v>
      </c>
      <c r="Q25" s="264">
        <f t="shared" si="10"/>
        <v>0</v>
      </c>
      <c r="R25" s="263">
        <f t="shared" si="10"/>
        <v>0</v>
      </c>
      <c r="S25" s="264">
        <f t="shared" si="10"/>
        <v>0</v>
      </c>
      <c r="T25" s="263">
        <f t="shared" si="10"/>
        <v>0</v>
      </c>
      <c r="U25" s="264">
        <f t="shared" si="10"/>
        <v>0</v>
      </c>
      <c r="V25" s="264">
        <f t="shared" si="10"/>
        <v>1</v>
      </c>
      <c r="W25" s="262">
        <f t="shared" si="10"/>
        <v>0</v>
      </c>
      <c r="X25" s="263">
        <f t="shared" si="10"/>
        <v>0</v>
      </c>
      <c r="Y25" s="264">
        <f t="shared" si="10"/>
        <v>0</v>
      </c>
      <c r="Z25" s="263">
        <f t="shared" si="10"/>
        <v>0</v>
      </c>
      <c r="AA25" s="264">
        <f t="shared" si="10"/>
        <v>0</v>
      </c>
      <c r="AB25" s="263">
        <f t="shared" si="10"/>
        <v>1</v>
      </c>
      <c r="AC25" s="264">
        <f t="shared" si="10"/>
        <v>0</v>
      </c>
      <c r="AD25" s="263">
        <f t="shared" si="10"/>
        <v>0</v>
      </c>
      <c r="AE25" s="264">
        <f t="shared" si="10"/>
        <v>1</v>
      </c>
      <c r="AF25" s="265">
        <f t="shared" si="10"/>
        <v>0</v>
      </c>
    </row>
    <row r="26" spans="1:32" s="227" customFormat="1" ht="24" customHeight="1">
      <c r="A26" s="486"/>
      <c r="B26" s="487"/>
      <c r="C26" s="487"/>
      <c r="D26" s="50" t="s">
        <v>33</v>
      </c>
      <c r="E26" s="254">
        <f t="shared" si="6"/>
        <v>27</v>
      </c>
      <c r="F26" s="257">
        <f t="shared" si="7"/>
        <v>15</v>
      </c>
      <c r="G26" s="255">
        <f t="shared" si="8"/>
        <v>12</v>
      </c>
      <c r="H26" s="254">
        <f aca="true" t="shared" si="11" ref="H26:AF26">H28+H30+H32+H34+H36</f>
        <v>4</v>
      </c>
      <c r="I26" s="255">
        <f t="shared" si="11"/>
        <v>5</v>
      </c>
      <c r="J26" s="257">
        <f t="shared" si="11"/>
        <v>6</v>
      </c>
      <c r="K26" s="255">
        <f t="shared" si="11"/>
        <v>2</v>
      </c>
      <c r="L26" s="257">
        <f t="shared" si="11"/>
        <v>0</v>
      </c>
      <c r="M26" s="255">
        <f t="shared" si="11"/>
        <v>0</v>
      </c>
      <c r="N26" s="257">
        <f t="shared" si="11"/>
        <v>2</v>
      </c>
      <c r="O26" s="255">
        <f t="shared" si="11"/>
        <v>2</v>
      </c>
      <c r="P26" s="257">
        <f t="shared" si="11"/>
        <v>0</v>
      </c>
      <c r="Q26" s="255">
        <f t="shared" si="11"/>
        <v>0</v>
      </c>
      <c r="R26" s="257">
        <f t="shared" si="11"/>
        <v>0</v>
      </c>
      <c r="S26" s="255">
        <f t="shared" si="11"/>
        <v>1</v>
      </c>
      <c r="T26" s="257">
        <f t="shared" si="11"/>
        <v>0</v>
      </c>
      <c r="U26" s="255">
        <f t="shared" si="11"/>
        <v>0</v>
      </c>
      <c r="V26" s="255">
        <f t="shared" si="11"/>
        <v>0</v>
      </c>
      <c r="W26" s="254">
        <f t="shared" si="11"/>
        <v>0</v>
      </c>
      <c r="X26" s="257">
        <f t="shared" si="11"/>
        <v>3</v>
      </c>
      <c r="Y26" s="255">
        <f t="shared" si="11"/>
        <v>0</v>
      </c>
      <c r="Z26" s="257">
        <f t="shared" si="11"/>
        <v>0</v>
      </c>
      <c r="AA26" s="255">
        <f t="shared" si="11"/>
        <v>0</v>
      </c>
      <c r="AB26" s="257">
        <f t="shared" si="11"/>
        <v>0</v>
      </c>
      <c r="AC26" s="255">
        <f t="shared" si="11"/>
        <v>0</v>
      </c>
      <c r="AD26" s="257">
        <f t="shared" si="11"/>
        <v>0</v>
      </c>
      <c r="AE26" s="255">
        <f t="shared" si="11"/>
        <v>0</v>
      </c>
      <c r="AF26" s="269">
        <f t="shared" si="11"/>
        <v>2</v>
      </c>
    </row>
    <row r="27" spans="1:32" ht="24" customHeight="1">
      <c r="A27" s="486"/>
      <c r="B27" s="483" t="s">
        <v>219</v>
      </c>
      <c r="C27" s="483" t="s">
        <v>220</v>
      </c>
      <c r="D27" s="50" t="s">
        <v>32</v>
      </c>
      <c r="E27" s="235">
        <f t="shared" si="6"/>
        <v>0</v>
      </c>
      <c r="F27" s="233">
        <f t="shared" si="7"/>
        <v>0</v>
      </c>
      <c r="G27" s="234">
        <f t="shared" si="8"/>
        <v>0</v>
      </c>
      <c r="H27" s="233"/>
      <c r="I27" s="234"/>
      <c r="J27" s="233"/>
      <c r="K27" s="234"/>
      <c r="L27" s="233"/>
      <c r="M27" s="234"/>
      <c r="N27" s="233"/>
      <c r="O27" s="234"/>
      <c r="P27" s="233"/>
      <c r="Q27" s="234"/>
      <c r="R27" s="233"/>
      <c r="S27" s="234"/>
      <c r="T27" s="233"/>
      <c r="U27" s="234"/>
      <c r="V27" s="234"/>
      <c r="W27" s="235"/>
      <c r="X27" s="233"/>
      <c r="Y27" s="234"/>
      <c r="Z27" s="233"/>
      <c r="AA27" s="234"/>
      <c r="AB27" s="233"/>
      <c r="AC27" s="234"/>
      <c r="AD27" s="233"/>
      <c r="AE27" s="234"/>
      <c r="AF27" s="236"/>
    </row>
    <row r="28" spans="1:32" ht="24" customHeight="1">
      <c r="A28" s="486"/>
      <c r="B28" s="482"/>
      <c r="C28" s="482"/>
      <c r="D28" s="50" t="s">
        <v>33</v>
      </c>
      <c r="E28" s="231">
        <f t="shared" si="6"/>
        <v>1</v>
      </c>
      <c r="F28" s="229">
        <f t="shared" si="7"/>
        <v>0</v>
      </c>
      <c r="G28" s="230">
        <f t="shared" si="8"/>
        <v>1</v>
      </c>
      <c r="H28" s="231"/>
      <c r="I28" s="230"/>
      <c r="J28" s="229"/>
      <c r="K28" s="230"/>
      <c r="L28" s="229"/>
      <c r="M28" s="230"/>
      <c r="N28" s="229"/>
      <c r="O28" s="230"/>
      <c r="P28" s="229"/>
      <c r="Q28" s="230"/>
      <c r="R28" s="229"/>
      <c r="S28" s="230">
        <v>1</v>
      </c>
      <c r="T28" s="229"/>
      <c r="U28" s="230"/>
      <c r="V28" s="230"/>
      <c r="W28" s="231"/>
      <c r="X28" s="229"/>
      <c r="Y28" s="230"/>
      <c r="Z28" s="229"/>
      <c r="AA28" s="230"/>
      <c r="AB28" s="229"/>
      <c r="AC28" s="230"/>
      <c r="AD28" s="229"/>
      <c r="AE28" s="230"/>
      <c r="AF28" s="232"/>
    </row>
    <row r="29" spans="1:32" ht="24" customHeight="1">
      <c r="A29" s="486"/>
      <c r="B29" s="482"/>
      <c r="C29" s="482" t="s">
        <v>5</v>
      </c>
      <c r="D29" s="50" t="s">
        <v>32</v>
      </c>
      <c r="E29" s="235">
        <f t="shared" si="6"/>
        <v>37</v>
      </c>
      <c r="F29" s="233">
        <f t="shared" si="7"/>
        <v>20</v>
      </c>
      <c r="G29" s="234">
        <f t="shared" si="8"/>
        <v>17</v>
      </c>
      <c r="H29" s="233">
        <v>4</v>
      </c>
      <c r="I29" s="234">
        <v>5</v>
      </c>
      <c r="J29" s="233">
        <v>11</v>
      </c>
      <c r="K29" s="234">
        <v>11</v>
      </c>
      <c r="L29" s="233">
        <v>1</v>
      </c>
      <c r="M29" s="234"/>
      <c r="N29" s="233">
        <v>2</v>
      </c>
      <c r="O29" s="234">
        <v>1</v>
      </c>
      <c r="P29" s="241"/>
      <c r="Q29" s="230"/>
      <c r="R29" s="229"/>
      <c r="S29" s="230"/>
      <c r="T29" s="229"/>
      <c r="U29" s="230"/>
      <c r="V29" s="230">
        <v>1</v>
      </c>
      <c r="W29" s="231"/>
      <c r="X29" s="229"/>
      <c r="Y29" s="230"/>
      <c r="Z29" s="229"/>
      <c r="AA29" s="230"/>
      <c r="AB29" s="229"/>
      <c r="AC29" s="230"/>
      <c r="AD29" s="229"/>
      <c r="AE29" s="230">
        <v>1</v>
      </c>
      <c r="AF29" s="232"/>
    </row>
    <row r="30" spans="1:32" ht="24" customHeight="1">
      <c r="A30" s="486"/>
      <c r="B30" s="482"/>
      <c r="C30" s="482"/>
      <c r="D30" s="50" t="s">
        <v>33</v>
      </c>
      <c r="E30" s="231">
        <f t="shared" si="6"/>
        <v>23</v>
      </c>
      <c r="F30" s="229">
        <f t="shared" si="7"/>
        <v>15</v>
      </c>
      <c r="G30" s="230">
        <f t="shared" si="8"/>
        <v>8</v>
      </c>
      <c r="H30" s="229">
        <v>4</v>
      </c>
      <c r="I30" s="230">
        <v>2</v>
      </c>
      <c r="J30" s="229">
        <v>6</v>
      </c>
      <c r="K30" s="230">
        <v>2</v>
      </c>
      <c r="L30" s="229"/>
      <c r="M30" s="230"/>
      <c r="N30" s="229">
        <v>2</v>
      </c>
      <c r="O30" s="230">
        <v>2</v>
      </c>
      <c r="P30" s="233"/>
      <c r="Q30" s="234"/>
      <c r="R30" s="233"/>
      <c r="S30" s="234"/>
      <c r="T30" s="233"/>
      <c r="U30" s="234"/>
      <c r="V30" s="234"/>
      <c r="W30" s="235"/>
      <c r="X30" s="233">
        <v>3</v>
      </c>
      <c r="Y30" s="234"/>
      <c r="Z30" s="233"/>
      <c r="AA30" s="234"/>
      <c r="AB30" s="233"/>
      <c r="AC30" s="234"/>
      <c r="AD30" s="233"/>
      <c r="AE30" s="234"/>
      <c r="AF30" s="236">
        <v>2</v>
      </c>
    </row>
    <row r="31" spans="1:32" ht="24" customHeight="1">
      <c r="A31" s="486"/>
      <c r="B31" s="483" t="s">
        <v>221</v>
      </c>
      <c r="C31" s="483" t="s">
        <v>220</v>
      </c>
      <c r="D31" s="50" t="s">
        <v>32</v>
      </c>
      <c r="E31" s="235">
        <f t="shared" si="6"/>
        <v>0</v>
      </c>
      <c r="F31" s="233">
        <f t="shared" si="7"/>
        <v>0</v>
      </c>
      <c r="G31" s="234">
        <f t="shared" si="8"/>
        <v>0</v>
      </c>
      <c r="H31" s="242"/>
      <c r="I31" s="243"/>
      <c r="J31" s="242"/>
      <c r="K31" s="243"/>
      <c r="L31" s="242"/>
      <c r="M31" s="243"/>
      <c r="N31" s="242"/>
      <c r="O31" s="243"/>
      <c r="P31" s="229"/>
      <c r="Q31" s="230"/>
      <c r="R31" s="229"/>
      <c r="S31" s="230"/>
      <c r="T31" s="229"/>
      <c r="U31" s="230"/>
      <c r="V31" s="230"/>
      <c r="W31" s="231"/>
      <c r="X31" s="229"/>
      <c r="Y31" s="230"/>
      <c r="Z31" s="229"/>
      <c r="AA31" s="230"/>
      <c r="AB31" s="229"/>
      <c r="AC31" s="230"/>
      <c r="AD31" s="229"/>
      <c r="AE31" s="230"/>
      <c r="AF31" s="232"/>
    </row>
    <row r="32" spans="1:32" ht="24" customHeight="1">
      <c r="A32" s="486"/>
      <c r="B32" s="482"/>
      <c r="C32" s="482"/>
      <c r="D32" s="50" t="s">
        <v>33</v>
      </c>
      <c r="E32" s="231">
        <f t="shared" si="6"/>
        <v>0</v>
      </c>
      <c r="F32" s="229">
        <f t="shared" si="7"/>
        <v>0</v>
      </c>
      <c r="G32" s="230">
        <f t="shared" si="8"/>
        <v>0</v>
      </c>
      <c r="H32" s="233"/>
      <c r="I32" s="234"/>
      <c r="J32" s="233"/>
      <c r="K32" s="234"/>
      <c r="L32" s="233"/>
      <c r="M32" s="234"/>
      <c r="N32" s="233"/>
      <c r="O32" s="234"/>
      <c r="P32" s="233"/>
      <c r="Q32" s="234"/>
      <c r="R32" s="233"/>
      <c r="S32" s="234"/>
      <c r="T32" s="233"/>
      <c r="U32" s="234"/>
      <c r="V32" s="234"/>
      <c r="W32" s="235"/>
      <c r="X32" s="233"/>
      <c r="Y32" s="234"/>
      <c r="Z32" s="233"/>
      <c r="AA32" s="234"/>
      <c r="AB32" s="233"/>
      <c r="AC32" s="234"/>
      <c r="AD32" s="233"/>
      <c r="AE32" s="234"/>
      <c r="AF32" s="236"/>
    </row>
    <row r="33" spans="1:32" ht="24" customHeight="1">
      <c r="A33" s="486"/>
      <c r="B33" s="482"/>
      <c r="C33" s="482" t="s">
        <v>5</v>
      </c>
      <c r="D33" s="50" t="s">
        <v>32</v>
      </c>
      <c r="E33" s="231">
        <f t="shared" si="6"/>
        <v>2</v>
      </c>
      <c r="F33" s="229">
        <f t="shared" si="7"/>
        <v>0</v>
      </c>
      <c r="G33" s="230">
        <f t="shared" si="8"/>
        <v>2</v>
      </c>
      <c r="H33" s="229"/>
      <c r="I33" s="230"/>
      <c r="J33" s="229"/>
      <c r="K33" s="230">
        <v>1</v>
      </c>
      <c r="L33" s="229"/>
      <c r="M33" s="230"/>
      <c r="N33" s="229"/>
      <c r="O33" s="230"/>
      <c r="P33" s="229"/>
      <c r="Q33" s="230"/>
      <c r="R33" s="229"/>
      <c r="S33" s="230"/>
      <c r="T33" s="229"/>
      <c r="U33" s="230"/>
      <c r="V33" s="230"/>
      <c r="W33" s="231"/>
      <c r="X33" s="229"/>
      <c r="Y33" s="230"/>
      <c r="Z33" s="229"/>
      <c r="AA33" s="230"/>
      <c r="AB33" s="229">
        <v>1</v>
      </c>
      <c r="AC33" s="230"/>
      <c r="AD33" s="229"/>
      <c r="AE33" s="230"/>
      <c r="AF33" s="232"/>
    </row>
    <row r="34" spans="1:32" ht="24" customHeight="1">
      <c r="A34" s="486"/>
      <c r="B34" s="482"/>
      <c r="C34" s="482"/>
      <c r="D34" s="50" t="s">
        <v>33</v>
      </c>
      <c r="E34" s="244">
        <f t="shared" si="6"/>
        <v>2</v>
      </c>
      <c r="F34" s="244">
        <f t="shared" si="7"/>
        <v>0</v>
      </c>
      <c r="G34" s="243">
        <f t="shared" si="8"/>
        <v>2</v>
      </c>
      <c r="H34" s="244"/>
      <c r="I34" s="234">
        <v>2</v>
      </c>
      <c r="J34" s="233"/>
      <c r="K34" s="234"/>
      <c r="L34" s="233"/>
      <c r="M34" s="234"/>
      <c r="N34" s="233"/>
      <c r="O34" s="234"/>
      <c r="P34" s="233"/>
      <c r="Q34" s="234"/>
      <c r="R34" s="233"/>
      <c r="S34" s="234"/>
      <c r="T34" s="233"/>
      <c r="U34" s="234"/>
      <c r="V34" s="234"/>
      <c r="W34" s="235"/>
      <c r="X34" s="233"/>
      <c r="Y34" s="234"/>
      <c r="Z34" s="233"/>
      <c r="AA34" s="234"/>
      <c r="AB34" s="233"/>
      <c r="AC34" s="234"/>
      <c r="AD34" s="233"/>
      <c r="AE34" s="234"/>
      <c r="AF34" s="236"/>
    </row>
    <row r="35" spans="1:32" ht="24" customHeight="1">
      <c r="A35" s="486"/>
      <c r="B35" s="498" t="s">
        <v>222</v>
      </c>
      <c r="C35" s="499"/>
      <c r="D35" s="50" t="s">
        <v>32</v>
      </c>
      <c r="E35" s="244">
        <f t="shared" si="6"/>
        <v>0</v>
      </c>
      <c r="F35" s="242">
        <f t="shared" si="7"/>
        <v>0</v>
      </c>
      <c r="G35" s="243">
        <f t="shared" si="8"/>
        <v>0</v>
      </c>
      <c r="H35" s="242"/>
      <c r="I35" s="230"/>
      <c r="J35" s="229"/>
      <c r="K35" s="230"/>
      <c r="L35" s="229"/>
      <c r="M35" s="230"/>
      <c r="N35" s="229"/>
      <c r="O35" s="230"/>
      <c r="P35" s="229"/>
      <c r="Q35" s="230"/>
      <c r="R35" s="229"/>
      <c r="S35" s="230"/>
      <c r="T35" s="229"/>
      <c r="U35" s="230"/>
      <c r="V35" s="230"/>
      <c r="W35" s="231"/>
      <c r="X35" s="229"/>
      <c r="Y35" s="230"/>
      <c r="Z35" s="229"/>
      <c r="AA35" s="230"/>
      <c r="AB35" s="229"/>
      <c r="AC35" s="230"/>
      <c r="AD35" s="229"/>
      <c r="AE35" s="230"/>
      <c r="AF35" s="232"/>
    </row>
    <row r="36" spans="1:32" ht="24" customHeight="1">
      <c r="A36" s="488"/>
      <c r="B36" s="500"/>
      <c r="C36" s="500"/>
      <c r="D36" s="51" t="s">
        <v>33</v>
      </c>
      <c r="E36" s="247">
        <f t="shared" si="6"/>
        <v>1</v>
      </c>
      <c r="F36" s="238">
        <f t="shared" si="7"/>
        <v>0</v>
      </c>
      <c r="G36" s="246">
        <f t="shared" si="8"/>
        <v>1</v>
      </c>
      <c r="H36" s="238"/>
      <c r="I36" s="245">
        <v>1</v>
      </c>
      <c r="J36" s="246"/>
      <c r="K36" s="245"/>
      <c r="L36" s="246"/>
      <c r="M36" s="245"/>
      <c r="N36" s="246"/>
      <c r="O36" s="245"/>
      <c r="P36" s="246"/>
      <c r="Q36" s="245"/>
      <c r="R36" s="246"/>
      <c r="S36" s="245"/>
      <c r="T36" s="246"/>
      <c r="U36" s="245"/>
      <c r="V36" s="245"/>
      <c r="W36" s="247"/>
      <c r="X36" s="246"/>
      <c r="Y36" s="245"/>
      <c r="Z36" s="246"/>
      <c r="AA36" s="245"/>
      <c r="AB36" s="246"/>
      <c r="AC36" s="245"/>
      <c r="AD36" s="246"/>
      <c r="AE36" s="245"/>
      <c r="AF36" s="248"/>
    </row>
  </sheetData>
  <sheetProtection/>
  <mergeCells count="35">
    <mergeCell ref="V5:W5"/>
    <mergeCell ref="X5:Y5"/>
    <mergeCell ref="T4:Y4"/>
    <mergeCell ref="AE4:AF5"/>
    <mergeCell ref="Z4:Z5"/>
    <mergeCell ref="AA4:AB5"/>
    <mergeCell ref="AC4:AD5"/>
    <mergeCell ref="J4:K5"/>
    <mergeCell ref="L4:M5"/>
    <mergeCell ref="N4:O5"/>
    <mergeCell ref="P4:Q5"/>
    <mergeCell ref="R4:S5"/>
    <mergeCell ref="T5:U5"/>
    <mergeCell ref="E4:G5"/>
    <mergeCell ref="H4:I5"/>
    <mergeCell ref="B31:B34"/>
    <mergeCell ref="C31:C32"/>
    <mergeCell ref="C33:C34"/>
    <mergeCell ref="B35:C36"/>
    <mergeCell ref="B18:B21"/>
    <mergeCell ref="B22:C23"/>
    <mergeCell ref="B24:C26"/>
    <mergeCell ref="B27:B30"/>
    <mergeCell ref="C27:C28"/>
    <mergeCell ref="C29:C30"/>
    <mergeCell ref="A24:A36"/>
    <mergeCell ref="A4:D6"/>
    <mergeCell ref="C16:C17"/>
    <mergeCell ref="C18:C19"/>
    <mergeCell ref="C20:C21"/>
    <mergeCell ref="A7:C10"/>
    <mergeCell ref="B11:C13"/>
    <mergeCell ref="C14:C15"/>
    <mergeCell ref="B14:B17"/>
    <mergeCell ref="A11:A23"/>
  </mergeCells>
  <printOptions horizontalCentered="1" verticalCentered="1"/>
  <pageMargins left="0.5905511811023623" right="0.5511811023622047" top="0.3937007874015748" bottom="0.3937007874015748" header="0.5118110236220472" footer="0.5118110236220472"/>
  <pageSetup firstPageNumber="10" useFirstPageNumber="1" horizontalDpi="600" verticalDpi="600" orientation="portrait" paperSize="9" scale="98" r:id="rId1"/>
  <headerFooter alignWithMargins="0">
    <oddFooter>&amp;C&amp;8-　&amp;P　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6"/>
  <sheetViews>
    <sheetView showZeros="0" zoomScale="110" zoomScaleNormal="11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" sqref="D1"/>
    </sheetView>
  </sheetViews>
  <sheetFormatPr defaultColWidth="9.00390625" defaultRowHeight="13.5"/>
  <cols>
    <col min="1" max="1" width="2.00390625" style="274" customWidth="1"/>
    <col min="2" max="2" width="5.875" style="274" customWidth="1"/>
    <col min="3" max="3" width="2.625" style="274" customWidth="1"/>
    <col min="4" max="4" width="2.25390625" style="274" customWidth="1"/>
    <col min="5" max="7" width="5.25390625" style="274" customWidth="1"/>
    <col min="8" max="10" width="4.375" style="274" customWidth="1"/>
    <col min="11" max="12" width="3.125" style="274" customWidth="1"/>
    <col min="13" max="13" width="3.75390625" style="274" customWidth="1"/>
    <col min="14" max="25" width="3.125" style="274" customWidth="1"/>
    <col min="26" max="26" width="5.00390625" style="274" customWidth="1"/>
    <col min="27" max="16384" width="9.00390625" style="274" customWidth="1"/>
  </cols>
  <sheetData>
    <row r="1" s="1" customFormat="1" ht="10.5">
      <c r="A1" s="1" t="s">
        <v>165</v>
      </c>
    </row>
    <row r="2" s="82" customFormat="1" ht="4.5" customHeight="1"/>
    <row r="3" s="4" customFormat="1" ht="12">
      <c r="B3" s="4" t="s">
        <v>224</v>
      </c>
    </row>
    <row r="4" spans="1:26" s="81" customFormat="1" ht="21" customHeight="1">
      <c r="A4" s="387" t="s">
        <v>168</v>
      </c>
      <c r="B4" s="388"/>
      <c r="C4" s="388"/>
      <c r="D4" s="389"/>
      <c r="E4" s="515" t="s">
        <v>225</v>
      </c>
      <c r="F4" s="512" t="s">
        <v>14</v>
      </c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4"/>
      <c r="T4" s="514"/>
      <c r="U4" s="514"/>
      <c r="V4" s="509" t="s">
        <v>15</v>
      </c>
      <c r="W4" s="510"/>
      <c r="X4" s="510"/>
      <c r="Y4" s="511"/>
      <c r="Z4" s="507" t="s">
        <v>226</v>
      </c>
    </row>
    <row r="5" spans="1:26" s="81" customFormat="1" ht="27" customHeight="1">
      <c r="A5" s="390"/>
      <c r="B5" s="391"/>
      <c r="C5" s="391"/>
      <c r="D5" s="392"/>
      <c r="E5" s="516"/>
      <c r="F5" s="54" t="s">
        <v>9</v>
      </c>
      <c r="G5" s="55" t="s">
        <v>44</v>
      </c>
      <c r="H5" s="55" t="s">
        <v>45</v>
      </c>
      <c r="I5" s="55" t="s">
        <v>46</v>
      </c>
      <c r="J5" s="55" t="s">
        <v>47</v>
      </c>
      <c r="K5" s="55" t="s">
        <v>48</v>
      </c>
      <c r="L5" s="55" t="s">
        <v>49</v>
      </c>
      <c r="M5" s="55" t="s">
        <v>50</v>
      </c>
      <c r="N5" s="55" t="s">
        <v>51</v>
      </c>
      <c r="O5" s="55" t="s">
        <v>52</v>
      </c>
      <c r="P5" s="55" t="s">
        <v>53</v>
      </c>
      <c r="Q5" s="55" t="s">
        <v>227</v>
      </c>
      <c r="R5" s="55" t="s">
        <v>55</v>
      </c>
      <c r="S5" s="56" t="s">
        <v>228</v>
      </c>
      <c r="T5" s="56" t="s">
        <v>229</v>
      </c>
      <c r="U5" s="56" t="s">
        <v>213</v>
      </c>
      <c r="V5" s="57" t="s">
        <v>9</v>
      </c>
      <c r="W5" s="55" t="s">
        <v>44</v>
      </c>
      <c r="X5" s="55" t="s">
        <v>46</v>
      </c>
      <c r="Y5" s="58" t="s">
        <v>47</v>
      </c>
      <c r="Z5" s="508"/>
    </row>
    <row r="6" spans="1:26" s="82" customFormat="1" ht="24.75" customHeight="1">
      <c r="A6" s="478" t="s">
        <v>173</v>
      </c>
      <c r="B6" s="528"/>
      <c r="C6" s="529"/>
      <c r="D6" s="59" t="s">
        <v>293</v>
      </c>
      <c r="E6" s="275">
        <f aca="true" t="shared" si="0" ref="E6:E34">F6+V6</f>
        <v>31884</v>
      </c>
      <c r="F6" s="184">
        <f aca="true" t="shared" si="1" ref="F6:F34">SUM(G6:U6)</f>
        <v>31277</v>
      </c>
      <c r="G6" s="175">
        <f aca="true" t="shared" si="2" ref="G6:U6">G8+G15+G16+G17+G18+G19+G27</f>
        <v>25565</v>
      </c>
      <c r="H6" s="175">
        <f t="shared" si="2"/>
        <v>905</v>
      </c>
      <c r="I6" s="175">
        <f t="shared" si="2"/>
        <v>1077</v>
      </c>
      <c r="J6" s="175">
        <f t="shared" si="2"/>
        <v>1585</v>
      </c>
      <c r="K6" s="175">
        <f t="shared" si="2"/>
        <v>125</v>
      </c>
      <c r="L6" s="175">
        <f t="shared" si="2"/>
        <v>233</v>
      </c>
      <c r="M6" s="175">
        <f t="shared" si="2"/>
        <v>39</v>
      </c>
      <c r="N6" s="175">
        <f t="shared" si="2"/>
        <v>320</v>
      </c>
      <c r="O6" s="175">
        <f t="shared" si="2"/>
        <v>179</v>
      </c>
      <c r="P6" s="175">
        <f t="shared" si="2"/>
        <v>172</v>
      </c>
      <c r="Q6" s="175">
        <f t="shared" si="2"/>
        <v>391</v>
      </c>
      <c r="R6" s="175">
        <f t="shared" si="2"/>
        <v>37</v>
      </c>
      <c r="S6" s="276">
        <f t="shared" si="2"/>
        <v>569</v>
      </c>
      <c r="T6" s="276">
        <f t="shared" si="2"/>
        <v>39</v>
      </c>
      <c r="U6" s="276">
        <f t="shared" si="2"/>
        <v>41</v>
      </c>
      <c r="V6" s="184">
        <f aca="true" t="shared" si="3" ref="V6:V34">SUM(W6:Y6)</f>
        <v>607</v>
      </c>
      <c r="W6" s="175">
        <f>W8+W15+W16+W17+W18+W19+W27</f>
        <v>472</v>
      </c>
      <c r="X6" s="175">
        <f>X8+X15+X16+X17+X18+X19+X27</f>
        <v>58</v>
      </c>
      <c r="Y6" s="176">
        <f>Y8+Y15+Y16+Y17+Y18+Y19+Y27</f>
        <v>77</v>
      </c>
      <c r="Z6" s="277">
        <v>31232</v>
      </c>
    </row>
    <row r="7" spans="1:26" s="82" customFormat="1" ht="24.75" customHeight="1">
      <c r="A7" s="368" t="s">
        <v>230</v>
      </c>
      <c r="B7" s="358" t="s">
        <v>231</v>
      </c>
      <c r="C7" s="358"/>
      <c r="D7" s="359"/>
      <c r="E7" s="278">
        <f t="shared" si="0"/>
        <v>18380</v>
      </c>
      <c r="F7" s="188">
        <f t="shared" si="1"/>
        <v>18267</v>
      </c>
      <c r="G7" s="171">
        <v>16410</v>
      </c>
      <c r="H7" s="171">
        <v>80</v>
      </c>
      <c r="I7" s="171">
        <v>180</v>
      </c>
      <c r="J7" s="270">
        <v>488</v>
      </c>
      <c r="K7" s="171">
        <v>4</v>
      </c>
      <c r="L7" s="171">
        <v>91</v>
      </c>
      <c r="M7" s="171">
        <v>39</v>
      </c>
      <c r="N7" s="171">
        <v>308</v>
      </c>
      <c r="O7" s="171">
        <v>119</v>
      </c>
      <c r="P7" s="171">
        <v>118</v>
      </c>
      <c r="Q7" s="171">
        <v>299</v>
      </c>
      <c r="R7" s="171">
        <v>13</v>
      </c>
      <c r="S7" s="271">
        <v>53</v>
      </c>
      <c r="T7" s="271">
        <v>37</v>
      </c>
      <c r="U7" s="271">
        <v>28</v>
      </c>
      <c r="V7" s="188">
        <f t="shared" si="3"/>
        <v>113</v>
      </c>
      <c r="W7" s="171">
        <v>101</v>
      </c>
      <c r="X7" s="171">
        <v>2</v>
      </c>
      <c r="Y7" s="172">
        <v>10</v>
      </c>
      <c r="Z7" s="279">
        <v>18194</v>
      </c>
    </row>
    <row r="8" spans="1:26" s="82" customFormat="1" ht="24.75" customHeight="1">
      <c r="A8" s="384"/>
      <c r="B8" s="530" t="s">
        <v>232</v>
      </c>
      <c r="C8" s="531"/>
      <c r="D8" s="60" t="s">
        <v>294</v>
      </c>
      <c r="E8" s="280">
        <f t="shared" si="0"/>
        <v>15497</v>
      </c>
      <c r="F8" s="188">
        <f t="shared" si="1"/>
        <v>15431</v>
      </c>
      <c r="G8" s="171">
        <f aca="true" t="shared" si="4" ref="G8:U8">SUM(G9:G14)</f>
        <v>13839</v>
      </c>
      <c r="H8" s="171">
        <f t="shared" si="4"/>
        <v>79</v>
      </c>
      <c r="I8" s="171">
        <f t="shared" si="4"/>
        <v>161</v>
      </c>
      <c r="J8" s="171">
        <f t="shared" si="4"/>
        <v>477</v>
      </c>
      <c r="K8" s="171">
        <f t="shared" si="4"/>
        <v>9</v>
      </c>
      <c r="L8" s="171">
        <f t="shared" si="4"/>
        <v>63</v>
      </c>
      <c r="M8" s="171">
        <f t="shared" si="4"/>
        <v>39</v>
      </c>
      <c r="N8" s="171">
        <f t="shared" si="4"/>
        <v>193</v>
      </c>
      <c r="O8" s="171">
        <f t="shared" si="4"/>
        <v>113</v>
      </c>
      <c r="P8" s="171">
        <f t="shared" si="4"/>
        <v>94</v>
      </c>
      <c r="Q8" s="171">
        <f t="shared" si="4"/>
        <v>243</v>
      </c>
      <c r="R8" s="171">
        <f t="shared" si="4"/>
        <v>13</v>
      </c>
      <c r="S8" s="171">
        <f t="shared" si="4"/>
        <v>50</v>
      </c>
      <c r="T8" s="171">
        <f t="shared" si="4"/>
        <v>31</v>
      </c>
      <c r="U8" s="171">
        <f t="shared" si="4"/>
        <v>27</v>
      </c>
      <c r="V8" s="188">
        <f t="shared" si="3"/>
        <v>66</v>
      </c>
      <c r="W8" s="171">
        <f>SUM(W9:W14)</f>
        <v>58</v>
      </c>
      <c r="X8" s="171">
        <f>SUM(X9:X14)</f>
        <v>0</v>
      </c>
      <c r="Y8" s="172">
        <f>SUM(Y9:Y14)</f>
        <v>8</v>
      </c>
      <c r="Z8" s="279">
        <v>15215</v>
      </c>
    </row>
    <row r="9" spans="1:26" s="82" customFormat="1" ht="24.75" customHeight="1">
      <c r="A9" s="384"/>
      <c r="B9" s="363" t="s">
        <v>233</v>
      </c>
      <c r="C9" s="350" t="s">
        <v>220</v>
      </c>
      <c r="D9" s="351"/>
      <c r="E9" s="278">
        <f t="shared" si="0"/>
        <v>1085</v>
      </c>
      <c r="F9" s="188">
        <f t="shared" si="1"/>
        <v>1084</v>
      </c>
      <c r="G9" s="270">
        <v>991</v>
      </c>
      <c r="H9" s="171"/>
      <c r="I9" s="171">
        <v>1</v>
      </c>
      <c r="J9" s="171">
        <v>3</v>
      </c>
      <c r="K9" s="171"/>
      <c r="L9" s="171">
        <v>1</v>
      </c>
      <c r="M9" s="171"/>
      <c r="N9" s="171">
        <v>75</v>
      </c>
      <c r="O9" s="171">
        <v>1</v>
      </c>
      <c r="P9" s="171">
        <v>2</v>
      </c>
      <c r="Q9" s="171">
        <v>8</v>
      </c>
      <c r="R9" s="171"/>
      <c r="S9" s="171"/>
      <c r="T9" s="171">
        <v>2</v>
      </c>
      <c r="U9" s="172"/>
      <c r="V9" s="270">
        <f t="shared" si="3"/>
        <v>1</v>
      </c>
      <c r="W9" s="171">
        <v>1</v>
      </c>
      <c r="X9" s="171"/>
      <c r="Y9" s="172"/>
      <c r="Z9" s="279">
        <v>999</v>
      </c>
    </row>
    <row r="10" spans="1:26" s="82" customFormat="1" ht="24.75" customHeight="1">
      <c r="A10" s="384"/>
      <c r="B10" s="358"/>
      <c r="C10" s="526" t="s">
        <v>234</v>
      </c>
      <c r="D10" s="527"/>
      <c r="E10" s="280">
        <f t="shared" si="0"/>
        <v>12852</v>
      </c>
      <c r="F10" s="188">
        <f t="shared" si="1"/>
        <v>12792</v>
      </c>
      <c r="G10" s="171">
        <v>11520</v>
      </c>
      <c r="H10" s="171">
        <v>56</v>
      </c>
      <c r="I10" s="171">
        <v>150</v>
      </c>
      <c r="J10" s="171">
        <v>415</v>
      </c>
      <c r="K10" s="171">
        <v>3</v>
      </c>
      <c r="L10" s="171">
        <v>38</v>
      </c>
      <c r="M10" s="171"/>
      <c r="N10" s="171">
        <v>118</v>
      </c>
      <c r="O10" s="171">
        <v>103</v>
      </c>
      <c r="P10" s="171">
        <v>75</v>
      </c>
      <c r="Q10" s="171">
        <v>219</v>
      </c>
      <c r="R10" s="171">
        <v>10</v>
      </c>
      <c r="S10" s="271">
        <v>32</v>
      </c>
      <c r="T10" s="271">
        <v>28</v>
      </c>
      <c r="U10" s="172">
        <v>25</v>
      </c>
      <c r="V10" s="270">
        <f t="shared" si="3"/>
        <v>60</v>
      </c>
      <c r="W10" s="171">
        <v>54</v>
      </c>
      <c r="X10" s="171"/>
      <c r="Y10" s="172">
        <v>6</v>
      </c>
      <c r="Z10" s="279">
        <v>12637</v>
      </c>
    </row>
    <row r="11" spans="1:26" s="82" customFormat="1" ht="24.75" customHeight="1">
      <c r="A11" s="384"/>
      <c r="B11" s="363" t="s">
        <v>235</v>
      </c>
      <c r="C11" s="350" t="s">
        <v>220</v>
      </c>
      <c r="D11" s="351"/>
      <c r="E11" s="278">
        <f t="shared" si="0"/>
        <v>3</v>
      </c>
      <c r="F11" s="188">
        <f t="shared" si="1"/>
        <v>3</v>
      </c>
      <c r="G11" s="270">
        <v>3</v>
      </c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2"/>
      <c r="V11" s="270">
        <f t="shared" si="3"/>
        <v>0</v>
      </c>
      <c r="W11" s="171"/>
      <c r="X11" s="171"/>
      <c r="Y11" s="172"/>
      <c r="Z11" s="279">
        <v>4</v>
      </c>
    </row>
    <row r="12" spans="1:26" s="82" customFormat="1" ht="24.75" customHeight="1">
      <c r="A12" s="384"/>
      <c r="B12" s="358"/>
      <c r="C12" s="382" t="s">
        <v>234</v>
      </c>
      <c r="D12" s="383"/>
      <c r="E12" s="280">
        <f t="shared" si="0"/>
        <v>1494</v>
      </c>
      <c r="F12" s="188">
        <f t="shared" si="1"/>
        <v>1490</v>
      </c>
      <c r="G12" s="171">
        <v>1313</v>
      </c>
      <c r="H12" s="171">
        <v>19</v>
      </c>
      <c r="I12" s="171">
        <v>10</v>
      </c>
      <c r="J12" s="171">
        <v>59</v>
      </c>
      <c r="K12" s="171">
        <v>1</v>
      </c>
      <c r="L12" s="171">
        <v>24</v>
      </c>
      <c r="M12" s="171"/>
      <c r="N12" s="171"/>
      <c r="O12" s="171">
        <v>9</v>
      </c>
      <c r="P12" s="171">
        <v>16</v>
      </c>
      <c r="Q12" s="171">
        <v>16</v>
      </c>
      <c r="R12" s="171">
        <v>3</v>
      </c>
      <c r="S12" s="271">
        <v>18</v>
      </c>
      <c r="T12" s="271">
        <v>1</v>
      </c>
      <c r="U12" s="172">
        <v>1</v>
      </c>
      <c r="V12" s="270">
        <f t="shared" si="3"/>
        <v>4</v>
      </c>
      <c r="W12" s="171">
        <v>3</v>
      </c>
      <c r="X12" s="171"/>
      <c r="Y12" s="172">
        <v>1</v>
      </c>
      <c r="Z12" s="279">
        <v>1512</v>
      </c>
    </row>
    <row r="13" spans="1:26" s="82" customFormat="1" ht="24.75" customHeight="1">
      <c r="A13" s="384"/>
      <c r="B13" s="358" t="s">
        <v>236</v>
      </c>
      <c r="C13" s="358"/>
      <c r="D13" s="359"/>
      <c r="E13" s="278">
        <f t="shared" si="0"/>
        <v>14</v>
      </c>
      <c r="F13" s="188">
        <f t="shared" si="1"/>
        <v>13</v>
      </c>
      <c r="G13" s="171">
        <v>11</v>
      </c>
      <c r="H13" s="171"/>
      <c r="I13" s="171"/>
      <c r="J13" s="171"/>
      <c r="K13" s="171"/>
      <c r="L13" s="171"/>
      <c r="M13" s="171"/>
      <c r="N13" s="171"/>
      <c r="O13" s="171"/>
      <c r="P13" s="171">
        <v>1</v>
      </c>
      <c r="Q13" s="171"/>
      <c r="R13" s="171"/>
      <c r="S13" s="171"/>
      <c r="T13" s="171"/>
      <c r="U13" s="172">
        <v>1</v>
      </c>
      <c r="V13" s="270">
        <f t="shared" si="3"/>
        <v>1</v>
      </c>
      <c r="W13" s="171"/>
      <c r="X13" s="171"/>
      <c r="Y13" s="172">
        <v>1</v>
      </c>
      <c r="Z13" s="279">
        <v>17</v>
      </c>
    </row>
    <row r="14" spans="1:26" s="82" customFormat="1" ht="24.75" customHeight="1">
      <c r="A14" s="384"/>
      <c r="B14" s="358" t="s">
        <v>237</v>
      </c>
      <c r="C14" s="358"/>
      <c r="D14" s="359"/>
      <c r="E14" s="280">
        <f t="shared" si="0"/>
        <v>49</v>
      </c>
      <c r="F14" s="188">
        <f t="shared" si="1"/>
        <v>49</v>
      </c>
      <c r="G14" s="171">
        <v>1</v>
      </c>
      <c r="H14" s="171">
        <v>4</v>
      </c>
      <c r="I14" s="171"/>
      <c r="J14" s="171"/>
      <c r="K14" s="171">
        <v>5</v>
      </c>
      <c r="L14" s="171"/>
      <c r="M14" s="171">
        <v>39</v>
      </c>
      <c r="N14" s="171"/>
      <c r="O14" s="171"/>
      <c r="P14" s="171"/>
      <c r="Q14" s="171"/>
      <c r="R14" s="171"/>
      <c r="S14" s="271"/>
      <c r="T14" s="271"/>
      <c r="U14" s="172"/>
      <c r="V14" s="270">
        <f t="shared" si="3"/>
        <v>0</v>
      </c>
      <c r="W14" s="171"/>
      <c r="X14" s="171"/>
      <c r="Y14" s="172"/>
      <c r="Z14" s="279">
        <v>46</v>
      </c>
    </row>
    <row r="15" spans="1:26" s="82" customFormat="1" ht="24.75" customHeight="1">
      <c r="A15" s="357" t="s">
        <v>175</v>
      </c>
      <c r="B15" s="358"/>
      <c r="C15" s="359"/>
      <c r="D15" s="61" t="s">
        <v>295</v>
      </c>
      <c r="E15" s="278">
        <f t="shared" si="0"/>
        <v>6654</v>
      </c>
      <c r="F15" s="188">
        <f t="shared" si="1"/>
        <v>6563</v>
      </c>
      <c r="G15" s="171">
        <v>5369</v>
      </c>
      <c r="H15" s="171">
        <v>204</v>
      </c>
      <c r="I15" s="171">
        <v>175</v>
      </c>
      <c r="J15" s="171">
        <v>388</v>
      </c>
      <c r="K15" s="171">
        <v>12</v>
      </c>
      <c r="L15" s="171">
        <v>103</v>
      </c>
      <c r="M15" s="171"/>
      <c r="N15" s="171">
        <v>9</v>
      </c>
      <c r="O15" s="171">
        <v>30</v>
      </c>
      <c r="P15" s="171">
        <v>45</v>
      </c>
      <c r="Q15" s="171">
        <v>79</v>
      </c>
      <c r="R15" s="171">
        <v>9</v>
      </c>
      <c r="S15" s="271">
        <v>131</v>
      </c>
      <c r="T15" s="271">
        <v>2</v>
      </c>
      <c r="U15" s="172">
        <v>7</v>
      </c>
      <c r="V15" s="270">
        <f t="shared" si="3"/>
        <v>91</v>
      </c>
      <c r="W15" s="171">
        <v>81</v>
      </c>
      <c r="X15" s="171">
        <v>2</v>
      </c>
      <c r="Y15" s="172">
        <v>8</v>
      </c>
      <c r="Z15" s="279">
        <v>6077</v>
      </c>
    </row>
    <row r="16" spans="1:26" s="82" customFormat="1" ht="24.75" customHeight="1">
      <c r="A16" s="357" t="s">
        <v>176</v>
      </c>
      <c r="B16" s="358"/>
      <c r="C16" s="359"/>
      <c r="D16" s="61" t="s">
        <v>296</v>
      </c>
      <c r="E16" s="280">
        <f t="shared" si="0"/>
        <v>242</v>
      </c>
      <c r="F16" s="188">
        <f t="shared" si="1"/>
        <v>237</v>
      </c>
      <c r="G16" s="171">
        <v>126</v>
      </c>
      <c r="H16" s="171">
        <v>5</v>
      </c>
      <c r="I16" s="171">
        <v>1</v>
      </c>
      <c r="J16" s="171">
        <v>82</v>
      </c>
      <c r="K16" s="171">
        <v>10</v>
      </c>
      <c r="L16" s="171">
        <v>1</v>
      </c>
      <c r="M16" s="171"/>
      <c r="N16" s="171"/>
      <c r="O16" s="171"/>
      <c r="P16" s="171">
        <v>8</v>
      </c>
      <c r="Q16" s="171">
        <v>1</v>
      </c>
      <c r="R16" s="171"/>
      <c r="S16" s="171">
        <v>3</v>
      </c>
      <c r="T16" s="171"/>
      <c r="U16" s="271"/>
      <c r="V16" s="188">
        <f t="shared" si="3"/>
        <v>5</v>
      </c>
      <c r="W16" s="171">
        <v>2</v>
      </c>
      <c r="X16" s="171"/>
      <c r="Y16" s="172">
        <v>3</v>
      </c>
      <c r="Z16" s="279">
        <v>369</v>
      </c>
    </row>
    <row r="17" spans="1:26" s="82" customFormat="1" ht="24.75" customHeight="1">
      <c r="A17" s="357" t="s">
        <v>177</v>
      </c>
      <c r="B17" s="358"/>
      <c r="C17" s="359"/>
      <c r="D17" s="61" t="s">
        <v>297</v>
      </c>
      <c r="E17" s="278">
        <f t="shared" si="0"/>
        <v>118</v>
      </c>
      <c r="F17" s="188">
        <f t="shared" si="1"/>
        <v>116</v>
      </c>
      <c r="G17" s="171">
        <v>67</v>
      </c>
      <c r="H17" s="171">
        <v>11</v>
      </c>
      <c r="I17" s="171">
        <v>21</v>
      </c>
      <c r="J17" s="171">
        <v>5</v>
      </c>
      <c r="K17" s="171"/>
      <c r="L17" s="171"/>
      <c r="M17" s="171"/>
      <c r="N17" s="171"/>
      <c r="O17" s="171">
        <v>1</v>
      </c>
      <c r="P17" s="171"/>
      <c r="Q17" s="171"/>
      <c r="R17" s="171">
        <v>2</v>
      </c>
      <c r="S17" s="271">
        <v>8</v>
      </c>
      <c r="T17" s="271">
        <v>1</v>
      </c>
      <c r="U17" s="271"/>
      <c r="V17" s="188">
        <f t="shared" si="3"/>
        <v>2</v>
      </c>
      <c r="W17" s="180">
        <v>2</v>
      </c>
      <c r="X17" s="171"/>
      <c r="Y17" s="172"/>
      <c r="Z17" s="279">
        <v>118</v>
      </c>
    </row>
    <row r="18" spans="1:26" s="82" customFormat="1" ht="24.75" customHeight="1">
      <c r="A18" s="357" t="s">
        <v>178</v>
      </c>
      <c r="B18" s="358"/>
      <c r="C18" s="359"/>
      <c r="D18" s="61" t="s">
        <v>238</v>
      </c>
      <c r="E18" s="280">
        <f t="shared" si="0"/>
        <v>4944</v>
      </c>
      <c r="F18" s="188">
        <f t="shared" si="1"/>
        <v>4809</v>
      </c>
      <c r="G18" s="171">
        <v>2615</v>
      </c>
      <c r="H18" s="171">
        <v>474</v>
      </c>
      <c r="I18" s="171">
        <v>673</v>
      </c>
      <c r="J18" s="171">
        <v>549</v>
      </c>
      <c r="K18" s="171">
        <v>76</v>
      </c>
      <c r="L18" s="171">
        <v>44</v>
      </c>
      <c r="M18" s="171"/>
      <c r="N18" s="171">
        <v>4</v>
      </c>
      <c r="O18" s="171">
        <v>29</v>
      </c>
      <c r="P18" s="171">
        <v>4</v>
      </c>
      <c r="Q18" s="171">
        <v>7</v>
      </c>
      <c r="R18" s="171">
        <v>11</v>
      </c>
      <c r="S18" s="271">
        <v>322</v>
      </c>
      <c r="T18" s="271"/>
      <c r="U18" s="271">
        <v>1</v>
      </c>
      <c r="V18" s="188">
        <f t="shared" si="3"/>
        <v>135</v>
      </c>
      <c r="W18" s="171">
        <v>107</v>
      </c>
      <c r="X18" s="171">
        <v>20</v>
      </c>
      <c r="Y18" s="172">
        <v>8</v>
      </c>
      <c r="Z18" s="279">
        <v>4545</v>
      </c>
    </row>
    <row r="19" spans="1:26" s="82" customFormat="1" ht="24.75" customHeight="1">
      <c r="A19" s="368" t="s">
        <v>239</v>
      </c>
      <c r="B19" s="525" t="s">
        <v>9</v>
      </c>
      <c r="C19" s="359"/>
      <c r="D19" s="61" t="s">
        <v>298</v>
      </c>
      <c r="E19" s="278">
        <f t="shared" si="0"/>
        <v>4427</v>
      </c>
      <c r="F19" s="188">
        <f t="shared" si="1"/>
        <v>4119</v>
      </c>
      <c r="G19" s="171">
        <f aca="true" t="shared" si="5" ref="G19:U19">SUM(G20:G26)</f>
        <v>3547</v>
      </c>
      <c r="H19" s="171">
        <f t="shared" si="5"/>
        <v>132</v>
      </c>
      <c r="I19" s="171">
        <f t="shared" si="5"/>
        <v>46</v>
      </c>
      <c r="J19" s="171">
        <f t="shared" si="5"/>
        <v>84</v>
      </c>
      <c r="K19" s="171">
        <f t="shared" si="5"/>
        <v>18</v>
      </c>
      <c r="L19" s="171">
        <f t="shared" si="5"/>
        <v>22</v>
      </c>
      <c r="M19" s="171">
        <f t="shared" si="5"/>
        <v>0</v>
      </c>
      <c r="N19" s="171">
        <f t="shared" si="5"/>
        <v>114</v>
      </c>
      <c r="O19" s="171">
        <f t="shared" si="5"/>
        <v>6</v>
      </c>
      <c r="P19" s="171">
        <f t="shared" si="5"/>
        <v>21</v>
      </c>
      <c r="Q19" s="171">
        <f t="shared" si="5"/>
        <v>61</v>
      </c>
      <c r="R19" s="171">
        <f t="shared" si="5"/>
        <v>2</v>
      </c>
      <c r="S19" s="171">
        <f t="shared" si="5"/>
        <v>55</v>
      </c>
      <c r="T19" s="171">
        <f t="shared" si="5"/>
        <v>5</v>
      </c>
      <c r="U19" s="171">
        <f t="shared" si="5"/>
        <v>6</v>
      </c>
      <c r="V19" s="188">
        <f t="shared" si="3"/>
        <v>308</v>
      </c>
      <c r="W19" s="171">
        <f>SUM(W20:W26)</f>
        <v>222</v>
      </c>
      <c r="X19" s="171">
        <f>SUM(X20:X26)</f>
        <v>36</v>
      </c>
      <c r="Y19" s="172">
        <f>SUM(Y20:Y26)</f>
        <v>50</v>
      </c>
      <c r="Z19" s="278">
        <v>4907</v>
      </c>
    </row>
    <row r="20" spans="1:26" s="82" customFormat="1" ht="24.75" customHeight="1">
      <c r="A20" s="384"/>
      <c r="B20" s="358" t="s">
        <v>23</v>
      </c>
      <c r="C20" s="358"/>
      <c r="D20" s="359"/>
      <c r="E20" s="280">
        <f t="shared" si="0"/>
        <v>77</v>
      </c>
      <c r="F20" s="188">
        <f t="shared" si="1"/>
        <v>65</v>
      </c>
      <c r="G20" s="171">
        <v>45</v>
      </c>
      <c r="H20" s="171">
        <v>5</v>
      </c>
      <c r="I20" s="171">
        <v>3</v>
      </c>
      <c r="J20" s="171">
        <v>5</v>
      </c>
      <c r="K20" s="171"/>
      <c r="L20" s="171">
        <v>1</v>
      </c>
      <c r="M20" s="171"/>
      <c r="N20" s="171"/>
      <c r="O20" s="171"/>
      <c r="P20" s="171"/>
      <c r="Q20" s="171">
        <v>2</v>
      </c>
      <c r="R20" s="171"/>
      <c r="S20" s="271">
        <v>4</v>
      </c>
      <c r="T20" s="271"/>
      <c r="U20" s="271"/>
      <c r="V20" s="188">
        <f t="shared" si="3"/>
        <v>12</v>
      </c>
      <c r="W20" s="180">
        <v>12</v>
      </c>
      <c r="X20" s="171"/>
      <c r="Y20" s="172"/>
      <c r="Z20" s="279">
        <v>100</v>
      </c>
    </row>
    <row r="21" spans="1:26" s="82" customFormat="1" ht="24.75" customHeight="1">
      <c r="A21" s="384"/>
      <c r="B21" s="362" t="s">
        <v>240</v>
      </c>
      <c r="C21" s="358"/>
      <c r="D21" s="359"/>
      <c r="E21" s="278">
        <f t="shared" si="0"/>
        <v>2323</v>
      </c>
      <c r="F21" s="188">
        <f t="shared" si="1"/>
        <v>2322</v>
      </c>
      <c r="G21" s="171">
        <v>2143</v>
      </c>
      <c r="H21" s="171">
        <v>3</v>
      </c>
      <c r="I21" s="171">
        <v>7</v>
      </c>
      <c r="J21" s="171">
        <v>6</v>
      </c>
      <c r="K21" s="171"/>
      <c r="L21" s="171"/>
      <c r="M21" s="171"/>
      <c r="N21" s="171">
        <v>108</v>
      </c>
      <c r="O21" s="171">
        <v>3</v>
      </c>
      <c r="P21" s="171">
        <v>9</v>
      </c>
      <c r="Q21" s="171">
        <v>34</v>
      </c>
      <c r="R21" s="171"/>
      <c r="S21" s="271"/>
      <c r="T21" s="271">
        <v>5</v>
      </c>
      <c r="U21" s="172">
        <v>4</v>
      </c>
      <c r="V21" s="270">
        <f t="shared" si="3"/>
        <v>1</v>
      </c>
      <c r="W21" s="171">
        <v>1</v>
      </c>
      <c r="X21" s="171"/>
      <c r="Y21" s="172"/>
      <c r="Z21" s="279">
        <v>2536</v>
      </c>
    </row>
    <row r="22" spans="1:26" s="82" customFormat="1" ht="24.75" customHeight="1">
      <c r="A22" s="384"/>
      <c r="B22" s="362" t="s">
        <v>241</v>
      </c>
      <c r="C22" s="358"/>
      <c r="D22" s="359"/>
      <c r="E22" s="280">
        <f t="shared" si="0"/>
        <v>377</v>
      </c>
      <c r="F22" s="188">
        <f t="shared" si="1"/>
        <v>350</v>
      </c>
      <c r="G22" s="171">
        <v>312</v>
      </c>
      <c r="H22" s="171">
        <v>2</v>
      </c>
      <c r="I22" s="171">
        <v>7</v>
      </c>
      <c r="J22" s="171">
        <v>14</v>
      </c>
      <c r="K22" s="171"/>
      <c r="L22" s="171">
        <v>1</v>
      </c>
      <c r="M22" s="171"/>
      <c r="N22" s="171">
        <v>6</v>
      </c>
      <c r="O22" s="171"/>
      <c r="P22" s="171">
        <v>3</v>
      </c>
      <c r="Q22" s="171">
        <v>3</v>
      </c>
      <c r="R22" s="171"/>
      <c r="S22" s="171">
        <v>2</v>
      </c>
      <c r="T22" s="171"/>
      <c r="U22" s="172"/>
      <c r="V22" s="270">
        <f t="shared" si="3"/>
        <v>27</v>
      </c>
      <c r="W22" s="171">
        <v>27</v>
      </c>
      <c r="X22" s="171"/>
      <c r="Y22" s="172"/>
      <c r="Z22" s="279">
        <v>343</v>
      </c>
    </row>
    <row r="23" spans="1:26" s="82" customFormat="1" ht="24.75" customHeight="1">
      <c r="A23" s="384"/>
      <c r="B23" s="358" t="s">
        <v>25</v>
      </c>
      <c r="C23" s="358"/>
      <c r="D23" s="359"/>
      <c r="E23" s="278">
        <f t="shared" si="0"/>
        <v>895</v>
      </c>
      <c r="F23" s="188">
        <f t="shared" si="1"/>
        <v>740</v>
      </c>
      <c r="G23" s="171">
        <v>583</v>
      </c>
      <c r="H23" s="171">
        <v>83</v>
      </c>
      <c r="I23" s="171">
        <v>14</v>
      </c>
      <c r="J23" s="171">
        <v>14</v>
      </c>
      <c r="K23" s="171">
        <v>3</v>
      </c>
      <c r="L23" s="171">
        <v>19</v>
      </c>
      <c r="M23" s="171"/>
      <c r="N23" s="171"/>
      <c r="O23" s="171">
        <v>2</v>
      </c>
      <c r="P23" s="171">
        <v>8</v>
      </c>
      <c r="Q23" s="171">
        <v>1</v>
      </c>
      <c r="R23" s="171"/>
      <c r="S23" s="271">
        <v>13</v>
      </c>
      <c r="T23" s="271"/>
      <c r="U23" s="172"/>
      <c r="V23" s="270">
        <f t="shared" si="3"/>
        <v>155</v>
      </c>
      <c r="W23" s="180">
        <v>91</v>
      </c>
      <c r="X23" s="171">
        <v>24</v>
      </c>
      <c r="Y23" s="172">
        <v>40</v>
      </c>
      <c r="Z23" s="279">
        <v>1040</v>
      </c>
    </row>
    <row r="24" spans="1:26" s="82" customFormat="1" ht="24.75" customHeight="1">
      <c r="A24" s="384"/>
      <c r="B24" s="362" t="s">
        <v>242</v>
      </c>
      <c r="C24" s="358"/>
      <c r="D24" s="359"/>
      <c r="E24" s="280">
        <f t="shared" si="0"/>
        <v>58</v>
      </c>
      <c r="F24" s="188">
        <f t="shared" si="1"/>
        <v>58</v>
      </c>
      <c r="G24" s="171">
        <v>43</v>
      </c>
      <c r="H24" s="171">
        <v>2</v>
      </c>
      <c r="I24" s="171"/>
      <c r="J24" s="171">
        <v>1</v>
      </c>
      <c r="K24" s="171"/>
      <c r="L24" s="171"/>
      <c r="M24" s="171"/>
      <c r="N24" s="171"/>
      <c r="O24" s="171"/>
      <c r="P24" s="171"/>
      <c r="Q24" s="171">
        <v>12</v>
      </c>
      <c r="R24" s="171"/>
      <c r="S24" s="171"/>
      <c r="T24" s="171"/>
      <c r="U24" s="172"/>
      <c r="V24" s="270">
        <f t="shared" si="3"/>
        <v>0</v>
      </c>
      <c r="W24" s="171"/>
      <c r="X24" s="171"/>
      <c r="Y24" s="172"/>
      <c r="Z24" s="279">
        <v>24</v>
      </c>
    </row>
    <row r="25" spans="1:26" s="82" customFormat="1" ht="24.75" customHeight="1">
      <c r="A25" s="384"/>
      <c r="B25" s="358" t="s">
        <v>198</v>
      </c>
      <c r="C25" s="358"/>
      <c r="D25" s="359"/>
      <c r="E25" s="278">
        <f t="shared" si="0"/>
        <v>0</v>
      </c>
      <c r="F25" s="171">
        <f t="shared" si="1"/>
        <v>0</v>
      </c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271"/>
      <c r="V25" s="188">
        <f t="shared" si="3"/>
        <v>0</v>
      </c>
      <c r="W25" s="171"/>
      <c r="X25" s="171"/>
      <c r="Y25" s="172"/>
      <c r="Z25" s="279">
        <v>1</v>
      </c>
    </row>
    <row r="26" spans="1:26" s="82" customFormat="1" ht="24.75" customHeight="1">
      <c r="A26" s="384"/>
      <c r="B26" s="362" t="s">
        <v>243</v>
      </c>
      <c r="C26" s="358"/>
      <c r="D26" s="359"/>
      <c r="E26" s="280">
        <f t="shared" si="0"/>
        <v>697</v>
      </c>
      <c r="F26" s="188">
        <f t="shared" si="1"/>
        <v>584</v>
      </c>
      <c r="G26" s="171">
        <v>421</v>
      </c>
      <c r="H26" s="171">
        <v>37</v>
      </c>
      <c r="I26" s="171">
        <v>15</v>
      </c>
      <c r="J26" s="171">
        <v>44</v>
      </c>
      <c r="K26" s="171">
        <v>15</v>
      </c>
      <c r="L26" s="171">
        <v>1</v>
      </c>
      <c r="M26" s="171"/>
      <c r="N26" s="171"/>
      <c r="O26" s="171">
        <v>1</v>
      </c>
      <c r="P26" s="171">
        <v>1</v>
      </c>
      <c r="Q26" s="171">
        <v>9</v>
      </c>
      <c r="R26" s="171">
        <v>2</v>
      </c>
      <c r="S26" s="271">
        <v>36</v>
      </c>
      <c r="T26" s="271"/>
      <c r="U26" s="271">
        <v>2</v>
      </c>
      <c r="V26" s="188">
        <f t="shared" si="3"/>
        <v>113</v>
      </c>
      <c r="W26" s="171">
        <v>91</v>
      </c>
      <c r="X26" s="171">
        <v>12</v>
      </c>
      <c r="Y26" s="172">
        <v>10</v>
      </c>
      <c r="Z26" s="279">
        <v>863</v>
      </c>
    </row>
    <row r="27" spans="1:26" s="82" customFormat="1" ht="24.75" customHeight="1">
      <c r="A27" s="448" t="s">
        <v>256</v>
      </c>
      <c r="B27" s="449"/>
      <c r="C27" s="316"/>
      <c r="D27" s="62" t="s">
        <v>299</v>
      </c>
      <c r="E27" s="281">
        <f t="shared" si="0"/>
        <v>2</v>
      </c>
      <c r="F27" s="270">
        <f t="shared" si="1"/>
        <v>2</v>
      </c>
      <c r="G27" s="171">
        <v>2</v>
      </c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3"/>
      <c r="T27" s="273"/>
      <c r="U27" s="273"/>
      <c r="V27" s="211">
        <f t="shared" si="3"/>
        <v>0</v>
      </c>
      <c r="W27" s="272"/>
      <c r="X27" s="173"/>
      <c r="Y27" s="174"/>
      <c r="Z27" s="282">
        <v>1</v>
      </c>
    </row>
    <row r="28" spans="1:26" s="82" customFormat="1" ht="24.75" customHeight="1">
      <c r="A28" s="517" t="s">
        <v>244</v>
      </c>
      <c r="B28" s="394" t="s">
        <v>9</v>
      </c>
      <c r="C28" s="389"/>
      <c r="D28" s="63" t="s">
        <v>300</v>
      </c>
      <c r="E28" s="283">
        <f t="shared" si="0"/>
        <v>0</v>
      </c>
      <c r="F28" s="284">
        <f t="shared" si="1"/>
        <v>0</v>
      </c>
      <c r="G28" s="175">
        <f aca="true" t="shared" si="6" ref="G28:U28">SUM(G29:G32)</f>
        <v>0</v>
      </c>
      <c r="H28" s="175">
        <f t="shared" si="6"/>
        <v>0</v>
      </c>
      <c r="I28" s="175">
        <f t="shared" si="6"/>
        <v>0</v>
      </c>
      <c r="J28" s="175">
        <f t="shared" si="6"/>
        <v>0</v>
      </c>
      <c r="K28" s="175">
        <f t="shared" si="6"/>
        <v>0</v>
      </c>
      <c r="L28" s="175">
        <f t="shared" si="6"/>
        <v>0</v>
      </c>
      <c r="M28" s="175">
        <f t="shared" si="6"/>
        <v>0</v>
      </c>
      <c r="N28" s="175">
        <f t="shared" si="6"/>
        <v>0</v>
      </c>
      <c r="O28" s="175">
        <f t="shared" si="6"/>
        <v>0</v>
      </c>
      <c r="P28" s="175">
        <f t="shared" si="6"/>
        <v>0</v>
      </c>
      <c r="Q28" s="175">
        <f t="shared" si="6"/>
        <v>0</v>
      </c>
      <c r="R28" s="175">
        <f t="shared" si="6"/>
        <v>0</v>
      </c>
      <c r="S28" s="175">
        <f t="shared" si="6"/>
        <v>0</v>
      </c>
      <c r="T28" s="276">
        <f t="shared" si="6"/>
        <v>0</v>
      </c>
      <c r="U28" s="276">
        <f t="shared" si="6"/>
        <v>0</v>
      </c>
      <c r="V28" s="184">
        <f t="shared" si="3"/>
        <v>0</v>
      </c>
      <c r="W28" s="175">
        <f>SUM(W29:W32)</f>
        <v>0</v>
      </c>
      <c r="X28" s="175">
        <f>SUM(X29:X32)</f>
        <v>0</v>
      </c>
      <c r="Y28" s="176">
        <f>SUM(Y29:Y32)</f>
        <v>0</v>
      </c>
      <c r="Z28" s="277">
        <v>0</v>
      </c>
    </row>
    <row r="29" spans="1:26" s="82" customFormat="1" ht="24.75" customHeight="1">
      <c r="A29" s="443"/>
      <c r="B29" s="358" t="s">
        <v>245</v>
      </c>
      <c r="C29" s="358"/>
      <c r="D29" s="359"/>
      <c r="E29" s="278">
        <f t="shared" si="0"/>
        <v>0</v>
      </c>
      <c r="F29" s="270">
        <f t="shared" si="1"/>
        <v>0</v>
      </c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271"/>
      <c r="T29" s="271"/>
      <c r="U29" s="271"/>
      <c r="V29" s="188">
        <f t="shared" si="3"/>
        <v>0</v>
      </c>
      <c r="W29" s="180"/>
      <c r="X29" s="180"/>
      <c r="Y29" s="172"/>
      <c r="Z29" s="279">
        <v>0</v>
      </c>
    </row>
    <row r="30" spans="1:26" s="82" customFormat="1" ht="24.75" customHeight="1">
      <c r="A30" s="443"/>
      <c r="B30" s="358" t="s">
        <v>246</v>
      </c>
      <c r="C30" s="358"/>
      <c r="D30" s="359"/>
      <c r="E30" s="280">
        <f t="shared" si="0"/>
        <v>0</v>
      </c>
      <c r="F30" s="270">
        <f t="shared" si="1"/>
        <v>0</v>
      </c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271"/>
      <c r="T30" s="271"/>
      <c r="U30" s="271"/>
      <c r="V30" s="188">
        <f t="shared" si="3"/>
        <v>0</v>
      </c>
      <c r="W30" s="171"/>
      <c r="X30" s="171"/>
      <c r="Y30" s="172"/>
      <c r="Z30" s="279">
        <v>0</v>
      </c>
    </row>
    <row r="31" spans="1:26" s="82" customFormat="1" ht="24.75" customHeight="1">
      <c r="A31" s="443"/>
      <c r="B31" s="358" t="s">
        <v>247</v>
      </c>
      <c r="C31" s="358"/>
      <c r="D31" s="359"/>
      <c r="E31" s="278">
        <f t="shared" si="0"/>
        <v>0</v>
      </c>
      <c r="F31" s="270">
        <f t="shared" si="1"/>
        <v>0</v>
      </c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271"/>
      <c r="T31" s="271"/>
      <c r="U31" s="271"/>
      <c r="V31" s="188">
        <f t="shared" si="3"/>
        <v>0</v>
      </c>
      <c r="W31" s="171"/>
      <c r="X31" s="171"/>
      <c r="Y31" s="172"/>
      <c r="Z31" s="279">
        <v>0</v>
      </c>
    </row>
    <row r="32" spans="1:26" s="82" customFormat="1" ht="24.75" customHeight="1">
      <c r="A32" s="443"/>
      <c r="B32" s="358" t="s">
        <v>248</v>
      </c>
      <c r="C32" s="358"/>
      <c r="D32" s="365"/>
      <c r="E32" s="285">
        <f t="shared" si="0"/>
        <v>0</v>
      </c>
      <c r="F32" s="270">
        <f t="shared" si="1"/>
        <v>0</v>
      </c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271"/>
      <c r="T32" s="271"/>
      <c r="U32" s="271"/>
      <c r="V32" s="188">
        <f t="shared" si="3"/>
        <v>0</v>
      </c>
      <c r="W32" s="171"/>
      <c r="X32" s="171"/>
      <c r="Y32" s="172"/>
      <c r="Z32" s="279">
        <v>0</v>
      </c>
    </row>
    <row r="33" spans="1:26" s="82" customFormat="1" ht="24.75" customHeight="1">
      <c r="A33" s="357" t="s">
        <v>249</v>
      </c>
      <c r="B33" s="358"/>
      <c r="C33" s="359"/>
      <c r="D33" s="61" t="s">
        <v>301</v>
      </c>
      <c r="E33" s="278">
        <f t="shared" si="0"/>
        <v>5</v>
      </c>
      <c r="F33" s="188">
        <f t="shared" si="1"/>
        <v>5</v>
      </c>
      <c r="G33" s="171">
        <v>4</v>
      </c>
      <c r="H33" s="171"/>
      <c r="I33" s="171"/>
      <c r="J33" s="171">
        <v>1</v>
      </c>
      <c r="K33" s="171"/>
      <c r="L33" s="171"/>
      <c r="M33" s="171"/>
      <c r="N33" s="171"/>
      <c r="O33" s="171"/>
      <c r="P33" s="171"/>
      <c r="Q33" s="171"/>
      <c r="R33" s="171"/>
      <c r="S33" s="271"/>
      <c r="T33" s="271"/>
      <c r="U33" s="271"/>
      <c r="V33" s="188">
        <f t="shared" si="3"/>
        <v>0</v>
      </c>
      <c r="W33" s="180"/>
      <c r="X33" s="171"/>
      <c r="Y33" s="172"/>
      <c r="Z33" s="279">
        <v>4</v>
      </c>
    </row>
    <row r="34" spans="1:26" s="82" customFormat="1" ht="24.75" customHeight="1">
      <c r="A34" s="524" t="s">
        <v>250</v>
      </c>
      <c r="B34" s="442"/>
      <c r="C34" s="475"/>
      <c r="D34" s="64" t="s">
        <v>302</v>
      </c>
      <c r="E34" s="286">
        <f t="shared" si="0"/>
        <v>4</v>
      </c>
      <c r="F34" s="287">
        <f t="shared" si="1"/>
        <v>4</v>
      </c>
      <c r="G34" s="272">
        <v>4</v>
      </c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3"/>
      <c r="T34" s="273"/>
      <c r="U34" s="273"/>
      <c r="V34" s="211">
        <f t="shared" si="3"/>
        <v>0</v>
      </c>
      <c r="W34" s="173"/>
      <c r="X34" s="173"/>
      <c r="Y34" s="174"/>
      <c r="Z34" s="282">
        <v>4</v>
      </c>
    </row>
    <row r="35" spans="1:26" ht="21.75" customHeight="1">
      <c r="A35" s="521" t="s">
        <v>251</v>
      </c>
      <c r="B35" s="522"/>
      <c r="C35" s="522"/>
      <c r="D35" s="523"/>
      <c r="E35" s="288">
        <f aca="true" t="shared" si="7" ref="E35:Y35">(E8/E6)*100</f>
        <v>48.60431564421026</v>
      </c>
      <c r="F35" s="289">
        <f t="shared" si="7"/>
        <v>49.33657320075454</v>
      </c>
      <c r="G35" s="290">
        <f t="shared" si="7"/>
        <v>54.13260316839429</v>
      </c>
      <c r="H35" s="290">
        <f t="shared" si="7"/>
        <v>8.729281767955802</v>
      </c>
      <c r="I35" s="290">
        <f t="shared" si="7"/>
        <v>14.948932219127206</v>
      </c>
      <c r="J35" s="290">
        <f t="shared" si="7"/>
        <v>30.094637223974765</v>
      </c>
      <c r="K35" s="290">
        <f t="shared" si="7"/>
        <v>7.199999999999999</v>
      </c>
      <c r="L35" s="290">
        <f t="shared" si="7"/>
        <v>27.038626609442062</v>
      </c>
      <c r="M35" s="290">
        <f>(M8/M6)*100</f>
        <v>100</v>
      </c>
      <c r="N35" s="290">
        <f t="shared" si="7"/>
        <v>60.3125</v>
      </c>
      <c r="O35" s="290">
        <f t="shared" si="7"/>
        <v>63.128491620111724</v>
      </c>
      <c r="P35" s="290">
        <f t="shared" si="7"/>
        <v>54.65116279069767</v>
      </c>
      <c r="Q35" s="290">
        <f t="shared" si="7"/>
        <v>62.14833759590793</v>
      </c>
      <c r="R35" s="290">
        <f t="shared" si="7"/>
        <v>35.13513513513514</v>
      </c>
      <c r="S35" s="290">
        <f t="shared" si="7"/>
        <v>8.787346221441124</v>
      </c>
      <c r="T35" s="290">
        <f t="shared" si="7"/>
        <v>79.48717948717949</v>
      </c>
      <c r="U35" s="291">
        <f t="shared" si="7"/>
        <v>65.85365853658537</v>
      </c>
      <c r="V35" s="289">
        <f t="shared" si="7"/>
        <v>10.873146622734762</v>
      </c>
      <c r="W35" s="290">
        <f t="shared" si="7"/>
        <v>12.288135593220339</v>
      </c>
      <c r="X35" s="290">
        <f t="shared" si="7"/>
        <v>0</v>
      </c>
      <c r="Y35" s="291">
        <f t="shared" si="7"/>
        <v>10.38961038961039</v>
      </c>
      <c r="Z35" s="291">
        <v>48.71606045081967</v>
      </c>
    </row>
    <row r="36" spans="1:26" ht="21.75" customHeight="1">
      <c r="A36" s="518" t="s">
        <v>252</v>
      </c>
      <c r="B36" s="519"/>
      <c r="C36" s="519"/>
      <c r="D36" s="520"/>
      <c r="E36" s="292">
        <f aca="true" t="shared" si="8" ref="E36:Y36">((E18+E28+E33+E34)/E6)*100</f>
        <v>15.534437335340609</v>
      </c>
      <c r="F36" s="293">
        <f t="shared" si="8"/>
        <v>15.404290692841386</v>
      </c>
      <c r="G36" s="294">
        <f t="shared" si="8"/>
        <v>10.26012125953452</v>
      </c>
      <c r="H36" s="294">
        <f t="shared" si="8"/>
        <v>52.3756906077348</v>
      </c>
      <c r="I36" s="294">
        <f t="shared" si="8"/>
        <v>62.48839368616528</v>
      </c>
      <c r="J36" s="294">
        <f t="shared" si="8"/>
        <v>34.70031545741325</v>
      </c>
      <c r="K36" s="294">
        <f t="shared" si="8"/>
        <v>60.8</v>
      </c>
      <c r="L36" s="294">
        <f t="shared" si="8"/>
        <v>18.88412017167382</v>
      </c>
      <c r="M36" s="294">
        <f t="shared" si="8"/>
        <v>0</v>
      </c>
      <c r="N36" s="294">
        <f t="shared" si="8"/>
        <v>1.25</v>
      </c>
      <c r="O36" s="294">
        <f t="shared" si="8"/>
        <v>16.201117318435752</v>
      </c>
      <c r="P36" s="294">
        <f t="shared" si="8"/>
        <v>2.3255813953488373</v>
      </c>
      <c r="Q36" s="294">
        <f t="shared" si="8"/>
        <v>1.7902813299232736</v>
      </c>
      <c r="R36" s="294">
        <f t="shared" si="8"/>
        <v>29.72972972972973</v>
      </c>
      <c r="S36" s="294">
        <f t="shared" si="8"/>
        <v>56.59050966608085</v>
      </c>
      <c r="T36" s="294">
        <f t="shared" si="8"/>
        <v>0</v>
      </c>
      <c r="U36" s="295">
        <f t="shared" si="8"/>
        <v>2.4390243902439024</v>
      </c>
      <c r="V36" s="293">
        <f t="shared" si="8"/>
        <v>22.240527182866558</v>
      </c>
      <c r="W36" s="294">
        <f t="shared" si="8"/>
        <v>22.66949152542373</v>
      </c>
      <c r="X36" s="294">
        <f t="shared" si="8"/>
        <v>34.48275862068966</v>
      </c>
      <c r="Y36" s="296">
        <f t="shared" si="8"/>
        <v>10.38961038961039</v>
      </c>
      <c r="Z36" s="296">
        <v>14.577996926229508</v>
      </c>
    </row>
  </sheetData>
  <sheetProtection/>
  <mergeCells count="41">
    <mergeCell ref="A6:C6"/>
    <mergeCell ref="B8:C8"/>
    <mergeCell ref="B9:B10"/>
    <mergeCell ref="C9:D9"/>
    <mergeCell ref="B7:D7"/>
    <mergeCell ref="B11:B12"/>
    <mergeCell ref="A15:C15"/>
    <mergeCell ref="A7:A14"/>
    <mergeCell ref="B14:D14"/>
    <mergeCell ref="B13:D13"/>
    <mergeCell ref="C12:D12"/>
    <mergeCell ref="C11:D11"/>
    <mergeCell ref="C10:D10"/>
    <mergeCell ref="B23:D23"/>
    <mergeCell ref="B22:D22"/>
    <mergeCell ref="B21:D21"/>
    <mergeCell ref="B20:D20"/>
    <mergeCell ref="A16:C16"/>
    <mergeCell ref="A17:C17"/>
    <mergeCell ref="A18:C18"/>
    <mergeCell ref="B19:C19"/>
    <mergeCell ref="A36:D36"/>
    <mergeCell ref="A35:D35"/>
    <mergeCell ref="B29:D29"/>
    <mergeCell ref="B30:D30"/>
    <mergeCell ref="A34:C34"/>
    <mergeCell ref="B26:D26"/>
    <mergeCell ref="A33:C33"/>
    <mergeCell ref="B32:D32"/>
    <mergeCell ref="B28:C28"/>
    <mergeCell ref="B31:D31"/>
    <mergeCell ref="Z4:Z5"/>
    <mergeCell ref="V4:Y4"/>
    <mergeCell ref="F4:U4"/>
    <mergeCell ref="A4:D5"/>
    <mergeCell ref="E4:E5"/>
    <mergeCell ref="A28:A32"/>
    <mergeCell ref="B25:D25"/>
    <mergeCell ref="B24:D24"/>
    <mergeCell ref="A27:C27"/>
    <mergeCell ref="A19:A26"/>
  </mergeCells>
  <printOptions/>
  <pageMargins left="0.5905511811023623" right="0.5905511811023623" top="0.3937007874015748" bottom="0.3937007874015748" header="0.5118110236220472" footer="0.5118110236220472"/>
  <pageSetup firstPageNumber="11" useFirstPageNumber="1" horizontalDpi="600" verticalDpi="600" orientation="portrait" paperSize="9" scale="98" r:id="rId1"/>
  <headerFooter alignWithMargins="0">
    <oddFooter>&amp;C&amp;8-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2012-11-07T06:01:29Z</cp:lastPrinted>
  <dcterms:created xsi:type="dcterms:W3CDTF">2010-01-04T01:45:37Z</dcterms:created>
  <dcterms:modified xsi:type="dcterms:W3CDTF">2012-11-13T00:54:48Z</dcterms:modified>
  <cp:category/>
  <cp:version/>
  <cp:contentType/>
  <cp:contentStatus/>
</cp:coreProperties>
</file>