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2" yWindow="32767" windowWidth="9600" windowHeight="8772" activeTab="0"/>
  </bookViews>
  <sheets>
    <sheet name="38" sheetId="1" r:id="rId1"/>
    <sheet name="39" sheetId="2" r:id="rId2"/>
    <sheet name="40" sheetId="3" r:id="rId3"/>
    <sheet name="41" sheetId="4" r:id="rId4"/>
    <sheet name="42-43" sheetId="5" r:id="rId5"/>
    <sheet name="44-45" sheetId="6" r:id="rId6"/>
    <sheet name="46-47" sheetId="7" r:id="rId7"/>
    <sheet name="48-49" sheetId="8" r:id="rId8"/>
    <sheet name="50-51" sheetId="9" r:id="rId9"/>
  </sheets>
  <definedNames>
    <definedName name="_xlnm.Print_Area" localSheetId="2">'40'!$A$1:$G$31</definedName>
    <definedName name="_xlnm.Print_Area" localSheetId="3">'41'!$A$1:$G$33</definedName>
    <definedName name="_xlnm.Print_Area" localSheetId="4">'42-43'!$A$1:$T$40</definedName>
    <definedName name="_xlnm.Print_Area" localSheetId="5">'44-45'!$A$1:$T$36</definedName>
    <definedName name="_xlnm.Print_Area" localSheetId="6">'46-47'!$A$1:$T$40</definedName>
    <definedName name="_xlnm.Print_Area" localSheetId="7">'48-49'!$A$1:$T$41</definedName>
    <definedName name="_xlnm.Print_Area" localSheetId="8">'50-51'!$A$1:$T$18</definedName>
  </definedNames>
  <calcPr fullCalcOnLoad="1"/>
</workbook>
</file>

<file path=xl/sharedStrings.xml><?xml version="1.0" encoding="utf-8"?>
<sst xmlns="http://schemas.openxmlformats.org/spreadsheetml/2006/main" count="479" uniqueCount="140">
  <si>
    <t>袖ケ浦市</t>
  </si>
  <si>
    <t>鎌ケ谷市</t>
  </si>
  <si>
    <t>習志野市</t>
  </si>
  <si>
    <t>八千代市</t>
  </si>
  <si>
    <t>船橋市</t>
  </si>
  <si>
    <t>市川市</t>
  </si>
  <si>
    <t>浦安市</t>
  </si>
  <si>
    <t>松戸市</t>
  </si>
  <si>
    <t>柏市</t>
  </si>
  <si>
    <t>野田市</t>
  </si>
  <si>
    <t>流山市</t>
  </si>
  <si>
    <t>我孫子市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</si>
  <si>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</si>
  <si>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</si>
  <si>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</si>
  <si>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</si>
  <si>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</si>
  <si>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</si>
  <si>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</si>
  <si>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</si>
  <si>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</si>
  <si>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</si>
  <si>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東庄町</t>
  </si>
  <si>
    <t>多古町</t>
  </si>
  <si>
    <t>銚子市</t>
  </si>
  <si>
    <t>旭市</t>
  </si>
  <si>
    <t>匝瑳市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</si>
  <si>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</si>
  <si>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</si>
  <si>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</si>
  <si>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</si>
  <si>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</si>
  <si>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</si>
  <si>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</si>
  <si>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</si>
  <si>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</si>
  <si>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</si>
  <si>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</si>
  <si>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</si>
  <si>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</si>
  <si>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大多喜町</t>
  </si>
  <si>
    <t>御宿町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</si>
  <si>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</si>
  <si>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</si>
  <si>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</si>
  <si>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</si>
  <si>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</si>
  <si>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</si>
  <si>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</si>
  <si>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</si>
  <si>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千葉市</t>
  </si>
  <si>
    <t>　(1) 幼稚園</t>
  </si>
  <si>
    <t>神崎町</t>
  </si>
  <si>
    <t>注・＊印は不開示情報。</t>
  </si>
  <si>
    <t>区　　分</t>
  </si>
  <si>
    <t>学級数</t>
  </si>
  <si>
    <t>本務教員数</t>
  </si>
  <si>
    <t>児童数</t>
  </si>
  <si>
    <t>計</t>
  </si>
  <si>
    <t>本校</t>
  </si>
  <si>
    <t>分校</t>
  </si>
  <si>
    <t>単式</t>
  </si>
  <si>
    <t>複式</t>
  </si>
  <si>
    <t>特支</t>
  </si>
  <si>
    <t>男</t>
  </si>
  <si>
    <t>女</t>
  </si>
  <si>
    <t>北総管内</t>
  </si>
  <si>
    <t>神崎町</t>
  </si>
  <si>
    <t>東上総管内</t>
  </si>
  <si>
    <t>いすみ市</t>
  </si>
  <si>
    <t>布施学校組合</t>
  </si>
  <si>
    <t>南房総管内</t>
  </si>
  <si>
    <t>政令指定都市</t>
  </si>
  <si>
    <t>学校数</t>
  </si>
  <si>
    <t>生徒数</t>
  </si>
  <si>
    <t>千葉県</t>
  </si>
  <si>
    <t>生徒
数</t>
  </si>
  <si>
    <t>１学級
当たり
生徒数</t>
  </si>
  <si>
    <t>本務教
員１人
当たり
生徒数</t>
  </si>
  <si>
    <t>７　市町村別学校数・学級数・教職員数・児童生徒(園児)数</t>
  </si>
  <si>
    <t>鎌ケ谷市</t>
  </si>
  <si>
    <t>袖ケ浦市</t>
  </si>
  <si>
    <t>区　　分</t>
  </si>
  <si>
    <t>公　　　立</t>
  </si>
  <si>
    <t>私　　　立</t>
  </si>
  <si>
    <t>園　数</t>
  </si>
  <si>
    <t>園児数</t>
  </si>
  <si>
    <t>本　務
教員数</t>
  </si>
  <si>
    <t>大網白里市</t>
  </si>
  <si>
    <t>　(2) 幼保連携型認定こども園</t>
  </si>
  <si>
    <t>いすみ市</t>
  </si>
  <si>
    <t>(東葛飾中)</t>
  </si>
  <si>
    <t>注　・各市町村の数値には、県立中学校を含まない。</t>
  </si>
  <si>
    <t>　(3) 小学校(公立)</t>
  </si>
  <si>
    <t>　(4) 中学校(公立)</t>
  </si>
  <si>
    <t>　(5) 義務教育学校(公立)</t>
  </si>
  <si>
    <t>いすみ市</t>
  </si>
  <si>
    <t>１校当たり
（含分校）</t>
  </si>
  <si>
    <t>児童
数</t>
  </si>
  <si>
    <t>学級
数</t>
  </si>
  <si>
    <t>袖ケ浦市</t>
  </si>
  <si>
    <t>(千　葉　中)</t>
  </si>
  <si>
    <t>学 校 数</t>
  </si>
  <si>
    <t>１校当たり
（含分校）</t>
  </si>
  <si>
    <t>１学級
当たり
児童数</t>
  </si>
  <si>
    <t>本務教
員１人
当たり
児童数</t>
  </si>
  <si>
    <t>学級
数</t>
  </si>
  <si>
    <t>児童
数</t>
  </si>
  <si>
    <t>学級
数</t>
  </si>
  <si>
    <t>本務教
員１人
当たり
児童数</t>
  </si>
  <si>
    <t>１学級
当たり
児童数</t>
  </si>
  <si>
    <t>１校当たり
（含分校）</t>
  </si>
  <si>
    <t>学 校 数</t>
  </si>
  <si>
    <t>１校当たり
（含分校）</t>
  </si>
  <si>
    <t>学級
数</t>
  </si>
  <si>
    <t>負担法
による
事務
職員数</t>
  </si>
  <si>
    <t>　・園数の(　)内は分園の別掲である。</t>
  </si>
  <si>
    <t>葛南管内</t>
  </si>
  <si>
    <t>東葛飾管内</t>
  </si>
  <si>
    <t>市川市(葛南)</t>
  </si>
  <si>
    <t>成田市(北総)</t>
  </si>
  <si>
    <t>東上総管内</t>
  </si>
  <si>
    <t>＊</t>
  </si>
  <si>
    <r>
      <t xml:space="preserve">負担法
による
</t>
    </r>
    <r>
      <rPr>
        <sz val="6"/>
        <rFont val="ＭＳ 明朝"/>
        <family val="1"/>
      </rPr>
      <t>学校栄養</t>
    </r>
    <r>
      <rPr>
        <sz val="7.5"/>
        <rFont val="ＭＳ 明朝"/>
        <family val="1"/>
      </rPr>
      <t xml:space="preserve">
職員数</t>
    </r>
  </si>
  <si>
    <t>令和３年度</t>
  </si>
  <si>
    <t>令和３年度</t>
  </si>
  <si>
    <r>
      <t xml:space="preserve">負担法
による
</t>
    </r>
    <r>
      <rPr>
        <sz val="6"/>
        <color indexed="8"/>
        <rFont val="ＭＳ 明朝"/>
        <family val="1"/>
      </rPr>
      <t>学校栄養</t>
    </r>
    <r>
      <rPr>
        <sz val="7"/>
        <color indexed="8"/>
        <rFont val="ＭＳ 明朝"/>
        <family val="1"/>
      </rPr>
      <t>職員数</t>
    </r>
  </si>
  <si>
    <r>
      <t xml:space="preserve">負担法
による
</t>
    </r>
    <r>
      <rPr>
        <sz val="6"/>
        <color indexed="8"/>
        <rFont val="ＭＳ 明朝"/>
        <family val="1"/>
      </rPr>
      <t>学校栄養</t>
    </r>
    <r>
      <rPr>
        <sz val="7"/>
        <color indexed="8"/>
        <rFont val="ＭＳ 明朝"/>
        <family val="1"/>
      </rPr>
      <t xml:space="preserve">
職員数</t>
    </r>
  </si>
  <si>
    <t>令和４年度</t>
  </si>
  <si>
    <t>＊</t>
  </si>
  <si>
    <t>(R4.5.1現在 教育政策課調)</t>
  </si>
  <si>
    <t>90(3)</t>
  </si>
  <si>
    <t>令和４年度</t>
  </si>
  <si>
    <t>学級数</t>
  </si>
  <si>
    <t>南房総市</t>
  </si>
  <si>
    <t>八千代市(葛南)</t>
  </si>
  <si>
    <t>80(3)</t>
  </si>
  <si>
    <t>　(6)中等教育学校(公立)</t>
  </si>
  <si>
    <t>千葉市</t>
  </si>
  <si>
    <t>xxxxxxxxxxxxxxxxxxxxxxxxxxxxx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</si>
</sst>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_);[Red]\(#,##0\)"/>
    <numFmt numFmtId="179" formatCode="#,##0.0;[Red]#,##0.0"/>
    <numFmt numFmtId="180" formatCode="[&lt;=99999999]####\-####;\(00\)\ ####\-####"/>
    <numFmt numFmtId="181" formatCode="#,##0;\-#,##0;&quot;-&quot;"/>
    <numFmt numFmtId="182" formatCode="_ &quot;SFr.&quot;* #,##0.00_ ;_ &quot;SFr.&quot;* \-#,##0.00_ ;_ &quot;SFr.&quot;* &quot;-&quot;??_ ;_ @_ "/>
    <numFmt numFmtId="183" formatCode="[$-411]g/&quot;標&quot;&quot;準&quot;"/>
    <numFmt numFmtId="184" formatCode="&quot;｣&quot;#,##0;[Red]\-&quot;｣&quot;#,##0"/>
    <numFmt numFmtId="185" formatCode="#,##0_ "/>
    <numFmt numFmtId="186" formatCode="0;[Red]0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7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b/>
      <sz val="10"/>
      <name val="MS UI Gothic"/>
      <family val="3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11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明朝"/>
      <family val="1"/>
    </font>
    <font>
      <sz val="7.5"/>
      <color indexed="8"/>
      <name val="ＭＳ ゴシック"/>
      <family val="3"/>
    </font>
    <font>
      <sz val="7"/>
      <color indexed="8"/>
      <name val="ＭＳ ゴシック"/>
      <family val="3"/>
    </font>
    <font>
      <i/>
      <sz val="7.5"/>
      <color indexed="8"/>
      <name val="ＭＳ 明朝"/>
      <family val="1"/>
    </font>
    <font>
      <sz val="7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7.5"/>
      <color theme="1"/>
      <name val="ＭＳ 明朝"/>
      <family val="1"/>
    </font>
    <font>
      <sz val="7.5"/>
      <color theme="1"/>
      <name val="ＭＳ ゴシック"/>
      <family val="3"/>
    </font>
    <font>
      <sz val="7"/>
      <color theme="1"/>
      <name val="ＭＳ ゴシック"/>
      <family val="3"/>
    </font>
    <font>
      <i/>
      <sz val="7.5"/>
      <color theme="1"/>
      <name val="ＭＳ 明朝"/>
      <family val="1"/>
    </font>
    <font>
      <sz val="7"/>
      <color theme="1"/>
      <name val="ＭＳ 明朝"/>
      <family val="1"/>
    </font>
    <font>
      <sz val="7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1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2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8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3" borderId="7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3" fillId="34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7" fillId="0" borderId="0" xfId="0" applyFont="1" applyAlignment="1">
      <alignment vertical="top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distributed"/>
    </xf>
    <xf numFmtId="0" fontId="5" fillId="0" borderId="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/>
    </xf>
    <xf numFmtId="0" fontId="5" fillId="35" borderId="0" xfId="0" applyFont="1" applyFill="1" applyAlignment="1">
      <alignment vertical="top"/>
    </xf>
    <xf numFmtId="0" fontId="5" fillId="35" borderId="0" xfId="0" applyFont="1" applyFill="1" applyBorder="1" applyAlignment="1">
      <alignment vertical="top"/>
    </xf>
    <xf numFmtId="0" fontId="19" fillId="35" borderId="0" xfId="0" applyFont="1" applyFill="1" applyAlignment="1">
      <alignment horizontal="right" vertical="top"/>
    </xf>
    <xf numFmtId="0" fontId="4" fillId="35" borderId="0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distributed"/>
    </xf>
    <xf numFmtId="0" fontId="5" fillId="35" borderId="0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distributed"/>
    </xf>
    <xf numFmtId="0" fontId="4" fillId="35" borderId="14" xfId="0" applyFont="1" applyFill="1" applyBorder="1" applyAlignment="1">
      <alignment horizontal="distributed"/>
    </xf>
    <xf numFmtId="0" fontId="4" fillId="35" borderId="14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 textRotation="255"/>
    </xf>
    <xf numFmtId="0" fontId="4" fillId="35" borderId="15" xfId="0" applyFont="1" applyFill="1" applyBorder="1" applyAlignment="1">
      <alignment vertical="center"/>
    </xf>
    <xf numFmtId="0" fontId="4" fillId="35" borderId="15" xfId="0" applyFont="1" applyFill="1" applyBorder="1" applyAlignment="1">
      <alignment horizontal="distributed" vertical="center"/>
    </xf>
    <xf numFmtId="176" fontId="4" fillId="35" borderId="0" xfId="0" applyNumberFormat="1" applyFont="1" applyFill="1" applyBorder="1" applyAlignment="1">
      <alignment vertical="center"/>
    </xf>
    <xf numFmtId="0" fontId="5" fillId="35" borderId="15" xfId="0" applyFont="1" applyFill="1" applyBorder="1" applyAlignment="1">
      <alignment horizontal="distributed" vertical="center"/>
    </xf>
    <xf numFmtId="0" fontId="4" fillId="35" borderId="14" xfId="0" applyFont="1" applyFill="1" applyBorder="1" applyAlignment="1">
      <alignment horizontal="distributed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180" fontId="4" fillId="0" borderId="19" xfId="80" applyNumberFormat="1" applyFont="1" applyFill="1" applyBorder="1" applyAlignment="1">
      <alignment horizontal="right"/>
      <protection/>
    </xf>
    <xf numFmtId="0" fontId="4" fillId="35" borderId="20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/>
    </xf>
    <xf numFmtId="176" fontId="4" fillId="35" borderId="13" xfId="0" applyNumberFormat="1" applyFont="1" applyFill="1" applyBorder="1" applyAlignment="1">
      <alignment horizontal="center" vertical="center"/>
    </xf>
    <xf numFmtId="176" fontId="4" fillId="35" borderId="16" xfId="0" applyNumberFormat="1" applyFont="1" applyFill="1" applyBorder="1" applyAlignment="1">
      <alignment horizontal="center" vertical="center"/>
    </xf>
    <xf numFmtId="176" fontId="4" fillId="35" borderId="22" xfId="0" applyNumberFormat="1" applyFont="1" applyFill="1" applyBorder="1" applyAlignment="1">
      <alignment horizontal="center" vertical="center"/>
    </xf>
    <xf numFmtId="176" fontId="4" fillId="35" borderId="20" xfId="0" applyNumberFormat="1" applyFont="1" applyFill="1" applyBorder="1" applyAlignment="1">
      <alignment horizontal="center" vertical="center"/>
    </xf>
    <xf numFmtId="176" fontId="4" fillId="35" borderId="0" xfId="0" applyNumberFormat="1" applyFont="1" applyFill="1" applyBorder="1" applyAlignment="1">
      <alignment horizontal="center" vertical="center"/>
    </xf>
    <xf numFmtId="176" fontId="4" fillId="35" borderId="23" xfId="0" applyNumberFormat="1" applyFont="1" applyFill="1" applyBorder="1" applyAlignment="1">
      <alignment horizontal="center" vertical="center"/>
    </xf>
    <xf numFmtId="176" fontId="4" fillId="35" borderId="21" xfId="0" applyNumberFormat="1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0" borderId="0" xfId="80" applyFont="1" applyFill="1" applyAlignment="1">
      <alignment vertical="center" shrinkToFit="1"/>
      <protection/>
    </xf>
    <xf numFmtId="180" fontId="4" fillId="0" borderId="20" xfId="80" applyNumberFormat="1" applyFont="1" applyFill="1" applyBorder="1" applyAlignment="1">
      <alignment horizontal="right"/>
      <protection/>
    </xf>
    <xf numFmtId="180" fontId="4" fillId="0" borderId="0" xfId="80" applyNumberFormat="1" applyFont="1" applyFill="1" applyAlignment="1">
      <alignment horizontal="right"/>
      <protection/>
    </xf>
    <xf numFmtId="185" fontId="4" fillId="0" borderId="19" xfId="80" applyNumberFormat="1" applyFont="1" applyFill="1" applyBorder="1" applyAlignment="1">
      <alignment horizontal="right"/>
      <protection/>
    </xf>
    <xf numFmtId="185" fontId="4" fillId="0" borderId="0" xfId="80" applyNumberFormat="1" applyFont="1" applyFill="1" applyAlignment="1">
      <alignment horizontal="right"/>
      <protection/>
    </xf>
    <xf numFmtId="0" fontId="4" fillId="0" borderId="19" xfId="80" applyNumberFormat="1" applyFont="1" applyFill="1" applyBorder="1" applyAlignment="1">
      <alignment horizontal="right"/>
      <protection/>
    </xf>
    <xf numFmtId="187" fontId="4" fillId="0" borderId="0" xfId="80" applyNumberFormat="1" applyFont="1" applyFill="1" applyAlignment="1">
      <alignment horizontal="right"/>
      <protection/>
    </xf>
    <xf numFmtId="178" fontId="4" fillId="0" borderId="22" xfId="80" applyNumberFormat="1" applyFont="1" applyFill="1" applyBorder="1" applyAlignment="1">
      <alignment horizontal="right"/>
      <protection/>
    </xf>
    <xf numFmtId="180" fontId="4" fillId="0" borderId="19" xfId="0" applyNumberFormat="1" applyFont="1" applyFill="1" applyBorder="1" applyAlignment="1">
      <alignment horizontal="right"/>
    </xf>
    <xf numFmtId="180" fontId="4" fillId="0" borderId="22" xfId="0" applyNumberFormat="1" applyFont="1" applyFill="1" applyBorder="1" applyAlignment="1">
      <alignment horizontal="right"/>
    </xf>
    <xf numFmtId="176" fontId="4" fillId="0" borderId="23" xfId="80" applyNumberFormat="1" applyFont="1" applyFill="1" applyBorder="1" applyAlignment="1">
      <alignment horizontal="right" shrinkToFit="1"/>
      <protection/>
    </xf>
    <xf numFmtId="176" fontId="4" fillId="0" borderId="22" xfId="80" applyNumberFormat="1" applyFont="1" applyFill="1" applyBorder="1" applyAlignment="1">
      <alignment horizontal="right" shrinkToFit="1"/>
      <protection/>
    </xf>
    <xf numFmtId="180" fontId="4" fillId="0" borderId="0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0" fontId="20" fillId="0" borderId="0" xfId="0" applyFont="1" applyAlignment="1">
      <alignment horizontal="right"/>
    </xf>
    <xf numFmtId="38" fontId="4" fillId="0" borderId="19" xfId="68" applyFont="1" applyFill="1" applyBorder="1" applyAlignment="1">
      <alignment/>
    </xf>
    <xf numFmtId="0" fontId="4" fillId="0" borderId="19" xfId="80" applyNumberFormat="1" applyFont="1" applyFill="1" applyBorder="1" applyAlignment="1">
      <alignment/>
      <protection/>
    </xf>
    <xf numFmtId="0" fontId="4" fillId="0" borderId="0" xfId="80" applyNumberFormat="1" applyFont="1" applyFill="1" applyAlignment="1">
      <alignment/>
      <protection/>
    </xf>
    <xf numFmtId="0" fontId="4" fillId="0" borderId="22" xfId="80" applyNumberFormat="1" applyFont="1" applyFill="1" applyBorder="1" applyAlignment="1">
      <alignment/>
      <protection/>
    </xf>
    <xf numFmtId="38" fontId="4" fillId="0" borderId="22" xfId="68" applyFont="1" applyFill="1" applyBorder="1" applyAlignment="1">
      <alignment/>
    </xf>
    <xf numFmtId="0" fontId="4" fillId="0" borderId="0" xfId="80" applyNumberFormat="1" applyFont="1" applyFill="1" applyAlignment="1">
      <alignment horizontal="right"/>
      <protection/>
    </xf>
    <xf numFmtId="0" fontId="4" fillId="0" borderId="22" xfId="80" applyNumberFormat="1" applyFont="1" applyFill="1" applyBorder="1" applyAlignment="1">
      <alignment horizontal="right"/>
      <protection/>
    </xf>
    <xf numFmtId="0" fontId="4" fillId="0" borderId="17" xfId="80" applyNumberFormat="1" applyFont="1" applyFill="1" applyBorder="1" applyAlignment="1">
      <alignment/>
      <protection/>
    </xf>
    <xf numFmtId="0" fontId="7" fillId="0" borderId="0" xfId="80" applyFont="1" applyAlignment="1">
      <alignment vertical="center" shrinkToFit="1"/>
      <protection/>
    </xf>
    <xf numFmtId="176" fontId="4" fillId="0" borderId="0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19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4" fillId="0" borderId="19" xfId="80" applyNumberFormat="1" applyFont="1" applyFill="1" applyBorder="1" applyAlignment="1">
      <alignment shrinkToFit="1"/>
      <protection/>
    </xf>
    <xf numFmtId="176" fontId="4" fillId="0" borderId="22" xfId="80" applyNumberFormat="1" applyFont="1" applyFill="1" applyBorder="1" applyAlignment="1">
      <alignment shrinkToFit="1"/>
      <protection/>
    </xf>
    <xf numFmtId="0" fontId="4" fillId="0" borderId="0" xfId="80" applyFont="1" applyFill="1" applyAlignment="1">
      <alignment shrinkToFit="1"/>
      <protection/>
    </xf>
    <xf numFmtId="180" fontId="4" fillId="0" borderId="18" xfId="0" applyNumberFormat="1" applyFont="1" applyFill="1" applyBorder="1" applyAlignment="1">
      <alignment horizontal="right"/>
    </xf>
    <xf numFmtId="180" fontId="4" fillId="0" borderId="17" xfId="0" applyNumberFormat="1" applyFont="1" applyFill="1" applyBorder="1" applyAlignment="1">
      <alignment horizontal="right"/>
    </xf>
    <xf numFmtId="176" fontId="4" fillId="0" borderId="20" xfId="80" applyNumberFormat="1" applyFont="1" applyFill="1" applyBorder="1" applyAlignment="1">
      <alignment shrinkToFit="1"/>
      <protection/>
    </xf>
    <xf numFmtId="176" fontId="4" fillId="0" borderId="0" xfId="80" applyNumberFormat="1" applyFont="1" applyFill="1" applyBorder="1" applyAlignment="1">
      <alignment horizontal="right" shrinkToFit="1"/>
      <protection/>
    </xf>
    <xf numFmtId="176" fontId="4" fillId="0" borderId="0" xfId="80" applyNumberFormat="1" applyFont="1" applyFill="1" applyBorder="1" applyAlignment="1">
      <alignment shrinkToFit="1"/>
      <protection/>
    </xf>
    <xf numFmtId="0" fontId="64" fillId="0" borderId="13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 wrapText="1"/>
    </xf>
    <xf numFmtId="0" fontId="64" fillId="35" borderId="13" xfId="0" applyFont="1" applyFill="1" applyBorder="1" applyAlignment="1">
      <alignment horizontal="center" vertical="center"/>
    </xf>
    <xf numFmtId="38" fontId="64" fillId="0" borderId="0" xfId="68" applyFont="1" applyFill="1" applyAlignment="1">
      <alignment/>
    </xf>
    <xf numFmtId="0" fontId="64" fillId="0" borderId="0" xfId="80" applyNumberFormat="1" applyFont="1" applyFill="1" applyAlignment="1">
      <alignment/>
      <protection/>
    </xf>
    <xf numFmtId="180" fontId="4" fillId="0" borderId="20" xfId="0" applyNumberFormat="1" applyFont="1" applyFill="1" applyBorder="1" applyAlignment="1">
      <alignment horizontal="right"/>
    </xf>
    <xf numFmtId="0" fontId="4" fillId="0" borderId="20" xfId="68" applyNumberFormat="1" applyFont="1" applyFill="1" applyBorder="1" applyAlignment="1">
      <alignment horizontal="right"/>
    </xf>
    <xf numFmtId="38" fontId="4" fillId="0" borderId="20" xfId="68" applyFont="1" applyFill="1" applyBorder="1" applyAlignment="1">
      <alignment/>
    </xf>
    <xf numFmtId="0" fontId="4" fillId="0" borderId="0" xfId="68" applyNumberFormat="1" applyFont="1" applyFill="1" applyBorder="1" applyAlignment="1">
      <alignment horizontal="right"/>
    </xf>
    <xf numFmtId="38" fontId="5" fillId="0" borderId="19" xfId="68" applyFont="1" applyFill="1" applyBorder="1" applyAlignment="1">
      <alignment horizontal="right"/>
    </xf>
    <xf numFmtId="0" fontId="5" fillId="0" borderId="0" xfId="68" applyNumberFormat="1" applyFont="1" applyFill="1" applyBorder="1" applyAlignment="1">
      <alignment horizontal="right"/>
    </xf>
    <xf numFmtId="38" fontId="4" fillId="0" borderId="0" xfId="68" applyFont="1" applyFill="1" applyBorder="1" applyAlignment="1">
      <alignment horizontal="right"/>
    </xf>
    <xf numFmtId="180" fontId="4" fillId="0" borderId="24" xfId="0" applyNumberFormat="1" applyFont="1" applyFill="1" applyBorder="1" applyAlignment="1">
      <alignment horizontal="right"/>
    </xf>
    <xf numFmtId="38" fontId="4" fillId="0" borderId="23" xfId="68" applyFont="1" applyFill="1" applyBorder="1" applyAlignment="1">
      <alignment horizontal="right"/>
    </xf>
    <xf numFmtId="38" fontId="5" fillId="0" borderId="19" xfId="68" applyFont="1" applyFill="1" applyBorder="1" applyAlignment="1">
      <alignment/>
    </xf>
    <xf numFmtId="38" fontId="5" fillId="0" borderId="22" xfId="68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vertical="center"/>
    </xf>
    <xf numFmtId="0" fontId="64" fillId="35" borderId="13" xfId="0" applyFont="1" applyFill="1" applyBorder="1" applyAlignment="1">
      <alignment horizontal="center" vertical="center" wrapText="1"/>
    </xf>
    <xf numFmtId="0" fontId="64" fillId="0" borderId="19" xfId="80" applyFont="1" applyFill="1" applyBorder="1" applyAlignment="1">
      <alignment vertical="center" shrinkToFit="1"/>
      <protection/>
    </xf>
    <xf numFmtId="176" fontId="64" fillId="0" borderId="19" xfId="80" applyNumberFormat="1" applyFont="1" applyBorder="1" applyAlignment="1">
      <alignment vertical="center" shrinkToFit="1"/>
      <protection/>
    </xf>
    <xf numFmtId="0" fontId="65" fillId="35" borderId="0" xfId="0" applyFont="1" applyFill="1" applyAlignment="1">
      <alignment vertical="top"/>
    </xf>
    <xf numFmtId="176" fontId="65" fillId="35" borderId="0" xfId="0" applyNumberFormat="1" applyFont="1" applyFill="1" applyAlignment="1">
      <alignment vertical="top"/>
    </xf>
    <xf numFmtId="176" fontId="65" fillId="35" borderId="0" xfId="0" applyNumberFormat="1" applyFont="1" applyFill="1" applyBorder="1" applyAlignment="1">
      <alignment vertical="top"/>
    </xf>
    <xf numFmtId="176" fontId="66" fillId="35" borderId="0" xfId="0" applyNumberFormat="1" applyFont="1" applyFill="1" applyAlignment="1">
      <alignment horizontal="right" vertical="top"/>
    </xf>
    <xf numFmtId="0" fontId="65" fillId="35" borderId="0" xfId="0" applyFont="1" applyFill="1" applyBorder="1" applyAlignment="1">
      <alignment vertical="top"/>
    </xf>
    <xf numFmtId="0" fontId="64" fillId="35" borderId="0" xfId="0" applyFont="1" applyFill="1" applyBorder="1" applyAlignment="1">
      <alignment vertical="center"/>
    </xf>
    <xf numFmtId="0" fontId="64" fillId="35" borderId="13" xfId="0" applyFont="1" applyFill="1" applyBorder="1" applyAlignment="1">
      <alignment horizontal="center" vertical="center" textRotation="255"/>
    </xf>
    <xf numFmtId="176" fontId="64" fillId="35" borderId="13" xfId="0" applyNumberFormat="1" applyFont="1" applyFill="1" applyBorder="1" applyAlignment="1">
      <alignment horizontal="center" vertical="center"/>
    </xf>
    <xf numFmtId="176" fontId="64" fillId="35" borderId="16" xfId="0" applyNumberFormat="1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vertical="center"/>
    </xf>
    <xf numFmtId="0" fontId="64" fillId="35" borderId="20" xfId="0" applyFont="1" applyFill="1" applyBorder="1" applyAlignment="1">
      <alignment vertical="center"/>
    </xf>
    <xf numFmtId="176" fontId="64" fillId="35" borderId="20" xfId="0" applyNumberFormat="1" applyFont="1" applyFill="1" applyBorder="1" applyAlignment="1">
      <alignment vertical="center"/>
    </xf>
    <xf numFmtId="176" fontId="64" fillId="35" borderId="0" xfId="0" applyNumberFormat="1" applyFont="1" applyFill="1" applyBorder="1" applyAlignment="1">
      <alignment vertical="center"/>
    </xf>
    <xf numFmtId="176" fontId="64" fillId="35" borderId="21" xfId="0" applyNumberFormat="1" applyFont="1" applyFill="1" applyBorder="1" applyAlignment="1">
      <alignment vertical="center"/>
    </xf>
    <xf numFmtId="0" fontId="64" fillId="35" borderId="22" xfId="0" applyFont="1" applyFill="1" applyBorder="1" applyAlignment="1">
      <alignment vertical="center"/>
    </xf>
    <xf numFmtId="0" fontId="64" fillId="35" borderId="15" xfId="0" applyFont="1" applyFill="1" applyBorder="1" applyAlignment="1">
      <alignment horizontal="distributed" vertical="center"/>
    </xf>
    <xf numFmtId="176" fontId="64" fillId="35" borderId="19" xfId="0" applyNumberFormat="1" applyFont="1" applyFill="1" applyBorder="1" applyAlignment="1">
      <alignment vertical="center"/>
    </xf>
    <xf numFmtId="176" fontId="64" fillId="35" borderId="15" xfId="0" applyNumberFormat="1" applyFont="1" applyFill="1" applyBorder="1" applyAlignment="1">
      <alignment vertical="center"/>
    </xf>
    <xf numFmtId="177" fontId="64" fillId="35" borderId="19" xfId="0" applyNumberFormat="1" applyFont="1" applyFill="1" applyBorder="1" applyAlignment="1">
      <alignment vertical="center"/>
    </xf>
    <xf numFmtId="179" fontId="64" fillId="35" borderId="19" xfId="0" applyNumberFormat="1" applyFont="1" applyFill="1" applyBorder="1" applyAlignment="1">
      <alignment vertical="center"/>
    </xf>
    <xf numFmtId="179" fontId="64" fillId="35" borderId="22" xfId="0" applyNumberFormat="1" applyFont="1" applyFill="1" applyBorder="1" applyAlignment="1">
      <alignment vertical="center"/>
    </xf>
    <xf numFmtId="0" fontId="65" fillId="35" borderId="0" xfId="0" applyFont="1" applyFill="1" applyBorder="1" applyAlignment="1">
      <alignment vertical="center"/>
    </xf>
    <xf numFmtId="0" fontId="65" fillId="35" borderId="15" xfId="0" applyFont="1" applyFill="1" applyBorder="1" applyAlignment="1">
      <alignment horizontal="distributed" vertical="center"/>
    </xf>
    <xf numFmtId="176" fontId="65" fillId="0" borderId="19" xfId="0" applyNumberFormat="1" applyFont="1" applyFill="1" applyBorder="1" applyAlignment="1">
      <alignment vertical="center"/>
    </xf>
    <xf numFmtId="176" fontId="65" fillId="35" borderId="19" xfId="0" applyNumberFormat="1" applyFont="1" applyFill="1" applyBorder="1" applyAlignment="1">
      <alignment vertical="center"/>
    </xf>
    <xf numFmtId="176" fontId="65" fillId="35" borderId="22" xfId="0" applyNumberFormat="1" applyFont="1" applyFill="1" applyBorder="1" applyAlignment="1">
      <alignment vertical="center"/>
    </xf>
    <xf numFmtId="177" fontId="65" fillId="0" borderId="19" xfId="0" applyNumberFormat="1" applyFont="1" applyFill="1" applyBorder="1" applyAlignment="1">
      <alignment vertical="center"/>
    </xf>
    <xf numFmtId="179" fontId="65" fillId="0" borderId="19" xfId="0" applyNumberFormat="1" applyFont="1" applyFill="1" applyBorder="1" applyAlignment="1">
      <alignment vertical="center"/>
    </xf>
    <xf numFmtId="179" fontId="65" fillId="0" borderId="22" xfId="0" applyNumberFormat="1" applyFont="1" applyFill="1" applyBorder="1" applyAlignment="1">
      <alignment vertical="center"/>
    </xf>
    <xf numFmtId="176" fontId="64" fillId="0" borderId="19" xfId="0" applyNumberFormat="1" applyFont="1" applyFill="1" applyBorder="1" applyAlignment="1">
      <alignment vertical="center"/>
    </xf>
    <xf numFmtId="0" fontId="65" fillId="0" borderId="19" xfId="80" applyFont="1" applyFill="1" applyBorder="1" applyAlignment="1">
      <alignment vertical="center" shrinkToFit="1"/>
      <protection/>
    </xf>
    <xf numFmtId="180" fontId="65" fillId="0" borderId="19" xfId="0" applyNumberFormat="1" applyFont="1" applyFill="1" applyBorder="1" applyAlignment="1">
      <alignment horizontal="right" vertical="center"/>
    </xf>
    <xf numFmtId="176" fontId="65" fillId="0" borderId="19" xfId="80" applyNumberFormat="1" applyFont="1" applyBorder="1" applyAlignment="1">
      <alignment vertical="center" shrinkToFit="1"/>
      <protection/>
    </xf>
    <xf numFmtId="176" fontId="65" fillId="0" borderId="0" xfId="80" applyNumberFormat="1" applyFont="1" applyAlignment="1">
      <alignment vertical="center" shrinkToFit="1"/>
      <protection/>
    </xf>
    <xf numFmtId="177" fontId="65" fillId="35" borderId="19" xfId="0" applyNumberFormat="1" applyFont="1" applyFill="1" applyBorder="1" applyAlignment="1">
      <alignment vertical="center"/>
    </xf>
    <xf numFmtId="179" fontId="65" fillId="35" borderId="19" xfId="0" applyNumberFormat="1" applyFont="1" applyFill="1" applyBorder="1" applyAlignment="1">
      <alignment vertical="center"/>
    </xf>
    <xf numFmtId="179" fontId="65" fillId="35" borderId="22" xfId="0" applyNumberFormat="1" applyFont="1" applyFill="1" applyBorder="1" applyAlignment="1">
      <alignment vertical="center"/>
    </xf>
    <xf numFmtId="180" fontId="64" fillId="0" borderId="19" xfId="0" applyNumberFormat="1" applyFont="1" applyFill="1" applyBorder="1" applyAlignment="1">
      <alignment horizontal="right" vertical="center"/>
    </xf>
    <xf numFmtId="176" fontId="64" fillId="0" borderId="0" xfId="80" applyNumberFormat="1" applyFont="1" applyAlignment="1">
      <alignment vertical="center" shrinkToFit="1"/>
      <protection/>
    </xf>
    <xf numFmtId="176" fontId="67" fillId="0" borderId="19" xfId="0" applyNumberFormat="1" applyFont="1" applyFill="1" applyBorder="1" applyAlignment="1">
      <alignment vertical="center"/>
    </xf>
    <xf numFmtId="176" fontId="64" fillId="0" borderId="19" xfId="0" applyNumberFormat="1" applyFont="1" applyFill="1" applyBorder="1" applyAlignment="1">
      <alignment horizontal="right" vertical="center"/>
    </xf>
    <xf numFmtId="0" fontId="65" fillId="0" borderId="19" xfId="80" applyFont="1" applyBorder="1" applyAlignment="1">
      <alignment vertical="center" shrinkToFit="1"/>
      <protection/>
    </xf>
    <xf numFmtId="0" fontId="64" fillId="0" borderId="19" xfId="80" applyFont="1" applyBorder="1" applyAlignment="1">
      <alignment vertical="center" shrinkToFit="1"/>
      <protection/>
    </xf>
    <xf numFmtId="176" fontId="64" fillId="0" borderId="19" xfId="0" applyNumberFormat="1" applyFont="1" applyFill="1" applyBorder="1" applyAlignment="1">
      <alignment vertical="center"/>
    </xf>
    <xf numFmtId="176" fontId="65" fillId="0" borderId="19" xfId="0" applyNumberFormat="1" applyFont="1" applyFill="1" applyBorder="1" applyAlignment="1">
      <alignment horizontal="right" vertical="center"/>
    </xf>
    <xf numFmtId="0" fontId="64" fillId="35" borderId="14" xfId="0" applyFont="1" applyFill="1" applyBorder="1" applyAlignment="1">
      <alignment horizontal="distributed" vertical="center"/>
    </xf>
    <xf numFmtId="0" fontId="64" fillId="0" borderId="17" xfId="80" applyFont="1" applyFill="1" applyBorder="1" applyAlignment="1">
      <alignment vertical="center" shrinkToFit="1"/>
      <protection/>
    </xf>
    <xf numFmtId="180" fontId="64" fillId="0" borderId="17" xfId="0" applyNumberFormat="1" applyFont="1" applyFill="1" applyBorder="1" applyAlignment="1">
      <alignment horizontal="right" vertical="center"/>
    </xf>
    <xf numFmtId="176" fontId="64" fillId="0" borderId="17" xfId="80" applyNumberFormat="1" applyFont="1" applyBorder="1" applyAlignment="1">
      <alignment vertical="center" shrinkToFit="1"/>
      <protection/>
    </xf>
    <xf numFmtId="176" fontId="64" fillId="0" borderId="18" xfId="80" applyNumberFormat="1" applyFont="1" applyBorder="1" applyAlignment="1">
      <alignment vertical="center" shrinkToFit="1"/>
      <protection/>
    </xf>
    <xf numFmtId="177" fontId="64" fillId="35" borderId="17" xfId="0" applyNumberFormat="1" applyFont="1" applyFill="1" applyBorder="1" applyAlignment="1">
      <alignment vertical="center"/>
    </xf>
    <xf numFmtId="179" fontId="64" fillId="35" borderId="17" xfId="0" applyNumberFormat="1" applyFont="1" applyFill="1" applyBorder="1" applyAlignment="1">
      <alignment vertical="center"/>
    </xf>
    <xf numFmtId="179" fontId="64" fillId="35" borderId="18" xfId="0" applyNumberFormat="1" applyFont="1" applyFill="1" applyBorder="1" applyAlignment="1">
      <alignment vertical="center"/>
    </xf>
    <xf numFmtId="176" fontId="64" fillId="0" borderId="0" xfId="0" applyNumberFormat="1" applyFont="1" applyFill="1" applyBorder="1" applyAlignment="1">
      <alignment vertical="center"/>
    </xf>
    <xf numFmtId="176" fontId="64" fillId="0" borderId="15" xfId="0" applyNumberFormat="1" applyFont="1" applyFill="1" applyBorder="1" applyAlignment="1">
      <alignment vertical="center"/>
    </xf>
    <xf numFmtId="177" fontId="64" fillId="0" borderId="19" xfId="0" applyNumberFormat="1" applyFont="1" applyFill="1" applyBorder="1" applyAlignment="1">
      <alignment vertical="center"/>
    </xf>
    <xf numFmtId="179" fontId="64" fillId="0" borderId="19" xfId="0" applyNumberFormat="1" applyFont="1" applyFill="1" applyBorder="1" applyAlignment="1">
      <alignment vertical="center"/>
    </xf>
    <xf numFmtId="179" fontId="64" fillId="0" borderId="22" xfId="0" applyNumberFormat="1" applyFont="1" applyFill="1" applyBorder="1" applyAlignment="1">
      <alignment vertical="center"/>
    </xf>
    <xf numFmtId="176" fontId="65" fillId="0" borderId="22" xfId="0" applyNumberFormat="1" applyFont="1" applyFill="1" applyBorder="1" applyAlignment="1">
      <alignment vertical="center"/>
    </xf>
    <xf numFmtId="176" fontId="65" fillId="0" borderId="15" xfId="0" applyNumberFormat="1" applyFont="1" applyFill="1" applyBorder="1" applyAlignment="1">
      <alignment vertical="center"/>
    </xf>
    <xf numFmtId="176" fontId="65" fillId="0" borderId="19" xfId="80" applyNumberFormat="1" applyFont="1" applyFill="1" applyBorder="1" applyAlignment="1">
      <alignment horizontal="right" vertical="center" shrinkToFit="1"/>
      <protection/>
    </xf>
    <xf numFmtId="176" fontId="65" fillId="0" borderId="19" xfId="80" applyNumberFormat="1" applyFont="1" applyFill="1" applyBorder="1" applyAlignment="1">
      <alignment vertical="center" shrinkToFit="1"/>
      <protection/>
    </xf>
    <xf numFmtId="176" fontId="65" fillId="0" borderId="0" xfId="80" applyNumberFormat="1" applyFont="1" applyFill="1" applyAlignment="1">
      <alignment vertical="center" shrinkToFit="1"/>
      <protection/>
    </xf>
    <xf numFmtId="176" fontId="65" fillId="0" borderId="15" xfId="80" applyNumberFormat="1" applyFont="1" applyFill="1" applyBorder="1" applyAlignment="1">
      <alignment vertical="center" shrinkToFit="1"/>
      <protection/>
    </xf>
    <xf numFmtId="176" fontId="64" fillId="0" borderId="19" xfId="80" applyNumberFormat="1" applyFont="1" applyFill="1" applyBorder="1" applyAlignment="1">
      <alignment horizontal="right" vertical="center" shrinkToFit="1"/>
      <protection/>
    </xf>
    <xf numFmtId="176" fontId="64" fillId="0" borderId="19" xfId="80" applyNumberFormat="1" applyFont="1" applyFill="1" applyBorder="1" applyAlignment="1">
      <alignment vertical="center" shrinkToFit="1"/>
      <protection/>
    </xf>
    <xf numFmtId="176" fontId="64" fillId="0" borderId="0" xfId="80" applyNumberFormat="1" applyFont="1" applyFill="1" applyAlignment="1">
      <alignment vertical="center" shrinkToFit="1"/>
      <protection/>
    </xf>
    <xf numFmtId="176" fontId="64" fillId="0" borderId="15" xfId="80" applyNumberFormat="1" applyFont="1" applyFill="1" applyBorder="1" applyAlignment="1">
      <alignment vertical="center" shrinkToFit="1"/>
      <protection/>
    </xf>
    <xf numFmtId="0" fontId="64" fillId="0" borderId="19" xfId="0" applyNumberFormat="1" applyFont="1" applyFill="1" applyBorder="1" applyAlignment="1">
      <alignment horizontal="right" vertical="center"/>
    </xf>
    <xf numFmtId="176" fontId="64" fillId="0" borderId="17" xfId="80" applyNumberFormat="1" applyFont="1" applyFill="1" applyBorder="1" applyAlignment="1">
      <alignment horizontal="right" vertical="center" shrinkToFit="1"/>
      <protection/>
    </xf>
    <xf numFmtId="0" fontId="64" fillId="0" borderId="17" xfId="0" applyNumberFormat="1" applyFont="1" applyFill="1" applyBorder="1" applyAlignment="1">
      <alignment horizontal="right" vertical="center"/>
    </xf>
    <xf numFmtId="176" fontId="64" fillId="0" borderId="17" xfId="80" applyNumberFormat="1" applyFont="1" applyFill="1" applyBorder="1" applyAlignment="1">
      <alignment vertical="center" shrinkToFit="1"/>
      <protection/>
    </xf>
    <xf numFmtId="176" fontId="64" fillId="0" borderId="18" xfId="80" applyNumberFormat="1" applyFont="1" applyFill="1" applyBorder="1" applyAlignment="1">
      <alignment vertical="center" shrinkToFit="1"/>
      <protection/>
    </xf>
    <xf numFmtId="176" fontId="64" fillId="0" borderId="14" xfId="80" applyNumberFormat="1" applyFont="1" applyFill="1" applyBorder="1" applyAlignment="1">
      <alignment vertical="center" shrinkToFit="1"/>
      <protection/>
    </xf>
    <xf numFmtId="177" fontId="64" fillId="0" borderId="17" xfId="0" applyNumberFormat="1" applyFont="1" applyFill="1" applyBorder="1" applyAlignment="1">
      <alignment vertical="center"/>
    </xf>
    <xf numFmtId="179" fontId="64" fillId="0" borderId="17" xfId="0" applyNumberFormat="1" applyFont="1" applyFill="1" applyBorder="1" applyAlignment="1">
      <alignment vertical="center"/>
    </xf>
    <xf numFmtId="179" fontId="64" fillId="0" borderId="18" xfId="0" applyNumberFormat="1" applyFont="1" applyFill="1" applyBorder="1" applyAlignment="1">
      <alignment vertical="center"/>
    </xf>
    <xf numFmtId="180" fontId="65" fillId="35" borderId="19" xfId="0" applyNumberFormat="1" applyFont="1" applyFill="1" applyBorder="1" applyAlignment="1">
      <alignment vertical="center"/>
    </xf>
    <xf numFmtId="180" fontId="64" fillId="0" borderId="19" xfId="0" applyNumberFormat="1" applyFont="1" applyFill="1" applyBorder="1" applyAlignment="1">
      <alignment vertical="center"/>
    </xf>
    <xf numFmtId="180" fontId="64" fillId="35" borderId="19" xfId="0" applyNumberFormat="1" applyFont="1" applyFill="1" applyBorder="1" applyAlignment="1">
      <alignment vertical="center"/>
    </xf>
    <xf numFmtId="178" fontId="64" fillId="0" borderId="19" xfId="0" applyNumberFormat="1" applyFont="1" applyFill="1" applyBorder="1" applyAlignment="1">
      <alignment vertical="center"/>
    </xf>
    <xf numFmtId="176" fontId="64" fillId="35" borderId="22" xfId="0" applyNumberFormat="1" applyFont="1" applyFill="1" applyBorder="1" applyAlignment="1">
      <alignment vertical="center"/>
    </xf>
    <xf numFmtId="0" fontId="64" fillId="0" borderId="17" xfId="80" applyFont="1" applyBorder="1" applyAlignment="1">
      <alignment vertical="center" shrinkToFit="1"/>
      <protection/>
    </xf>
    <xf numFmtId="180" fontId="65" fillId="0" borderId="19" xfId="0" applyNumberFormat="1" applyFont="1" applyFill="1" applyBorder="1" applyAlignment="1">
      <alignment vertical="center"/>
    </xf>
    <xf numFmtId="176" fontId="65" fillId="0" borderId="22" xfId="80" applyNumberFormat="1" applyFont="1" applyFill="1" applyBorder="1" applyAlignment="1">
      <alignment vertical="center" shrinkToFit="1"/>
      <protection/>
    </xf>
    <xf numFmtId="176" fontId="64" fillId="0" borderId="22" xfId="80" applyNumberFormat="1" applyFont="1" applyFill="1" applyBorder="1" applyAlignment="1">
      <alignment vertical="center" shrinkToFit="1"/>
      <protection/>
    </xf>
    <xf numFmtId="180" fontId="64" fillId="0" borderId="15" xfId="0" applyNumberFormat="1" applyFont="1" applyFill="1" applyBorder="1" applyAlignment="1">
      <alignment vertical="center"/>
    </xf>
    <xf numFmtId="0" fontId="64" fillId="0" borderId="15" xfId="0" applyNumberFormat="1" applyFont="1" applyFill="1" applyBorder="1" applyAlignment="1">
      <alignment vertical="center"/>
    </xf>
    <xf numFmtId="176" fontId="64" fillId="0" borderId="22" xfId="0" applyNumberFormat="1" applyFont="1" applyFill="1" applyBorder="1" applyAlignment="1">
      <alignment vertical="center"/>
    </xf>
    <xf numFmtId="178" fontId="64" fillId="0" borderId="15" xfId="0" applyNumberFormat="1" applyFont="1" applyFill="1" applyBorder="1" applyAlignment="1">
      <alignment vertical="center"/>
    </xf>
    <xf numFmtId="0" fontId="64" fillId="35" borderId="16" xfId="0" applyFont="1" applyFill="1" applyBorder="1" applyAlignment="1">
      <alignment horizontal="center" vertical="center"/>
    </xf>
    <xf numFmtId="0" fontId="64" fillId="35" borderId="20" xfId="0" applyFont="1" applyFill="1" applyBorder="1" applyAlignment="1">
      <alignment horizontal="center" vertical="center"/>
    </xf>
    <xf numFmtId="0" fontId="64" fillId="35" borderId="22" xfId="0" applyFont="1" applyFill="1" applyBorder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 wrapText="1"/>
    </xf>
    <xf numFmtId="0" fontId="64" fillId="35" borderId="19" xfId="0" applyFont="1" applyFill="1" applyBorder="1" applyAlignment="1">
      <alignment horizontal="center" vertical="center" wrapText="1"/>
    </xf>
    <xf numFmtId="0" fontId="64" fillId="35" borderId="19" xfId="0" applyFont="1" applyFill="1" applyBorder="1" applyAlignment="1">
      <alignment horizontal="center" vertical="center"/>
    </xf>
    <xf numFmtId="180" fontId="65" fillId="35" borderId="19" xfId="0" applyNumberFormat="1" applyFont="1" applyFill="1" applyBorder="1" applyAlignment="1">
      <alignment vertical="center"/>
    </xf>
    <xf numFmtId="0" fontId="65" fillId="0" borderId="0" xfId="80" applyFont="1" applyAlignment="1">
      <alignment vertical="center" shrinkToFit="1"/>
      <protection/>
    </xf>
    <xf numFmtId="0" fontId="65" fillId="0" borderId="0" xfId="80" applyFont="1" applyFill="1" applyAlignment="1">
      <alignment vertical="center" shrinkToFit="1"/>
      <protection/>
    </xf>
    <xf numFmtId="177" fontId="65" fillId="35" borderId="15" xfId="0" applyNumberFormat="1" applyFont="1" applyFill="1" applyBorder="1" applyAlignment="1">
      <alignment vertical="center"/>
    </xf>
    <xf numFmtId="180" fontId="64" fillId="35" borderId="19" xfId="0" applyNumberFormat="1" applyFont="1" applyFill="1" applyBorder="1" applyAlignment="1">
      <alignment vertical="center"/>
    </xf>
    <xf numFmtId="0" fontId="64" fillId="0" borderId="0" xfId="80" applyFont="1" applyAlignment="1">
      <alignment vertical="center" shrinkToFit="1"/>
      <protection/>
    </xf>
    <xf numFmtId="0" fontId="64" fillId="0" borderId="0" xfId="80" applyFont="1" applyFill="1" applyAlignment="1">
      <alignment vertical="center" shrinkToFit="1"/>
      <protection/>
    </xf>
    <xf numFmtId="180" fontId="64" fillId="0" borderId="19" xfId="80" applyNumberFormat="1" applyFont="1" applyFill="1" applyBorder="1" applyAlignment="1">
      <alignment horizontal="right" vertical="center" shrinkToFit="1"/>
      <protection/>
    </xf>
    <xf numFmtId="177" fontId="64" fillId="35" borderId="15" xfId="0" applyNumberFormat="1" applyFont="1" applyFill="1" applyBorder="1" applyAlignment="1">
      <alignment vertical="center"/>
    </xf>
    <xf numFmtId="180" fontId="64" fillId="0" borderId="19" xfId="0" applyNumberFormat="1" applyFont="1" applyFill="1" applyBorder="1" applyAlignment="1">
      <alignment vertical="center"/>
    </xf>
    <xf numFmtId="177" fontId="64" fillId="35" borderId="22" xfId="0" applyNumberFormat="1" applyFont="1" applyFill="1" applyBorder="1" applyAlignment="1">
      <alignment vertical="center"/>
    </xf>
    <xf numFmtId="179" fontId="64" fillId="35" borderId="0" xfId="0" applyNumberFormat="1" applyFont="1" applyFill="1" applyBorder="1" applyAlignment="1">
      <alignment vertical="center"/>
    </xf>
    <xf numFmtId="177" fontId="64" fillId="35" borderId="0" xfId="0" applyNumberFormat="1" applyFont="1" applyFill="1" applyBorder="1" applyAlignment="1">
      <alignment vertical="center"/>
    </xf>
    <xf numFmtId="176" fontId="65" fillId="35" borderId="0" xfId="0" applyNumberFormat="1" applyFont="1" applyFill="1" applyBorder="1" applyAlignment="1">
      <alignment vertical="center"/>
    </xf>
    <xf numFmtId="176" fontId="65" fillId="0" borderId="0" xfId="0" applyNumberFormat="1" applyFont="1" applyFill="1" applyBorder="1" applyAlignment="1">
      <alignment vertical="center"/>
    </xf>
    <xf numFmtId="179" fontId="65" fillId="35" borderId="0" xfId="0" applyNumberFormat="1" applyFont="1" applyFill="1" applyBorder="1" applyAlignment="1">
      <alignment vertical="center"/>
    </xf>
    <xf numFmtId="0" fontId="64" fillId="0" borderId="15" xfId="0" applyFont="1" applyFill="1" applyBorder="1" applyAlignment="1">
      <alignment horizontal="distributed" vertical="center"/>
    </xf>
    <xf numFmtId="0" fontId="64" fillId="0" borderId="19" xfId="0" applyFont="1" applyFill="1" applyBorder="1" applyAlignment="1">
      <alignment vertical="center"/>
    </xf>
    <xf numFmtId="177" fontId="64" fillId="0" borderId="15" xfId="0" applyNumberFormat="1" applyFont="1" applyFill="1" applyBorder="1" applyAlignment="1">
      <alignment vertical="center"/>
    </xf>
    <xf numFmtId="179" fontId="64" fillId="0" borderId="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35" borderId="19" xfId="0" applyFont="1" applyFill="1" applyBorder="1" applyAlignment="1">
      <alignment vertical="center"/>
    </xf>
    <xf numFmtId="0" fontId="64" fillId="0" borderId="19" xfId="0" applyFont="1" applyFill="1" applyBorder="1" applyAlignment="1">
      <alignment vertical="center"/>
    </xf>
    <xf numFmtId="180" fontId="64" fillId="35" borderId="17" xfId="0" applyNumberFormat="1" applyFont="1" applyFill="1" applyBorder="1" applyAlignment="1">
      <alignment vertical="center"/>
    </xf>
    <xf numFmtId="180" fontId="64" fillId="35" borderId="17" xfId="0" applyNumberFormat="1" applyFont="1" applyFill="1" applyBorder="1" applyAlignment="1">
      <alignment vertical="center"/>
    </xf>
    <xf numFmtId="0" fontId="64" fillId="0" borderId="18" xfId="80" applyFont="1" applyBorder="1" applyAlignment="1">
      <alignment vertical="center" shrinkToFit="1"/>
      <protection/>
    </xf>
    <xf numFmtId="0" fontId="64" fillId="0" borderId="14" xfId="80" applyFont="1" applyFill="1" applyBorder="1" applyAlignment="1">
      <alignment vertical="center" shrinkToFit="1"/>
      <protection/>
    </xf>
    <xf numFmtId="177" fontId="64" fillId="35" borderId="14" xfId="0" applyNumberFormat="1" applyFont="1" applyFill="1" applyBorder="1" applyAlignment="1">
      <alignment vertical="center"/>
    </xf>
    <xf numFmtId="179" fontId="64" fillId="35" borderId="24" xfId="0" applyNumberFormat="1" applyFont="1" applyFill="1" applyBorder="1" applyAlignment="1">
      <alignment vertical="center"/>
    </xf>
    <xf numFmtId="0" fontId="64" fillId="35" borderId="0" xfId="0" applyFont="1" applyFill="1" applyBorder="1" applyAlignment="1">
      <alignment horizontal="left" vertical="center"/>
    </xf>
    <xf numFmtId="180" fontId="64" fillId="35" borderId="0" xfId="0" applyNumberFormat="1" applyFont="1" applyFill="1" applyBorder="1" applyAlignment="1">
      <alignment vertical="center"/>
    </xf>
    <xf numFmtId="186" fontId="64" fillId="0" borderId="0" xfId="0" applyNumberFormat="1" applyFont="1" applyFill="1" applyBorder="1" applyAlignment="1">
      <alignment vertical="center"/>
    </xf>
    <xf numFmtId="0" fontId="65" fillId="0" borderId="0" xfId="0" applyFont="1" applyFill="1" applyAlignment="1">
      <alignment horizontal="right" vertical="top"/>
    </xf>
    <xf numFmtId="0" fontId="65" fillId="0" borderId="0" xfId="0" applyFont="1" applyFill="1" applyBorder="1" applyAlignment="1">
      <alignment vertical="top"/>
    </xf>
    <xf numFmtId="180" fontId="64" fillId="35" borderId="0" xfId="0" applyNumberFormat="1" applyFont="1" applyFill="1" applyBorder="1" applyAlignment="1">
      <alignment vertical="center"/>
    </xf>
    <xf numFmtId="180" fontId="64" fillId="0" borderId="0" xfId="0" applyNumberFormat="1" applyFont="1" applyFill="1" applyBorder="1" applyAlignment="1">
      <alignment vertical="center"/>
    </xf>
    <xf numFmtId="176" fontId="64" fillId="35" borderId="17" xfId="0" applyNumberFormat="1" applyFont="1" applyFill="1" applyBorder="1" applyAlignment="1">
      <alignment vertical="center"/>
    </xf>
    <xf numFmtId="176" fontId="64" fillId="35" borderId="14" xfId="0" applyNumberFormat="1" applyFont="1" applyFill="1" applyBorder="1" applyAlignment="1">
      <alignment vertical="center"/>
    </xf>
    <xf numFmtId="176" fontId="64" fillId="35" borderId="18" xfId="0" applyNumberFormat="1" applyFont="1" applyFill="1" applyBorder="1" applyAlignment="1">
      <alignment vertical="center"/>
    </xf>
    <xf numFmtId="0" fontId="64" fillId="35" borderId="17" xfId="0" applyFont="1" applyFill="1" applyBorder="1" applyAlignment="1">
      <alignment vertical="center"/>
    </xf>
    <xf numFmtId="0" fontId="64" fillId="35" borderId="17" xfId="0" applyNumberFormat="1" applyFont="1" applyFill="1" applyBorder="1" applyAlignment="1">
      <alignment vertical="center"/>
    </xf>
    <xf numFmtId="0" fontId="64" fillId="35" borderId="24" xfId="0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180" fontId="64" fillId="0" borderId="17" xfId="0" applyNumberFormat="1" applyFont="1" applyFill="1" applyBorder="1" applyAlignment="1">
      <alignment vertical="center"/>
    </xf>
    <xf numFmtId="176" fontId="64" fillId="0" borderId="17" xfId="0" applyNumberFormat="1" applyFont="1" applyFill="1" applyBorder="1" applyAlignment="1">
      <alignment vertical="center"/>
    </xf>
    <xf numFmtId="176" fontId="64" fillId="0" borderId="24" xfId="0" applyNumberFormat="1" applyFont="1" applyFill="1" applyBorder="1" applyAlignment="1">
      <alignment vertical="center"/>
    </xf>
    <xf numFmtId="0" fontId="64" fillId="0" borderId="0" xfId="0" applyFont="1" applyFill="1" applyAlignment="1">
      <alignment vertical="top"/>
    </xf>
    <xf numFmtId="176" fontId="64" fillId="35" borderId="0" xfId="0" applyNumberFormat="1" applyFont="1" applyFill="1" applyAlignment="1">
      <alignment vertical="top"/>
    </xf>
    <xf numFmtId="0" fontId="64" fillId="35" borderId="0" xfId="0" applyFont="1" applyFill="1" applyAlignment="1">
      <alignment vertical="top"/>
    </xf>
    <xf numFmtId="176" fontId="64" fillId="35" borderId="0" xfId="0" applyNumberFormat="1" applyFont="1" applyFill="1" applyBorder="1" applyAlignment="1">
      <alignment vertical="top"/>
    </xf>
    <xf numFmtId="0" fontId="64" fillId="0" borderId="0" xfId="0" applyFont="1" applyFill="1" applyAlignment="1">
      <alignment horizontal="right" vertical="top"/>
    </xf>
    <xf numFmtId="0" fontId="64" fillId="0" borderId="0" xfId="0" applyFont="1" applyFill="1" applyBorder="1" applyAlignment="1">
      <alignment vertical="top"/>
    </xf>
    <xf numFmtId="0" fontId="64" fillId="35" borderId="0" xfId="0" applyFont="1" applyFill="1" applyBorder="1" applyAlignment="1">
      <alignment vertical="top"/>
    </xf>
    <xf numFmtId="0" fontId="64" fillId="0" borderId="20" xfId="0" applyFont="1" applyFill="1" applyBorder="1" applyAlignment="1">
      <alignment vertical="center"/>
    </xf>
    <xf numFmtId="0" fontId="64" fillId="0" borderId="25" xfId="0" applyFont="1" applyFill="1" applyBorder="1" applyAlignment="1">
      <alignment vertical="center"/>
    </xf>
    <xf numFmtId="0" fontId="64" fillId="0" borderId="19" xfId="0" applyNumberFormat="1" applyFont="1" applyFill="1" applyBorder="1" applyAlignment="1">
      <alignment vertical="center"/>
    </xf>
    <xf numFmtId="0" fontId="64" fillId="0" borderId="24" xfId="80" applyFont="1" applyFill="1" applyBorder="1" applyAlignment="1">
      <alignment vertical="center" shrinkToFit="1"/>
      <protection/>
    </xf>
    <xf numFmtId="0" fontId="4" fillId="0" borderId="19" xfId="80" applyFont="1" applyFill="1" applyBorder="1" applyAlignment="1">
      <alignment shrinkToFit="1"/>
      <protection/>
    </xf>
    <xf numFmtId="0" fontId="4" fillId="0" borderId="20" xfId="80" applyFont="1" applyFill="1" applyBorder="1" applyAlignment="1">
      <alignment vertical="center" shrinkToFit="1"/>
      <protection/>
    </xf>
    <xf numFmtId="0" fontId="4" fillId="0" borderId="19" xfId="80" applyFont="1" applyFill="1" applyBorder="1" applyAlignment="1">
      <alignment vertical="center" shrinkToFit="1"/>
      <protection/>
    </xf>
    <xf numFmtId="38" fontId="4" fillId="0" borderId="19" xfId="68" applyFont="1" applyFill="1" applyBorder="1" applyAlignment="1">
      <alignment shrinkToFit="1"/>
    </xf>
    <xf numFmtId="180" fontId="4" fillId="0" borderId="0" xfId="0" applyNumberFormat="1" applyFont="1" applyFill="1" applyBorder="1" applyAlignment="1">
      <alignment/>
    </xf>
    <xf numFmtId="38" fontId="65" fillId="0" borderId="19" xfId="68" applyFont="1" applyBorder="1" applyAlignment="1">
      <alignment vertical="center" shrinkToFit="1"/>
    </xf>
    <xf numFmtId="176" fontId="65" fillId="35" borderId="15" xfId="0" applyNumberFormat="1" applyFont="1" applyFill="1" applyBorder="1" applyAlignment="1">
      <alignment vertical="center"/>
    </xf>
    <xf numFmtId="38" fontId="4" fillId="0" borderId="19" xfId="68" applyFont="1" applyFill="1" applyBorder="1" applyAlignment="1">
      <alignment horizontal="right"/>
    </xf>
    <xf numFmtId="0" fontId="4" fillId="0" borderId="19" xfId="68" applyNumberFormat="1" applyFont="1" applyFill="1" applyBorder="1" applyAlignment="1">
      <alignment horizontal="right"/>
    </xf>
    <xf numFmtId="0" fontId="64" fillId="0" borderId="19" xfId="0" applyNumberFormat="1" applyFont="1" applyFill="1" applyBorder="1" applyAlignment="1">
      <alignment vertical="center"/>
    </xf>
    <xf numFmtId="0" fontId="64" fillId="35" borderId="15" xfId="0" applyFont="1" applyFill="1" applyBorder="1" applyAlignment="1">
      <alignment horizontal="left" vertical="center"/>
    </xf>
    <xf numFmtId="0" fontId="64" fillId="35" borderId="26" xfId="0" applyFont="1" applyFill="1" applyBorder="1" applyAlignment="1">
      <alignment horizontal="distributed" vertical="center"/>
    </xf>
    <xf numFmtId="180" fontId="64" fillId="35" borderId="27" xfId="0" applyNumberFormat="1" applyFont="1" applyFill="1" applyBorder="1" applyAlignment="1">
      <alignment vertical="center"/>
    </xf>
    <xf numFmtId="176" fontId="64" fillId="35" borderId="17" xfId="0" applyNumberFormat="1" applyFont="1" applyFill="1" applyBorder="1" applyAlignment="1">
      <alignment vertical="center"/>
    </xf>
    <xf numFmtId="176" fontId="64" fillId="0" borderId="17" xfId="0" applyNumberFormat="1" applyFont="1" applyFill="1" applyBorder="1" applyAlignment="1">
      <alignment vertical="center"/>
    </xf>
    <xf numFmtId="180" fontId="64" fillId="35" borderId="26" xfId="0" applyNumberFormat="1" applyFont="1" applyFill="1" applyBorder="1" applyAlignment="1">
      <alignment vertical="center"/>
    </xf>
    <xf numFmtId="180" fontId="64" fillId="35" borderId="28" xfId="0" applyNumberFormat="1" applyFont="1" applyFill="1" applyBorder="1" applyAlignment="1">
      <alignment vertical="center"/>
    </xf>
    <xf numFmtId="0" fontId="64" fillId="35" borderId="13" xfId="0" applyFont="1" applyFill="1" applyBorder="1" applyAlignment="1">
      <alignment horizontal="center" vertical="center"/>
    </xf>
    <xf numFmtId="0" fontId="64" fillId="35" borderId="1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2" fillId="0" borderId="29" xfId="0" applyFont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21" fillId="35" borderId="29" xfId="0" applyFont="1" applyFill="1" applyBorder="1" applyAlignment="1">
      <alignment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vertical="center"/>
    </xf>
    <xf numFmtId="0" fontId="64" fillId="35" borderId="26" xfId="0" applyFont="1" applyFill="1" applyBorder="1" applyAlignment="1">
      <alignment horizontal="center" vertical="center"/>
    </xf>
    <xf numFmtId="0" fontId="47" fillId="35" borderId="29" xfId="0" applyFont="1" applyFill="1" applyBorder="1" applyAlignment="1">
      <alignment horizontal="center" vertical="center"/>
    </xf>
    <xf numFmtId="0" fontId="64" fillId="35" borderId="31" xfId="0" applyFont="1" applyFill="1" applyBorder="1" applyAlignment="1">
      <alignment horizontal="center" vertical="center"/>
    </xf>
    <xf numFmtId="0" fontId="64" fillId="35" borderId="32" xfId="0" applyFont="1" applyFill="1" applyBorder="1" applyAlignment="1">
      <alignment horizontal="center" vertical="center"/>
    </xf>
    <xf numFmtId="0" fontId="64" fillId="35" borderId="33" xfId="0" applyFont="1" applyFill="1" applyBorder="1" applyAlignment="1">
      <alignment horizontal="center" vertical="center"/>
    </xf>
    <xf numFmtId="0" fontId="64" fillId="35" borderId="30" xfId="0" applyFont="1" applyFill="1" applyBorder="1" applyAlignment="1">
      <alignment horizontal="distributed" vertical="center" indent="1"/>
    </xf>
    <xf numFmtId="176" fontId="64" fillId="35" borderId="30" xfId="0" applyNumberFormat="1" applyFont="1" applyFill="1" applyBorder="1" applyAlignment="1">
      <alignment horizontal="distributed" vertical="center" indent="1"/>
    </xf>
    <xf numFmtId="176" fontId="64" fillId="35" borderId="31" xfId="0" applyNumberFormat="1" applyFont="1" applyFill="1" applyBorder="1" applyAlignment="1">
      <alignment horizontal="distributed" vertical="center" indent="1"/>
    </xf>
    <xf numFmtId="0" fontId="64" fillId="35" borderId="30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/>
    </xf>
    <xf numFmtId="0" fontId="64" fillId="35" borderId="31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/>
    </xf>
    <xf numFmtId="176" fontId="68" fillId="35" borderId="33" xfId="0" applyNumberFormat="1" applyFont="1" applyFill="1" applyBorder="1" applyAlignment="1">
      <alignment horizontal="center" vertical="center" wrapText="1"/>
    </xf>
    <xf numFmtId="176" fontId="69" fillId="35" borderId="34" xfId="0" applyNumberFormat="1" applyFont="1" applyFill="1" applyBorder="1" applyAlignment="1">
      <alignment horizontal="center" vertical="center"/>
    </xf>
    <xf numFmtId="176" fontId="68" fillId="35" borderId="30" xfId="0" applyNumberFormat="1" applyFont="1" applyFill="1" applyBorder="1" applyAlignment="1">
      <alignment horizontal="center" vertical="center" wrapText="1"/>
    </xf>
    <xf numFmtId="176" fontId="69" fillId="35" borderId="13" xfId="0" applyNumberFormat="1" applyFont="1" applyFill="1" applyBorder="1" applyAlignment="1">
      <alignment horizontal="center" vertical="center"/>
    </xf>
    <xf numFmtId="176" fontId="47" fillId="35" borderId="30" xfId="0" applyNumberFormat="1" applyFont="1" applyFill="1" applyBorder="1" applyAlignment="1">
      <alignment horizontal="distributed" vertical="center" indent="1"/>
    </xf>
    <xf numFmtId="0" fontId="64" fillId="35" borderId="30" xfId="0" applyFont="1" applyFill="1" applyBorder="1" applyAlignment="1">
      <alignment horizontal="center" vertical="center"/>
    </xf>
    <xf numFmtId="0" fontId="21" fillId="35" borderId="29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distributed" vertical="center" indent="1"/>
    </xf>
    <xf numFmtId="176" fontId="4" fillId="35" borderId="30" xfId="0" applyNumberFormat="1" applyFont="1" applyFill="1" applyBorder="1" applyAlignment="1">
      <alignment horizontal="distributed" vertical="center" indent="1"/>
    </xf>
    <xf numFmtId="176" fontId="4" fillId="35" borderId="31" xfId="0" applyNumberFormat="1" applyFont="1" applyFill="1" applyBorder="1" applyAlignment="1">
      <alignment horizontal="distributed" vertical="center" indent="1"/>
    </xf>
    <xf numFmtId="0" fontId="4" fillId="35" borderId="30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/>
    </xf>
    <xf numFmtId="176" fontId="4" fillId="35" borderId="33" xfId="0" applyNumberFormat="1" applyFont="1" applyFill="1" applyBorder="1" applyAlignment="1">
      <alignment horizontal="center" vertical="center" wrapText="1"/>
    </xf>
    <xf numFmtId="176" fontId="21" fillId="35" borderId="34" xfId="0" applyNumberFormat="1" applyFont="1" applyFill="1" applyBorder="1" applyAlignment="1">
      <alignment horizontal="center" vertical="center"/>
    </xf>
    <xf numFmtId="176" fontId="21" fillId="35" borderId="30" xfId="0" applyNumberFormat="1" applyFont="1" applyFill="1" applyBorder="1" applyAlignment="1">
      <alignment horizontal="distributed" vertical="center" indent="1"/>
    </xf>
    <xf numFmtId="0" fontId="64" fillId="35" borderId="29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horizontal="distributed" vertical="center" indent="1"/>
    </xf>
    <xf numFmtId="0" fontId="64" fillId="35" borderId="13" xfId="0" applyFont="1" applyFill="1" applyBorder="1" applyAlignment="1">
      <alignment horizontal="center" vertical="center"/>
    </xf>
    <xf numFmtId="0" fontId="64" fillId="35" borderId="16" xfId="0" applyFont="1" applyFill="1" applyBorder="1" applyAlignment="1">
      <alignment horizontal="center" vertical="center"/>
    </xf>
    <xf numFmtId="0" fontId="68" fillId="0" borderId="33" xfId="0" applyFont="1" applyFill="1" applyBorder="1" applyAlignment="1">
      <alignment horizontal="center" vertical="center" wrapText="1"/>
    </xf>
    <xf numFmtId="0" fontId="68" fillId="0" borderId="34" xfId="0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/>
    </xf>
    <xf numFmtId="0" fontId="64" fillId="35" borderId="31" xfId="0" applyFont="1" applyFill="1" applyBorder="1" applyAlignment="1">
      <alignment horizontal="distributed" vertical="center" inden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1:L33"/>
  <sheetViews>
    <sheetView tabSelected="1" zoomScale="190" zoomScaleNormal="190" workbookViewId="0" topLeftCell="A7">
      <selection activeCell="L20" sqref="L20"/>
    </sheetView>
  </sheetViews>
  <sheetFormatPr defaultColWidth="9.00390625" defaultRowHeight="13.5"/>
  <cols>
    <col min="1" max="1" width="9.875" style="1" customWidth="1"/>
    <col min="2" max="7" width="6.00390625" style="1" customWidth="1"/>
    <col min="8" max="11" width="9.00390625" style="1" customWidth="1"/>
    <col min="12" max="12" width="9.00390625" style="3" customWidth="1"/>
    <col min="13" max="16384" width="9.00390625" style="1" customWidth="1"/>
  </cols>
  <sheetData>
    <row r="1" spans="1:4" s="7" customFormat="1" ht="15.75" customHeight="1">
      <c r="A1" s="10" t="s">
        <v>79</v>
      </c>
      <c r="B1" s="6"/>
      <c r="C1" s="6"/>
      <c r="D1" s="6"/>
    </row>
    <row r="2" spans="1:12" ht="11.25" customHeight="1">
      <c r="A2" s="4" t="s">
        <v>51</v>
      </c>
      <c r="B2" s="4"/>
      <c r="C2" s="4"/>
      <c r="D2" s="4"/>
      <c r="G2" s="67" t="s">
        <v>130</v>
      </c>
      <c r="L2" s="1"/>
    </row>
    <row r="3" spans="1:7" ht="11.25" customHeight="1">
      <c r="A3" s="290" t="s">
        <v>82</v>
      </c>
      <c r="B3" s="292" t="s">
        <v>83</v>
      </c>
      <c r="C3" s="292"/>
      <c r="D3" s="292"/>
      <c r="E3" s="292" t="s">
        <v>84</v>
      </c>
      <c r="F3" s="292"/>
      <c r="G3" s="293"/>
    </row>
    <row r="4" spans="1:7" ht="18.75">
      <c r="A4" s="291"/>
      <c r="B4" s="93" t="s">
        <v>85</v>
      </c>
      <c r="C4" s="93" t="s">
        <v>86</v>
      </c>
      <c r="D4" s="94" t="s">
        <v>87</v>
      </c>
      <c r="E4" s="93" t="s">
        <v>85</v>
      </c>
      <c r="F4" s="2" t="s">
        <v>86</v>
      </c>
      <c r="G4" s="11" t="s">
        <v>87</v>
      </c>
    </row>
    <row r="5" spans="1:7" ht="19.5" customHeight="1">
      <c r="A5" s="8" t="s">
        <v>124</v>
      </c>
      <c r="B5" s="77">
        <v>80</v>
      </c>
      <c r="C5" s="78">
        <v>3970</v>
      </c>
      <c r="D5" s="77">
        <v>435</v>
      </c>
      <c r="E5" s="78">
        <v>390</v>
      </c>
      <c r="F5" s="78">
        <v>62676</v>
      </c>
      <c r="G5" s="79">
        <v>4458</v>
      </c>
    </row>
    <row r="6" spans="1:12" s="15" customFormat="1" ht="19.5" customHeight="1">
      <c r="A6" s="14" t="s">
        <v>128</v>
      </c>
      <c r="B6" s="80">
        <v>74</v>
      </c>
      <c r="C6" s="81">
        <v>3342</v>
      </c>
      <c r="D6" s="80">
        <v>400</v>
      </c>
      <c r="E6" s="81">
        <v>384</v>
      </c>
      <c r="F6" s="81">
        <v>58403</v>
      </c>
      <c r="G6" s="82">
        <v>4398</v>
      </c>
      <c r="L6" s="13"/>
    </row>
    <row r="7" spans="1:8" ht="19.5" customHeight="1">
      <c r="A7" s="8" t="s">
        <v>2</v>
      </c>
      <c r="B7" s="83">
        <v>6</v>
      </c>
      <c r="C7" s="271">
        <v>173</v>
      </c>
      <c r="D7" s="85">
        <v>24</v>
      </c>
      <c r="E7" s="83">
        <v>4</v>
      </c>
      <c r="F7" s="83">
        <v>1058</v>
      </c>
      <c r="G7" s="84">
        <v>65</v>
      </c>
      <c r="H7" s="76"/>
    </row>
    <row r="8" spans="1:8" ht="14.25" customHeight="1">
      <c r="A8" s="8" t="s">
        <v>3</v>
      </c>
      <c r="B8" s="61">
        <v>0</v>
      </c>
      <c r="C8" s="61">
        <v>0</v>
      </c>
      <c r="D8" s="61">
        <v>0</v>
      </c>
      <c r="E8" s="83">
        <v>16</v>
      </c>
      <c r="F8" s="83">
        <v>2486</v>
      </c>
      <c r="G8" s="84">
        <v>191</v>
      </c>
      <c r="H8" s="76"/>
    </row>
    <row r="9" spans="1:8" ht="14.25" customHeight="1">
      <c r="A9" s="8" t="s">
        <v>4</v>
      </c>
      <c r="B9" s="61">
        <v>0</v>
      </c>
      <c r="C9" s="61">
        <v>0</v>
      </c>
      <c r="D9" s="61">
        <v>0</v>
      </c>
      <c r="E9" s="83">
        <v>40</v>
      </c>
      <c r="F9" s="83">
        <v>6924</v>
      </c>
      <c r="G9" s="84">
        <v>485</v>
      </c>
      <c r="H9" s="76"/>
    </row>
    <row r="10" spans="1:8" ht="14.25" customHeight="1">
      <c r="A10" s="8" t="s">
        <v>5</v>
      </c>
      <c r="B10" s="83">
        <v>6</v>
      </c>
      <c r="C10" s="271">
        <v>331</v>
      </c>
      <c r="D10" s="271">
        <v>54</v>
      </c>
      <c r="E10" s="83">
        <v>29</v>
      </c>
      <c r="F10" s="83">
        <v>3663</v>
      </c>
      <c r="G10" s="84">
        <v>298</v>
      </c>
      <c r="H10" s="76"/>
    </row>
    <row r="11" spans="1:8" ht="14.25" customHeight="1">
      <c r="A11" s="8" t="s">
        <v>6</v>
      </c>
      <c r="B11" s="83">
        <v>14</v>
      </c>
      <c r="C11" s="274">
        <v>885</v>
      </c>
      <c r="D11" s="271">
        <v>84</v>
      </c>
      <c r="E11" s="83">
        <v>5</v>
      </c>
      <c r="F11" s="83">
        <v>823</v>
      </c>
      <c r="G11" s="84">
        <v>51</v>
      </c>
      <c r="H11" s="76"/>
    </row>
    <row r="12" spans="1:8" ht="14.25" customHeight="1">
      <c r="A12" s="8" t="s">
        <v>7</v>
      </c>
      <c r="B12" s="60">
        <v>0</v>
      </c>
      <c r="C12" s="60">
        <v>0</v>
      </c>
      <c r="D12" s="60">
        <v>0</v>
      </c>
      <c r="E12" s="83">
        <v>39</v>
      </c>
      <c r="F12" s="83">
        <v>5706</v>
      </c>
      <c r="G12" s="84">
        <v>411</v>
      </c>
      <c r="H12" s="76"/>
    </row>
    <row r="13" spans="1:8" ht="14.25" customHeight="1">
      <c r="A13" s="8" t="s">
        <v>8</v>
      </c>
      <c r="B13" s="60">
        <v>0</v>
      </c>
      <c r="C13" s="60">
        <v>0</v>
      </c>
      <c r="D13" s="60">
        <v>0</v>
      </c>
      <c r="E13" s="83">
        <v>23</v>
      </c>
      <c r="F13" s="83">
        <v>5036</v>
      </c>
      <c r="G13" s="84">
        <v>341</v>
      </c>
      <c r="H13" s="76"/>
    </row>
    <row r="14" spans="1:8" ht="14.25" customHeight="1">
      <c r="A14" s="8" t="s">
        <v>9</v>
      </c>
      <c r="B14" s="83">
        <v>3</v>
      </c>
      <c r="C14" s="271">
        <v>90</v>
      </c>
      <c r="D14" s="271">
        <v>15</v>
      </c>
      <c r="E14" s="83">
        <v>6</v>
      </c>
      <c r="F14" s="83">
        <v>1173</v>
      </c>
      <c r="G14" s="84">
        <v>85</v>
      </c>
      <c r="H14" s="76"/>
    </row>
    <row r="15" spans="1:8" ht="14.25" customHeight="1">
      <c r="A15" s="8" t="s">
        <v>10</v>
      </c>
      <c r="B15" s="83">
        <v>1</v>
      </c>
      <c r="C15" s="271">
        <v>28</v>
      </c>
      <c r="D15" s="271">
        <v>4</v>
      </c>
      <c r="E15" s="83">
        <v>9</v>
      </c>
      <c r="F15" s="83">
        <v>2335</v>
      </c>
      <c r="G15" s="84">
        <v>128</v>
      </c>
      <c r="H15" s="76"/>
    </row>
    <row r="16" spans="1:8" ht="14.25" customHeight="1">
      <c r="A16" s="8" t="s">
        <v>11</v>
      </c>
      <c r="B16" s="60">
        <v>0</v>
      </c>
      <c r="C16" s="60">
        <v>0</v>
      </c>
      <c r="D16" s="60">
        <v>0</v>
      </c>
      <c r="E16" s="83">
        <v>9</v>
      </c>
      <c r="F16" s="83">
        <v>1179</v>
      </c>
      <c r="G16" s="84">
        <v>108</v>
      </c>
      <c r="H16" s="76"/>
    </row>
    <row r="17" spans="1:8" ht="14.25" customHeight="1">
      <c r="A17" s="8" t="s">
        <v>80</v>
      </c>
      <c r="B17" s="60">
        <v>0</v>
      </c>
      <c r="C17" s="60">
        <v>0</v>
      </c>
      <c r="D17" s="60">
        <v>0</v>
      </c>
      <c r="E17" s="83">
        <v>9</v>
      </c>
      <c r="F17" s="83">
        <v>1715</v>
      </c>
      <c r="G17" s="84">
        <v>127</v>
      </c>
      <c r="H17" s="76"/>
    </row>
    <row r="18" spans="1:8" ht="14.25" customHeight="1">
      <c r="A18" s="8" t="s">
        <v>12</v>
      </c>
      <c r="B18" s="83">
        <v>3</v>
      </c>
      <c r="C18" s="271">
        <v>30</v>
      </c>
      <c r="D18" s="271">
        <v>9</v>
      </c>
      <c r="E18" s="83">
        <v>8</v>
      </c>
      <c r="F18" s="83">
        <v>1456</v>
      </c>
      <c r="G18" s="84">
        <v>124</v>
      </c>
      <c r="H18" s="76"/>
    </row>
    <row r="19" spans="1:8" ht="14.25" customHeight="1">
      <c r="A19" s="8" t="s">
        <v>13</v>
      </c>
      <c r="B19" s="83">
        <v>1</v>
      </c>
      <c r="C19" s="271">
        <v>67</v>
      </c>
      <c r="D19" s="271">
        <v>7</v>
      </c>
      <c r="E19" s="83">
        <v>8</v>
      </c>
      <c r="F19" s="83">
        <v>1000</v>
      </c>
      <c r="G19" s="84">
        <v>67</v>
      </c>
      <c r="H19" s="76"/>
    </row>
    <row r="20" spans="1:8" ht="14.25" customHeight="1">
      <c r="A20" s="8" t="s">
        <v>14</v>
      </c>
      <c r="B20" s="60">
        <v>0</v>
      </c>
      <c r="C20" s="60">
        <v>0</v>
      </c>
      <c r="D20" s="60">
        <v>0</v>
      </c>
      <c r="E20" s="83">
        <v>8</v>
      </c>
      <c r="F20" s="83">
        <v>1277</v>
      </c>
      <c r="G20" s="84">
        <v>89</v>
      </c>
      <c r="H20" s="76"/>
    </row>
    <row r="21" spans="1:8" ht="14.25" customHeight="1">
      <c r="A21" s="8" t="s">
        <v>15</v>
      </c>
      <c r="B21" s="83">
        <v>3</v>
      </c>
      <c r="C21" s="271">
        <v>86</v>
      </c>
      <c r="D21" s="271">
        <v>15</v>
      </c>
      <c r="E21" s="83">
        <v>2</v>
      </c>
      <c r="F21" s="63" t="s">
        <v>122</v>
      </c>
      <c r="G21" s="63" t="s">
        <v>129</v>
      </c>
      <c r="H21" s="76"/>
    </row>
    <row r="22" spans="1:8" ht="14.25" customHeight="1">
      <c r="A22" s="8" t="s">
        <v>16</v>
      </c>
      <c r="B22" s="83">
        <v>2</v>
      </c>
      <c r="C22" s="271">
        <v>245</v>
      </c>
      <c r="D22" s="271">
        <v>16</v>
      </c>
      <c r="E22" s="83">
        <v>6</v>
      </c>
      <c r="F22" s="83">
        <v>1212</v>
      </c>
      <c r="G22" s="84">
        <v>77</v>
      </c>
      <c r="H22" s="76"/>
    </row>
    <row r="23" spans="1:8" ht="14.25" customHeight="1">
      <c r="A23" s="8" t="s">
        <v>17</v>
      </c>
      <c r="B23" s="60">
        <v>0</v>
      </c>
      <c r="C23" s="60">
        <v>0</v>
      </c>
      <c r="D23" s="60">
        <v>0</v>
      </c>
      <c r="E23" s="83">
        <v>6</v>
      </c>
      <c r="F23" s="83">
        <v>956</v>
      </c>
      <c r="G23" s="84">
        <v>63</v>
      </c>
      <c r="H23" s="76"/>
    </row>
    <row r="24" spans="1:8" ht="14.25" customHeight="1">
      <c r="A24" s="8" t="s">
        <v>18</v>
      </c>
      <c r="B24" s="83">
        <v>2</v>
      </c>
      <c r="C24" s="271">
        <v>93</v>
      </c>
      <c r="D24" s="271">
        <v>10</v>
      </c>
      <c r="E24" s="83">
        <v>3</v>
      </c>
      <c r="F24" s="83">
        <v>351</v>
      </c>
      <c r="G24" s="84">
        <v>26</v>
      </c>
      <c r="H24" s="76"/>
    </row>
    <row r="25" spans="1:8" ht="14.25" customHeight="1">
      <c r="A25" s="8" t="s">
        <v>19</v>
      </c>
      <c r="B25" s="60">
        <v>0</v>
      </c>
      <c r="C25" s="60">
        <v>0</v>
      </c>
      <c r="D25" s="60">
        <v>0</v>
      </c>
      <c r="E25" s="83">
        <v>1</v>
      </c>
      <c r="F25" s="63" t="s">
        <v>122</v>
      </c>
      <c r="G25" s="63" t="s">
        <v>129</v>
      </c>
      <c r="H25" s="76"/>
    </row>
    <row r="26" spans="1:8" ht="14.25" customHeight="1">
      <c r="A26" s="8" t="s">
        <v>20</v>
      </c>
      <c r="B26" s="60">
        <v>0</v>
      </c>
      <c r="C26" s="60">
        <v>0</v>
      </c>
      <c r="D26" s="60">
        <v>0</v>
      </c>
      <c r="E26" s="83">
        <v>2</v>
      </c>
      <c r="F26" s="63" t="s">
        <v>129</v>
      </c>
      <c r="G26" s="63" t="s">
        <v>129</v>
      </c>
      <c r="H26" s="76"/>
    </row>
    <row r="27" spans="1:8" ht="14.25" customHeight="1">
      <c r="A27" s="8" t="s">
        <v>21</v>
      </c>
      <c r="B27" s="83">
        <v>2</v>
      </c>
      <c r="C27" s="271">
        <v>17</v>
      </c>
      <c r="D27" s="271">
        <v>5</v>
      </c>
      <c r="E27" s="83">
        <v>2</v>
      </c>
      <c r="F27" s="63" t="s">
        <v>129</v>
      </c>
      <c r="G27" s="63" t="s">
        <v>129</v>
      </c>
      <c r="H27" s="76"/>
    </row>
    <row r="28" spans="1:8" ht="14.25" customHeight="1">
      <c r="A28" s="8" t="s">
        <v>52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1">
        <v>0</v>
      </c>
      <c r="H28" s="76"/>
    </row>
    <row r="29" spans="1:8" ht="14.25" customHeight="1">
      <c r="A29" s="8" t="s">
        <v>22</v>
      </c>
      <c r="B29" s="83">
        <v>1</v>
      </c>
      <c r="C29" s="271">
        <v>62</v>
      </c>
      <c r="D29" s="271">
        <v>7</v>
      </c>
      <c r="E29" s="60">
        <v>0</v>
      </c>
      <c r="F29" s="60">
        <v>0</v>
      </c>
      <c r="G29" s="61">
        <v>0</v>
      </c>
      <c r="H29" s="76"/>
    </row>
    <row r="30" spans="1:8" ht="14.25" customHeight="1">
      <c r="A30" s="9" t="s">
        <v>23</v>
      </c>
      <c r="B30" s="87">
        <v>0</v>
      </c>
      <c r="C30" s="87">
        <v>0</v>
      </c>
      <c r="D30" s="87">
        <v>0</v>
      </c>
      <c r="E30" s="87">
        <v>0</v>
      </c>
      <c r="F30" s="87">
        <v>0</v>
      </c>
      <c r="G30" s="86">
        <v>0</v>
      </c>
      <c r="H30" s="76"/>
    </row>
    <row r="31" spans="1:3" ht="11.25" customHeight="1">
      <c r="A31" s="3" t="s">
        <v>53</v>
      </c>
      <c r="B31" s="3"/>
      <c r="C31" s="76"/>
    </row>
    <row r="32" ht="11.25" customHeight="1">
      <c r="C32" s="76"/>
    </row>
    <row r="33" ht="11.25" customHeight="1">
      <c r="C33" s="76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</sheetData>
  <sheetProtection/>
  <mergeCells count="3">
    <mergeCell ref="A3:A4"/>
    <mergeCell ref="B3:D3"/>
    <mergeCell ref="E3:G3"/>
  </mergeCells>
  <printOptions horizontalCentered="1"/>
  <pageMargins left="0.2755905511811024" right="0.2755905511811024" top="0.3937007874015748" bottom="0.5118110236220472" header="0.2755905511811024" footer="0.2362204724409449"/>
  <pageSetup firstPageNumber="38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zoomScale="60" zoomScaleNormal="150" workbookViewId="0" topLeftCell="A1">
      <selection activeCell="L20" sqref="L20"/>
    </sheetView>
  </sheetViews>
  <sheetFormatPr defaultColWidth="9.00390625" defaultRowHeight="13.5"/>
  <cols>
    <col min="1" max="1" width="9.875" style="1" customWidth="1"/>
    <col min="2" max="5" width="6.00390625" style="1" customWidth="1"/>
    <col min="6" max="7" width="6.00390625" style="3" customWidth="1"/>
    <col min="8" max="12" width="9.00390625" style="1" customWidth="1"/>
    <col min="13" max="13" width="9.00390625" style="3" customWidth="1"/>
    <col min="14" max="16384" width="9.00390625" style="1" customWidth="1"/>
  </cols>
  <sheetData>
    <row r="1" spans="1:7" ht="12.75" customHeight="1">
      <c r="A1" s="290" t="s">
        <v>82</v>
      </c>
      <c r="B1" s="292" t="s">
        <v>83</v>
      </c>
      <c r="C1" s="292"/>
      <c r="D1" s="292"/>
      <c r="E1" s="292" t="s">
        <v>84</v>
      </c>
      <c r="F1" s="292"/>
      <c r="G1" s="293"/>
    </row>
    <row r="2" spans="1:7" ht="18.75">
      <c r="A2" s="294"/>
      <c r="B2" s="91" t="s">
        <v>85</v>
      </c>
      <c r="C2" s="91" t="s">
        <v>86</v>
      </c>
      <c r="D2" s="92" t="s">
        <v>87</v>
      </c>
      <c r="E2" s="2" t="s">
        <v>85</v>
      </c>
      <c r="F2" s="12" t="s">
        <v>86</v>
      </c>
      <c r="G2" s="16" t="s">
        <v>87</v>
      </c>
    </row>
    <row r="3" spans="1:8" ht="13.5" customHeight="1">
      <c r="A3" s="8" t="s">
        <v>24</v>
      </c>
      <c r="B3" s="88">
        <v>1</v>
      </c>
      <c r="C3" s="52">
        <v>5</v>
      </c>
      <c r="D3" s="272">
        <v>3</v>
      </c>
      <c r="E3" s="88">
        <v>2</v>
      </c>
      <c r="F3" s="62" t="s">
        <v>122</v>
      </c>
      <c r="G3" s="62" t="s">
        <v>129</v>
      </c>
      <c r="H3" s="89"/>
    </row>
    <row r="4" spans="1:8" ht="13.5" customHeight="1">
      <c r="A4" s="8" t="s">
        <v>25</v>
      </c>
      <c r="B4" s="60">
        <v>0</v>
      </c>
      <c r="C4" s="64">
        <v>0</v>
      </c>
      <c r="D4" s="60">
        <v>0</v>
      </c>
      <c r="E4" s="83">
        <v>4</v>
      </c>
      <c r="F4" s="90">
        <v>415</v>
      </c>
      <c r="G4" s="84">
        <v>47</v>
      </c>
      <c r="H4" s="76"/>
    </row>
    <row r="5" spans="1:8" ht="13.5" customHeight="1">
      <c r="A5" s="8" t="s">
        <v>26</v>
      </c>
      <c r="B5" s="83">
        <v>2</v>
      </c>
      <c r="C5" s="52">
        <v>29</v>
      </c>
      <c r="D5" s="273">
        <v>14</v>
      </c>
      <c r="E5" s="60">
        <v>0</v>
      </c>
      <c r="F5" s="64">
        <v>0</v>
      </c>
      <c r="G5" s="61">
        <v>0</v>
      </c>
      <c r="H5" s="76"/>
    </row>
    <row r="6" spans="1:8" ht="13.5" customHeight="1">
      <c r="A6" s="8" t="s">
        <v>27</v>
      </c>
      <c r="B6" s="83">
        <v>7</v>
      </c>
      <c r="C6" s="52">
        <v>376</v>
      </c>
      <c r="D6" s="273">
        <v>38</v>
      </c>
      <c r="E6" s="83">
        <v>1</v>
      </c>
      <c r="F6" s="63" t="s">
        <v>129</v>
      </c>
      <c r="G6" s="63" t="s">
        <v>129</v>
      </c>
      <c r="H6" s="76"/>
    </row>
    <row r="7" spans="1:8" ht="13.5" customHeight="1">
      <c r="A7" s="8" t="s">
        <v>28</v>
      </c>
      <c r="B7" s="83">
        <v>1</v>
      </c>
      <c r="C7" s="52">
        <v>78</v>
      </c>
      <c r="D7" s="273">
        <v>7</v>
      </c>
      <c r="E7" s="60">
        <v>0</v>
      </c>
      <c r="F7" s="64">
        <v>0</v>
      </c>
      <c r="G7" s="61">
        <v>0</v>
      </c>
      <c r="H7" s="76"/>
    </row>
    <row r="8" spans="1:8" ht="13.5" customHeight="1">
      <c r="A8" s="8" t="s">
        <v>88</v>
      </c>
      <c r="B8" s="83">
        <v>4</v>
      </c>
      <c r="C8" s="52">
        <v>127</v>
      </c>
      <c r="D8" s="273">
        <v>19</v>
      </c>
      <c r="E8" s="83">
        <v>2</v>
      </c>
      <c r="F8" s="63" t="s">
        <v>122</v>
      </c>
      <c r="G8" s="63" t="s">
        <v>129</v>
      </c>
      <c r="H8" s="76"/>
    </row>
    <row r="9" spans="1:8" ht="13.5" customHeight="1">
      <c r="A9" s="8" t="s">
        <v>29</v>
      </c>
      <c r="B9" s="60">
        <v>0</v>
      </c>
      <c r="C9" s="64">
        <v>0</v>
      </c>
      <c r="D9" s="60">
        <v>0</v>
      </c>
      <c r="E9" s="83">
        <v>1</v>
      </c>
      <c r="F9" s="63" t="s">
        <v>129</v>
      </c>
      <c r="G9" s="63" t="s">
        <v>129</v>
      </c>
      <c r="H9" s="76"/>
    </row>
    <row r="10" spans="1:8" ht="13.5" customHeight="1">
      <c r="A10" s="8" t="s">
        <v>30</v>
      </c>
      <c r="B10" s="60">
        <v>0</v>
      </c>
      <c r="C10" s="64">
        <v>0</v>
      </c>
      <c r="D10" s="60">
        <v>0</v>
      </c>
      <c r="E10" s="83">
        <v>2</v>
      </c>
      <c r="F10" s="63" t="s">
        <v>129</v>
      </c>
      <c r="G10" s="63" t="s">
        <v>129</v>
      </c>
      <c r="H10" s="76"/>
    </row>
    <row r="11" spans="1:8" ht="13.5" customHeight="1">
      <c r="A11" s="8" t="s">
        <v>31</v>
      </c>
      <c r="B11" s="60">
        <v>0</v>
      </c>
      <c r="C11" s="64">
        <v>0</v>
      </c>
      <c r="D11" s="60">
        <v>0</v>
      </c>
      <c r="E11" s="83">
        <v>1</v>
      </c>
      <c r="F11" s="63" t="s">
        <v>129</v>
      </c>
      <c r="G11" s="63" t="s">
        <v>129</v>
      </c>
      <c r="H11" s="76"/>
    </row>
    <row r="12" spans="1:8" ht="13.5" customHeight="1">
      <c r="A12" s="8" t="s">
        <v>32</v>
      </c>
      <c r="B12" s="83">
        <v>1</v>
      </c>
      <c r="C12" s="52">
        <v>31</v>
      </c>
      <c r="D12" s="273">
        <v>7</v>
      </c>
      <c r="E12" s="83">
        <v>5</v>
      </c>
      <c r="F12" s="90">
        <v>503</v>
      </c>
      <c r="G12" s="84">
        <v>41</v>
      </c>
      <c r="H12" s="76"/>
    </row>
    <row r="13" spans="1:8" ht="13.5" customHeight="1">
      <c r="A13" s="8" t="s">
        <v>33</v>
      </c>
      <c r="B13" s="61">
        <v>0</v>
      </c>
      <c r="C13" s="61">
        <v>0</v>
      </c>
      <c r="D13" s="60">
        <v>0</v>
      </c>
      <c r="E13" s="60">
        <v>0</v>
      </c>
      <c r="F13" s="64">
        <v>0</v>
      </c>
      <c r="G13" s="61">
        <v>0</v>
      </c>
      <c r="H13" s="76"/>
    </row>
    <row r="14" spans="1:8" ht="13.5" customHeight="1">
      <c r="A14" s="8" t="s">
        <v>34</v>
      </c>
      <c r="B14" s="61">
        <v>0</v>
      </c>
      <c r="C14" s="61">
        <v>0</v>
      </c>
      <c r="D14" s="60">
        <v>0</v>
      </c>
      <c r="E14" s="60">
        <v>0</v>
      </c>
      <c r="F14" s="64">
        <v>0</v>
      </c>
      <c r="G14" s="61">
        <v>0</v>
      </c>
      <c r="H14" s="76"/>
    </row>
    <row r="15" spans="1:8" ht="13.5" customHeight="1">
      <c r="A15" s="8" t="s">
        <v>35</v>
      </c>
      <c r="B15" s="61">
        <v>0</v>
      </c>
      <c r="C15" s="61">
        <v>0</v>
      </c>
      <c r="D15" s="60">
        <v>0</v>
      </c>
      <c r="E15" s="60">
        <v>0</v>
      </c>
      <c r="F15" s="64">
        <v>0</v>
      </c>
      <c r="G15" s="61">
        <v>0</v>
      </c>
      <c r="H15" s="76"/>
    </row>
    <row r="16" spans="1:8" ht="13.5" customHeight="1">
      <c r="A16" s="8" t="s">
        <v>36</v>
      </c>
      <c r="B16" s="61">
        <v>0</v>
      </c>
      <c r="C16" s="61">
        <v>0</v>
      </c>
      <c r="D16" s="60">
        <v>0</v>
      </c>
      <c r="E16" s="83">
        <v>1</v>
      </c>
      <c r="F16" s="63" t="s">
        <v>129</v>
      </c>
      <c r="G16" s="63" t="s">
        <v>129</v>
      </c>
      <c r="H16" s="76"/>
    </row>
    <row r="17" spans="1:8" ht="13.5" customHeight="1">
      <c r="A17" s="8" t="s">
        <v>37</v>
      </c>
      <c r="B17" s="61">
        <v>0</v>
      </c>
      <c r="C17" s="61">
        <v>0</v>
      </c>
      <c r="D17" s="60">
        <v>0</v>
      </c>
      <c r="E17" s="60">
        <v>0</v>
      </c>
      <c r="F17" s="64">
        <v>0</v>
      </c>
      <c r="G17" s="61">
        <v>0</v>
      </c>
      <c r="H17" s="76"/>
    </row>
    <row r="18" spans="1:8" ht="13.5" customHeight="1">
      <c r="A18" s="8" t="s">
        <v>38</v>
      </c>
      <c r="B18" s="61">
        <v>0</v>
      </c>
      <c r="C18" s="61">
        <v>0</v>
      </c>
      <c r="D18" s="60">
        <v>0</v>
      </c>
      <c r="E18" s="60">
        <v>0</v>
      </c>
      <c r="F18" s="64">
        <v>0</v>
      </c>
      <c r="G18" s="61">
        <v>0</v>
      </c>
      <c r="H18" s="76"/>
    </row>
    <row r="19" spans="1:8" ht="13.5" customHeight="1">
      <c r="A19" s="8" t="s">
        <v>39</v>
      </c>
      <c r="B19" s="61">
        <v>0</v>
      </c>
      <c r="C19" s="61">
        <v>0</v>
      </c>
      <c r="D19" s="60">
        <v>0</v>
      </c>
      <c r="E19" s="60">
        <v>0</v>
      </c>
      <c r="F19" s="64">
        <v>0</v>
      </c>
      <c r="G19" s="61">
        <v>0</v>
      </c>
      <c r="H19" s="76"/>
    </row>
    <row r="20" spans="1:8" ht="13.5" customHeight="1">
      <c r="A20" s="8" t="s">
        <v>96</v>
      </c>
      <c r="B20" s="61">
        <v>0</v>
      </c>
      <c r="C20" s="61">
        <v>0</v>
      </c>
      <c r="D20" s="60">
        <v>0</v>
      </c>
      <c r="E20" s="60">
        <v>0</v>
      </c>
      <c r="F20" s="64">
        <v>0</v>
      </c>
      <c r="G20" s="61">
        <v>0</v>
      </c>
      <c r="H20" s="76"/>
    </row>
    <row r="21" spans="1:8" ht="13.5" customHeight="1">
      <c r="A21" s="8" t="s">
        <v>40</v>
      </c>
      <c r="B21" s="61">
        <v>0</v>
      </c>
      <c r="C21" s="61">
        <v>0</v>
      </c>
      <c r="D21" s="60">
        <v>0</v>
      </c>
      <c r="E21" s="60">
        <v>0</v>
      </c>
      <c r="F21" s="64">
        <v>0</v>
      </c>
      <c r="G21" s="61">
        <v>0</v>
      </c>
      <c r="H21" s="76"/>
    </row>
    <row r="22" spans="1:8" ht="13.5" customHeight="1">
      <c r="A22" s="8" t="s">
        <v>41</v>
      </c>
      <c r="B22" s="61">
        <v>0</v>
      </c>
      <c r="C22" s="61">
        <v>0</v>
      </c>
      <c r="D22" s="60">
        <v>0</v>
      </c>
      <c r="E22" s="60">
        <v>0</v>
      </c>
      <c r="F22" s="64">
        <v>0</v>
      </c>
      <c r="G22" s="61">
        <v>0</v>
      </c>
      <c r="H22" s="76"/>
    </row>
    <row r="23" spans="1:8" ht="13.5" customHeight="1">
      <c r="A23" s="8" t="s">
        <v>42</v>
      </c>
      <c r="B23" s="60">
        <v>0</v>
      </c>
      <c r="C23" s="64">
        <v>0</v>
      </c>
      <c r="D23" s="60">
        <v>0</v>
      </c>
      <c r="E23" s="83">
        <v>23</v>
      </c>
      <c r="F23" s="90">
        <v>3387</v>
      </c>
      <c r="G23" s="84">
        <v>246</v>
      </c>
      <c r="H23" s="76"/>
    </row>
    <row r="24" spans="1:8" ht="13.5" customHeight="1">
      <c r="A24" s="8" t="s">
        <v>43</v>
      </c>
      <c r="B24" s="83">
        <v>6</v>
      </c>
      <c r="C24" s="52">
        <v>183</v>
      </c>
      <c r="D24" s="273">
        <v>22</v>
      </c>
      <c r="E24" s="83">
        <v>1</v>
      </c>
      <c r="F24" s="63" t="s">
        <v>129</v>
      </c>
      <c r="G24" s="63" t="s">
        <v>129</v>
      </c>
      <c r="H24" s="76"/>
    </row>
    <row r="25" spans="1:8" ht="13.5" customHeight="1">
      <c r="A25" s="8" t="s">
        <v>44</v>
      </c>
      <c r="B25" s="60">
        <v>0</v>
      </c>
      <c r="C25" s="64">
        <v>0</v>
      </c>
      <c r="D25" s="60">
        <v>0</v>
      </c>
      <c r="E25" s="60">
        <v>0</v>
      </c>
      <c r="F25" s="64">
        <v>0</v>
      </c>
      <c r="G25" s="61">
        <v>0</v>
      </c>
      <c r="H25" s="76"/>
    </row>
    <row r="26" spans="1:8" ht="13.5" customHeight="1">
      <c r="A26" s="8" t="s">
        <v>45</v>
      </c>
      <c r="B26" s="83">
        <v>6</v>
      </c>
      <c r="C26" s="52">
        <v>277</v>
      </c>
      <c r="D26" s="273">
        <v>28</v>
      </c>
      <c r="E26" s="60">
        <v>0</v>
      </c>
      <c r="F26" s="64">
        <v>0</v>
      </c>
      <c r="G26" s="61">
        <v>0</v>
      </c>
      <c r="H26" s="76"/>
    </row>
    <row r="27" spans="1:8" ht="13.5" customHeight="1">
      <c r="A27" s="8" t="s">
        <v>46</v>
      </c>
      <c r="B27" s="83">
        <v>1</v>
      </c>
      <c r="C27" s="52">
        <v>65</v>
      </c>
      <c r="D27" s="273">
        <v>4</v>
      </c>
      <c r="E27" s="60">
        <v>0</v>
      </c>
      <c r="F27" s="64">
        <v>0</v>
      </c>
      <c r="G27" s="61">
        <v>0</v>
      </c>
      <c r="H27" s="76"/>
    </row>
    <row r="28" spans="1:8" ht="13.5" customHeight="1">
      <c r="A28" s="8" t="s">
        <v>47</v>
      </c>
      <c r="B28" s="60">
        <v>0</v>
      </c>
      <c r="C28" s="64">
        <v>0</v>
      </c>
      <c r="D28" s="60">
        <v>0</v>
      </c>
      <c r="E28" s="83">
        <v>12</v>
      </c>
      <c r="F28" s="90">
        <v>1895</v>
      </c>
      <c r="G28" s="84">
        <v>130</v>
      </c>
      <c r="H28" s="76"/>
    </row>
    <row r="29" spans="1:8" ht="13.5" customHeight="1">
      <c r="A29" s="8" t="s">
        <v>48</v>
      </c>
      <c r="B29" s="60">
        <v>0</v>
      </c>
      <c r="C29" s="64">
        <v>0</v>
      </c>
      <c r="D29" s="60">
        <v>0</v>
      </c>
      <c r="E29" s="83">
        <v>4</v>
      </c>
      <c r="F29" s="90">
        <v>620</v>
      </c>
      <c r="G29" s="84">
        <v>55</v>
      </c>
      <c r="H29" s="76"/>
    </row>
    <row r="30" spans="1:8" ht="13.5" customHeight="1">
      <c r="A30" s="8" t="s">
        <v>49</v>
      </c>
      <c r="B30" s="60">
        <v>0</v>
      </c>
      <c r="C30" s="64">
        <v>0</v>
      </c>
      <c r="D30" s="60">
        <v>0</v>
      </c>
      <c r="E30" s="83">
        <v>3</v>
      </c>
      <c r="F30" s="90">
        <v>477</v>
      </c>
      <c r="G30" s="84">
        <v>31</v>
      </c>
      <c r="H30" s="76"/>
    </row>
    <row r="31" spans="1:8" ht="13.5" customHeight="1">
      <c r="A31" s="8" t="s">
        <v>81</v>
      </c>
      <c r="B31" s="83">
        <v>1</v>
      </c>
      <c r="C31" s="52">
        <v>64</v>
      </c>
      <c r="D31" s="273">
        <v>8</v>
      </c>
      <c r="E31" s="83">
        <v>2</v>
      </c>
      <c r="F31" s="63" t="s">
        <v>129</v>
      </c>
      <c r="G31" s="63" t="s">
        <v>129</v>
      </c>
      <c r="H31" s="76"/>
    </row>
    <row r="32" spans="1:7" ht="22.5" customHeight="1">
      <c r="A32" s="8" t="s">
        <v>50</v>
      </c>
      <c r="B32" s="19">
        <v>0</v>
      </c>
      <c r="C32" s="275">
        <v>0</v>
      </c>
      <c r="D32" s="19">
        <v>0</v>
      </c>
      <c r="E32" s="65">
        <v>85</v>
      </c>
      <c r="F32" s="90">
        <v>10722</v>
      </c>
      <c r="G32" s="66">
        <v>941</v>
      </c>
    </row>
    <row r="33" spans="1:7" ht="4.5" customHeight="1">
      <c r="A33" s="5"/>
      <c r="B33" s="18"/>
      <c r="C33" s="18"/>
      <c r="D33" s="17"/>
      <c r="E33" s="17"/>
      <c r="F33" s="18"/>
      <c r="G33" s="18"/>
    </row>
    <row r="34" ht="11.25" customHeight="1">
      <c r="E34" s="3"/>
    </row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sheetProtection/>
  <mergeCells count="3">
    <mergeCell ref="A1:A2"/>
    <mergeCell ref="B1:D1"/>
    <mergeCell ref="E1:G1"/>
  </mergeCells>
  <printOptions horizontalCentered="1"/>
  <pageMargins left="0.2755905511811024" right="0.2755905511811024" top="0.3937007874015748" bottom="0.5118110236220472" header="0.2755905511811024" footer="0.2362204724409449"/>
  <pageSetup firstPageNumber="39" useFirstPageNumber="1" horizontalDpi="600" verticalDpi="600" orientation="portrait" paperSize="9" scale="185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L31"/>
  <sheetViews>
    <sheetView tabSelected="1" zoomScale="150" zoomScaleNormal="150" zoomScalePageLayoutView="0" workbookViewId="0" topLeftCell="A18">
      <selection activeCell="L20" sqref="L20"/>
    </sheetView>
  </sheetViews>
  <sheetFormatPr defaultColWidth="9.00390625" defaultRowHeight="13.5"/>
  <cols>
    <col min="1" max="1" width="9.875" style="23" customWidth="1"/>
    <col min="2" max="7" width="6.00390625" style="23" customWidth="1"/>
    <col min="8" max="16384" width="9.00390625" style="23" customWidth="1"/>
  </cols>
  <sheetData>
    <row r="1" spans="1:12" s="21" customFormat="1" ht="11.25" customHeight="1">
      <c r="A1" s="20" t="s">
        <v>89</v>
      </c>
      <c r="B1" s="20"/>
      <c r="C1" s="20"/>
      <c r="D1" s="20"/>
      <c r="E1" s="20"/>
      <c r="F1" s="20"/>
      <c r="G1" s="20"/>
      <c r="L1" s="22"/>
    </row>
    <row r="2" spans="1:7" ht="11.25" customHeight="1">
      <c r="A2" s="295" t="s">
        <v>82</v>
      </c>
      <c r="B2" s="297" t="s">
        <v>83</v>
      </c>
      <c r="C2" s="297"/>
      <c r="D2" s="297"/>
      <c r="E2" s="297" t="s">
        <v>84</v>
      </c>
      <c r="F2" s="297"/>
      <c r="G2" s="298"/>
    </row>
    <row r="3" spans="1:7" ht="18.75">
      <c r="A3" s="296"/>
      <c r="B3" s="95" t="s">
        <v>85</v>
      </c>
      <c r="C3" s="95" t="s">
        <v>86</v>
      </c>
      <c r="D3" s="111" t="s">
        <v>87</v>
      </c>
      <c r="E3" s="24" t="s">
        <v>85</v>
      </c>
      <c r="F3" s="24" t="s">
        <v>86</v>
      </c>
      <c r="G3" s="26" t="s">
        <v>87</v>
      </c>
    </row>
    <row r="4" spans="1:7" s="28" customFormat="1" ht="19.5" customHeight="1">
      <c r="A4" s="27" t="s">
        <v>124</v>
      </c>
      <c r="B4" s="99">
        <v>34</v>
      </c>
      <c r="C4" s="100">
        <v>4059</v>
      </c>
      <c r="D4" s="100">
        <v>632</v>
      </c>
      <c r="E4" s="101" t="s">
        <v>136</v>
      </c>
      <c r="F4" s="100">
        <v>12799</v>
      </c>
      <c r="G4" s="106">
        <v>1817</v>
      </c>
    </row>
    <row r="5" spans="1:7" s="28" customFormat="1" ht="19.5" customHeight="1">
      <c r="A5" s="29" t="s">
        <v>128</v>
      </c>
      <c r="B5" s="102">
        <v>34</v>
      </c>
      <c r="C5" s="102">
        <v>3774</v>
      </c>
      <c r="D5" s="102">
        <v>634</v>
      </c>
      <c r="E5" s="103" t="s">
        <v>131</v>
      </c>
      <c r="F5" s="107">
        <v>13934</v>
      </c>
      <c r="G5" s="108">
        <v>2022</v>
      </c>
    </row>
    <row r="6" spans="1:7" ht="15" customHeight="1">
      <c r="A6" s="27" t="s">
        <v>2</v>
      </c>
      <c r="B6" s="104">
        <v>5</v>
      </c>
      <c r="C6" s="68">
        <v>835</v>
      </c>
      <c r="D6" s="68">
        <v>157</v>
      </c>
      <c r="E6" s="96">
        <v>3</v>
      </c>
      <c r="F6" s="278">
        <v>699</v>
      </c>
      <c r="G6" s="72">
        <v>80</v>
      </c>
    </row>
    <row r="7" spans="1:7" ht="14.25" customHeight="1">
      <c r="A7" s="27" t="s">
        <v>3</v>
      </c>
      <c r="B7" s="60">
        <v>0</v>
      </c>
      <c r="C7" s="60">
        <v>0</v>
      </c>
      <c r="D7" s="60">
        <v>0</v>
      </c>
      <c r="E7" s="97">
        <v>2</v>
      </c>
      <c r="F7" s="74" t="s">
        <v>129</v>
      </c>
      <c r="G7" s="59" t="s">
        <v>129</v>
      </c>
    </row>
    <row r="8" spans="1:7" ht="14.25" customHeight="1">
      <c r="A8" s="27" t="s">
        <v>4</v>
      </c>
      <c r="B8" s="60">
        <v>0</v>
      </c>
      <c r="C8" s="60">
        <v>0</v>
      </c>
      <c r="D8" s="60">
        <v>0</v>
      </c>
      <c r="E8" s="97">
        <v>7</v>
      </c>
      <c r="F8" s="279">
        <v>972</v>
      </c>
      <c r="G8" s="71">
        <v>108</v>
      </c>
    </row>
    <row r="9" spans="1:7" ht="14.25" customHeight="1">
      <c r="A9" s="27" t="s">
        <v>5</v>
      </c>
      <c r="B9" s="60">
        <v>0</v>
      </c>
      <c r="C9" s="60">
        <v>0</v>
      </c>
      <c r="D9" s="60">
        <v>0</v>
      </c>
      <c r="E9" s="97">
        <v>3</v>
      </c>
      <c r="F9" s="74">
        <v>493</v>
      </c>
      <c r="G9" s="74">
        <v>53</v>
      </c>
    </row>
    <row r="10" spans="1:7" ht="14.25" customHeight="1">
      <c r="A10" s="27" t="s">
        <v>6</v>
      </c>
      <c r="B10" s="60">
        <v>0</v>
      </c>
      <c r="C10" s="60">
        <v>0</v>
      </c>
      <c r="D10" s="60">
        <v>0</v>
      </c>
      <c r="E10" s="97">
        <v>1</v>
      </c>
      <c r="F10" s="59" t="s">
        <v>129</v>
      </c>
      <c r="G10" s="59" t="s">
        <v>129</v>
      </c>
    </row>
    <row r="11" spans="1:7" ht="14.25" customHeight="1">
      <c r="A11" s="27" t="s">
        <v>7</v>
      </c>
      <c r="B11" s="60">
        <v>0</v>
      </c>
      <c r="C11" s="60">
        <v>0</v>
      </c>
      <c r="D11" s="60">
        <v>0</v>
      </c>
      <c r="E11" s="70">
        <v>8</v>
      </c>
      <c r="F11" s="57">
        <v>845</v>
      </c>
      <c r="G11" s="71">
        <v>146</v>
      </c>
    </row>
    <row r="12" spans="1:7" ht="14.25" customHeight="1">
      <c r="A12" s="27" t="s">
        <v>8</v>
      </c>
      <c r="B12" s="60">
        <v>0</v>
      </c>
      <c r="C12" s="60">
        <v>0</v>
      </c>
      <c r="D12" s="60">
        <v>0</v>
      </c>
      <c r="E12" s="73">
        <v>15</v>
      </c>
      <c r="F12" s="278">
        <v>2794</v>
      </c>
      <c r="G12" s="71">
        <v>373</v>
      </c>
    </row>
    <row r="13" spans="1:7" ht="14.25" customHeight="1">
      <c r="A13" s="27" t="s">
        <v>9</v>
      </c>
      <c r="B13" s="60">
        <v>0</v>
      </c>
      <c r="C13" s="60">
        <v>0</v>
      </c>
      <c r="D13" s="60">
        <v>0</v>
      </c>
      <c r="E13" s="70">
        <v>2</v>
      </c>
      <c r="F13" s="59" t="s">
        <v>129</v>
      </c>
      <c r="G13" s="59" t="s">
        <v>129</v>
      </c>
    </row>
    <row r="14" spans="1:7" ht="14.25" customHeight="1">
      <c r="A14" s="27" t="s">
        <v>10</v>
      </c>
      <c r="B14" s="60">
        <v>0</v>
      </c>
      <c r="C14" s="60">
        <v>0</v>
      </c>
      <c r="D14" s="60">
        <v>0</v>
      </c>
      <c r="E14" s="73">
        <v>3</v>
      </c>
      <c r="F14" s="57">
        <v>425</v>
      </c>
      <c r="G14" s="71">
        <v>42</v>
      </c>
    </row>
    <row r="15" spans="1:7" ht="14.25" customHeight="1">
      <c r="A15" s="27" t="s">
        <v>11</v>
      </c>
      <c r="B15" s="60">
        <v>0</v>
      </c>
      <c r="C15" s="60">
        <v>0</v>
      </c>
      <c r="D15" s="60">
        <v>0</v>
      </c>
      <c r="E15" s="70">
        <v>4</v>
      </c>
      <c r="F15" s="57">
        <v>386</v>
      </c>
      <c r="G15" s="71">
        <v>67</v>
      </c>
    </row>
    <row r="16" spans="1:7" ht="14.25" customHeight="1">
      <c r="A16" s="27" t="s">
        <v>80</v>
      </c>
      <c r="B16" s="60">
        <v>0</v>
      </c>
      <c r="C16" s="60">
        <v>0</v>
      </c>
      <c r="D16" s="60">
        <v>0</v>
      </c>
      <c r="E16" s="64">
        <v>0</v>
      </c>
      <c r="F16" s="60">
        <v>0</v>
      </c>
      <c r="G16" s="61">
        <v>0</v>
      </c>
    </row>
    <row r="17" spans="1:7" ht="14.25" customHeight="1">
      <c r="A17" s="27" t="s">
        <v>12</v>
      </c>
      <c r="B17" s="60">
        <v>0</v>
      </c>
      <c r="C17" s="60">
        <v>0</v>
      </c>
      <c r="D17" s="60">
        <v>0</v>
      </c>
      <c r="E17" s="70">
        <v>4</v>
      </c>
      <c r="F17" s="57">
        <v>549</v>
      </c>
      <c r="G17" s="74">
        <v>76</v>
      </c>
    </row>
    <row r="18" spans="1:7" ht="14.25" customHeight="1">
      <c r="A18" s="27" t="s">
        <v>13</v>
      </c>
      <c r="B18" s="60">
        <v>0</v>
      </c>
      <c r="C18" s="60">
        <v>0</v>
      </c>
      <c r="D18" s="60">
        <v>0</v>
      </c>
      <c r="E18" s="109">
        <v>1</v>
      </c>
      <c r="F18" s="64" t="s">
        <v>129</v>
      </c>
      <c r="G18" s="61" t="s">
        <v>129</v>
      </c>
    </row>
    <row r="19" spans="1:7" ht="14.25" customHeight="1">
      <c r="A19" s="27" t="s">
        <v>14</v>
      </c>
      <c r="B19" s="60">
        <v>0</v>
      </c>
      <c r="C19" s="60">
        <v>0</v>
      </c>
      <c r="D19" s="60">
        <v>0</v>
      </c>
      <c r="E19" s="70">
        <v>1</v>
      </c>
      <c r="F19" s="59" t="s">
        <v>129</v>
      </c>
      <c r="G19" s="59" t="s">
        <v>129</v>
      </c>
    </row>
    <row r="20" spans="1:7" ht="14.25" customHeight="1">
      <c r="A20" s="27" t="s">
        <v>15</v>
      </c>
      <c r="B20" s="60">
        <v>0</v>
      </c>
      <c r="C20" s="60">
        <v>0</v>
      </c>
      <c r="D20" s="60">
        <v>0</v>
      </c>
      <c r="E20" s="70">
        <v>2</v>
      </c>
      <c r="F20" s="59" t="s">
        <v>129</v>
      </c>
      <c r="G20" s="59" t="s">
        <v>129</v>
      </c>
    </row>
    <row r="21" spans="1:7" ht="14.25" customHeight="1">
      <c r="A21" s="27" t="s">
        <v>16</v>
      </c>
      <c r="B21" s="60">
        <v>0</v>
      </c>
      <c r="C21" s="60">
        <v>0</v>
      </c>
      <c r="D21" s="60">
        <v>0</v>
      </c>
      <c r="E21" s="70">
        <v>3</v>
      </c>
      <c r="F21" s="57">
        <v>384</v>
      </c>
      <c r="G21" s="71">
        <v>68</v>
      </c>
    </row>
    <row r="22" spans="1:7" ht="14.25" customHeight="1">
      <c r="A22" s="27" t="s">
        <v>17</v>
      </c>
      <c r="B22" s="60">
        <v>0</v>
      </c>
      <c r="C22" s="60">
        <v>0</v>
      </c>
      <c r="D22" s="60">
        <v>0</v>
      </c>
      <c r="E22" s="70">
        <v>2</v>
      </c>
      <c r="F22" s="59" t="s">
        <v>129</v>
      </c>
      <c r="G22" s="59" t="s">
        <v>129</v>
      </c>
    </row>
    <row r="23" spans="1:7" ht="14.25" customHeight="1">
      <c r="A23" s="27" t="s">
        <v>18</v>
      </c>
      <c r="B23" s="69">
        <v>2</v>
      </c>
      <c r="C23" s="69">
        <v>208</v>
      </c>
      <c r="D23" s="69">
        <v>24</v>
      </c>
      <c r="E23" s="60">
        <v>0</v>
      </c>
      <c r="F23" s="64">
        <v>0</v>
      </c>
      <c r="G23" s="61">
        <v>0</v>
      </c>
    </row>
    <row r="24" spans="1:7" ht="14.25" customHeight="1">
      <c r="A24" s="27" t="s">
        <v>19</v>
      </c>
      <c r="B24" s="60">
        <v>0</v>
      </c>
      <c r="C24" s="60">
        <v>0</v>
      </c>
      <c r="D24" s="60">
        <v>0</v>
      </c>
      <c r="E24" s="70">
        <v>1</v>
      </c>
      <c r="F24" s="59" t="s">
        <v>129</v>
      </c>
      <c r="G24" s="59" t="s">
        <v>129</v>
      </c>
    </row>
    <row r="25" spans="1:7" ht="14.25" customHeight="1">
      <c r="A25" s="27" t="s">
        <v>20</v>
      </c>
      <c r="B25" s="60">
        <v>0</v>
      </c>
      <c r="C25" s="60">
        <v>0</v>
      </c>
      <c r="D25" s="60">
        <v>0</v>
      </c>
      <c r="E25" s="60">
        <v>0</v>
      </c>
      <c r="F25" s="64">
        <v>0</v>
      </c>
      <c r="G25" s="61">
        <v>0</v>
      </c>
    </row>
    <row r="26" spans="1:7" ht="14.25" customHeight="1">
      <c r="A26" s="27" t="s">
        <v>21</v>
      </c>
      <c r="B26" s="60">
        <v>0</v>
      </c>
      <c r="C26" s="60">
        <v>0</v>
      </c>
      <c r="D26" s="60">
        <v>0</v>
      </c>
      <c r="E26" s="73">
        <v>6</v>
      </c>
      <c r="F26" s="57">
        <v>749</v>
      </c>
      <c r="G26" s="71">
        <v>117</v>
      </c>
    </row>
    <row r="27" spans="1:7" ht="14.25" customHeight="1">
      <c r="A27" s="27" t="s">
        <v>52</v>
      </c>
      <c r="B27" s="60">
        <v>0</v>
      </c>
      <c r="C27" s="60">
        <v>0</v>
      </c>
      <c r="D27" s="60">
        <v>0</v>
      </c>
      <c r="E27" s="64">
        <v>0</v>
      </c>
      <c r="F27" s="60">
        <v>0</v>
      </c>
      <c r="G27" s="61">
        <v>0</v>
      </c>
    </row>
    <row r="28" spans="1:7" ht="14.25" customHeight="1">
      <c r="A28" s="27" t="s">
        <v>22</v>
      </c>
      <c r="B28" s="60">
        <v>0</v>
      </c>
      <c r="C28" s="60">
        <v>0</v>
      </c>
      <c r="D28" s="60">
        <v>0</v>
      </c>
      <c r="E28" s="64">
        <v>0</v>
      </c>
      <c r="F28" s="60">
        <v>0</v>
      </c>
      <c r="G28" s="61">
        <v>0</v>
      </c>
    </row>
    <row r="29" spans="1:7" ht="14.25" customHeight="1">
      <c r="A29" s="30" t="s">
        <v>23</v>
      </c>
      <c r="B29" s="75">
        <v>1</v>
      </c>
      <c r="C29" s="75">
        <v>286</v>
      </c>
      <c r="D29" s="75">
        <v>50</v>
      </c>
      <c r="E29" s="105">
        <v>0</v>
      </c>
      <c r="F29" s="87">
        <v>0</v>
      </c>
      <c r="G29" s="86">
        <v>0</v>
      </c>
    </row>
    <row r="30" ht="11.25" customHeight="1">
      <c r="A30" s="23" t="s">
        <v>53</v>
      </c>
    </row>
    <row r="31" ht="11.25" customHeight="1">
      <c r="A31" s="23" t="s">
        <v>116</v>
      </c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</sheetData>
  <sheetProtection/>
  <mergeCells count="3">
    <mergeCell ref="A2:A3"/>
    <mergeCell ref="B2:D2"/>
    <mergeCell ref="E2:G2"/>
  </mergeCells>
  <printOptions horizontalCentered="1"/>
  <pageMargins left="0.2755905511811024" right="0.2755905511811024" top="0.3937007874015748" bottom="0.5118110236220472" header="0.2755905511811024" footer="0.2362204724409449"/>
  <pageSetup firstPageNumber="40" useFirstPageNumber="1" horizontalDpi="600" verticalDpi="600" orientation="portrait" paperSize="9" scale="185" r:id="rId1"/>
  <headerFooter alignWithMargins="0"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G33"/>
  <sheetViews>
    <sheetView tabSelected="1" zoomScale="150" zoomScaleNormal="150" zoomScalePageLayoutView="0" workbookViewId="0" topLeftCell="A22">
      <selection activeCell="L20" sqref="L20"/>
    </sheetView>
  </sheetViews>
  <sheetFormatPr defaultColWidth="9.00390625" defaultRowHeight="13.5"/>
  <cols>
    <col min="1" max="1" width="9.875" style="23" customWidth="1"/>
    <col min="2" max="7" width="6.00390625" style="23" customWidth="1"/>
    <col min="8" max="16384" width="9.00390625" style="23" customWidth="1"/>
  </cols>
  <sheetData>
    <row r="1" spans="1:7" ht="12.75" customHeight="1">
      <c r="A1" s="295" t="s">
        <v>82</v>
      </c>
      <c r="B1" s="297" t="s">
        <v>83</v>
      </c>
      <c r="C1" s="297"/>
      <c r="D1" s="297"/>
      <c r="E1" s="297" t="s">
        <v>84</v>
      </c>
      <c r="F1" s="297"/>
      <c r="G1" s="298"/>
    </row>
    <row r="2" spans="1:7" ht="18.75">
      <c r="A2" s="299"/>
      <c r="B2" s="95" t="s">
        <v>85</v>
      </c>
      <c r="C2" s="24" t="s">
        <v>86</v>
      </c>
      <c r="D2" s="25" t="s">
        <v>87</v>
      </c>
      <c r="E2" s="24" t="s">
        <v>85</v>
      </c>
      <c r="F2" s="24" t="s">
        <v>86</v>
      </c>
      <c r="G2" s="26" t="s">
        <v>87</v>
      </c>
    </row>
    <row r="3" spans="1:7" ht="13.5" customHeight="1">
      <c r="A3" s="27" t="s">
        <v>24</v>
      </c>
      <c r="B3" s="98">
        <v>0</v>
      </c>
      <c r="C3" s="53">
        <v>0</v>
      </c>
      <c r="D3" s="53">
        <v>0</v>
      </c>
      <c r="E3" s="98">
        <v>0</v>
      </c>
      <c r="F3" s="53">
        <v>0</v>
      </c>
      <c r="G3" s="54">
        <v>0</v>
      </c>
    </row>
    <row r="4" spans="1:7" ht="13.5" customHeight="1">
      <c r="A4" s="27" t="s">
        <v>25</v>
      </c>
      <c r="B4" s="60">
        <v>0</v>
      </c>
      <c r="C4" s="41">
        <v>0</v>
      </c>
      <c r="D4" s="41">
        <v>0</v>
      </c>
      <c r="E4" s="60">
        <v>0</v>
      </c>
      <c r="F4" s="41">
        <v>0</v>
      </c>
      <c r="G4" s="54">
        <v>0</v>
      </c>
    </row>
    <row r="5" spans="1:7" ht="13.5" customHeight="1">
      <c r="A5" s="27" t="s">
        <v>26</v>
      </c>
      <c r="B5" s="60">
        <v>0</v>
      </c>
      <c r="C5" s="41">
        <v>0</v>
      </c>
      <c r="D5" s="41">
        <v>0</v>
      </c>
      <c r="E5" s="69">
        <v>1</v>
      </c>
      <c r="F5" s="55" t="s">
        <v>129</v>
      </c>
      <c r="G5" s="56" t="s">
        <v>129</v>
      </c>
    </row>
    <row r="6" spans="1:7" ht="13.5" customHeight="1">
      <c r="A6" s="27" t="s">
        <v>27</v>
      </c>
      <c r="B6" s="109">
        <v>2</v>
      </c>
      <c r="C6" s="69">
        <v>139</v>
      </c>
      <c r="D6" s="57">
        <v>23</v>
      </c>
      <c r="E6" s="69">
        <v>1</v>
      </c>
      <c r="F6" s="55" t="s">
        <v>129</v>
      </c>
      <c r="G6" s="56" t="s">
        <v>129</v>
      </c>
    </row>
    <row r="7" spans="1:7" ht="13.5" customHeight="1">
      <c r="A7" s="27" t="s">
        <v>28</v>
      </c>
      <c r="B7" s="69">
        <v>4</v>
      </c>
      <c r="C7" s="69">
        <v>506</v>
      </c>
      <c r="D7" s="69">
        <v>51</v>
      </c>
      <c r="E7" s="60">
        <v>0</v>
      </c>
      <c r="F7" s="41">
        <v>0</v>
      </c>
      <c r="G7" s="54">
        <v>0</v>
      </c>
    </row>
    <row r="8" spans="1:7" ht="13.5" customHeight="1">
      <c r="A8" s="27" t="s">
        <v>88</v>
      </c>
      <c r="B8" s="60">
        <v>0</v>
      </c>
      <c r="C8" s="41">
        <v>0</v>
      </c>
      <c r="D8" s="41">
        <v>0</v>
      </c>
      <c r="E8" s="60">
        <v>0</v>
      </c>
      <c r="F8" s="41">
        <v>0</v>
      </c>
      <c r="G8" s="54">
        <v>0</v>
      </c>
    </row>
    <row r="9" spans="1:7" ht="13.5" customHeight="1">
      <c r="A9" s="27" t="s">
        <v>29</v>
      </c>
      <c r="B9" s="69">
        <v>2</v>
      </c>
      <c r="C9" s="69">
        <v>197</v>
      </c>
      <c r="D9" s="69">
        <v>36</v>
      </c>
      <c r="E9" s="60">
        <v>0</v>
      </c>
      <c r="F9" s="41">
        <v>0</v>
      </c>
      <c r="G9" s="54">
        <v>0</v>
      </c>
    </row>
    <row r="10" spans="1:7" ht="13.5" customHeight="1">
      <c r="A10" s="27" t="s">
        <v>30</v>
      </c>
      <c r="B10" s="60">
        <v>0</v>
      </c>
      <c r="C10" s="41">
        <v>0</v>
      </c>
      <c r="D10" s="41">
        <v>0</v>
      </c>
      <c r="E10" s="60">
        <v>0</v>
      </c>
      <c r="F10" s="41">
        <v>0</v>
      </c>
      <c r="G10" s="54">
        <v>0</v>
      </c>
    </row>
    <row r="11" spans="1:7" ht="13.5" customHeight="1">
      <c r="A11" s="27" t="s">
        <v>31</v>
      </c>
      <c r="B11" s="60">
        <v>0</v>
      </c>
      <c r="C11" s="41">
        <v>0</v>
      </c>
      <c r="D11" s="41">
        <v>0</v>
      </c>
      <c r="E11" s="60">
        <v>0</v>
      </c>
      <c r="F11" s="41">
        <v>0</v>
      </c>
      <c r="G11" s="54">
        <v>0</v>
      </c>
    </row>
    <row r="12" spans="1:7" ht="13.5" customHeight="1">
      <c r="A12" s="27" t="s">
        <v>32</v>
      </c>
      <c r="B12" s="60">
        <v>0</v>
      </c>
      <c r="C12" s="41">
        <v>0</v>
      </c>
      <c r="D12" s="41">
        <v>0</v>
      </c>
      <c r="E12" s="69">
        <v>3</v>
      </c>
      <c r="F12" s="57">
        <v>597</v>
      </c>
      <c r="G12" s="73">
        <v>108</v>
      </c>
    </row>
    <row r="13" spans="1:7" ht="13.5" customHeight="1">
      <c r="A13" s="27" t="s">
        <v>33</v>
      </c>
      <c r="B13" s="60">
        <v>0</v>
      </c>
      <c r="C13" s="41">
        <v>0</v>
      </c>
      <c r="D13" s="41">
        <v>0</v>
      </c>
      <c r="E13" s="60">
        <v>0</v>
      </c>
      <c r="F13" s="41">
        <v>0</v>
      </c>
      <c r="G13" s="54">
        <v>0</v>
      </c>
    </row>
    <row r="14" spans="1:7" ht="13.5" customHeight="1">
      <c r="A14" s="27" t="s">
        <v>34</v>
      </c>
      <c r="B14" s="60">
        <v>0</v>
      </c>
      <c r="C14" s="41">
        <v>0</v>
      </c>
      <c r="D14" s="41">
        <v>0</v>
      </c>
      <c r="E14" s="60">
        <v>0</v>
      </c>
      <c r="F14" s="41">
        <v>0</v>
      </c>
      <c r="G14" s="54">
        <v>0</v>
      </c>
    </row>
    <row r="15" spans="1:7" ht="13.5" customHeight="1">
      <c r="A15" s="27" t="s">
        <v>35</v>
      </c>
      <c r="B15" s="69">
        <v>1</v>
      </c>
      <c r="C15" s="69">
        <v>100</v>
      </c>
      <c r="D15" s="69">
        <v>21</v>
      </c>
      <c r="E15" s="60">
        <v>0</v>
      </c>
      <c r="F15" s="41">
        <v>0</v>
      </c>
      <c r="G15" s="54">
        <v>0</v>
      </c>
    </row>
    <row r="16" spans="1:7" ht="13.5" customHeight="1">
      <c r="A16" s="27" t="s">
        <v>36</v>
      </c>
      <c r="B16" s="60">
        <v>0</v>
      </c>
      <c r="C16" s="41">
        <v>0</v>
      </c>
      <c r="D16" s="41">
        <v>0</v>
      </c>
      <c r="E16" s="60">
        <v>0</v>
      </c>
      <c r="F16" s="41">
        <v>0</v>
      </c>
      <c r="G16" s="54">
        <v>0</v>
      </c>
    </row>
    <row r="17" spans="1:7" ht="13.5" customHeight="1">
      <c r="A17" s="27" t="s">
        <v>37</v>
      </c>
      <c r="B17" s="69">
        <v>1</v>
      </c>
      <c r="C17" s="69">
        <v>159</v>
      </c>
      <c r="D17" s="69">
        <v>24</v>
      </c>
      <c r="E17" s="60">
        <v>0</v>
      </c>
      <c r="F17" s="41">
        <v>0</v>
      </c>
      <c r="G17" s="54">
        <v>0</v>
      </c>
    </row>
    <row r="18" spans="1:7" ht="13.5" customHeight="1">
      <c r="A18" s="27" t="s">
        <v>38</v>
      </c>
      <c r="B18" s="60">
        <v>0</v>
      </c>
      <c r="C18" s="41">
        <v>0</v>
      </c>
      <c r="D18" s="41">
        <v>0</v>
      </c>
      <c r="E18" s="60">
        <v>0</v>
      </c>
      <c r="F18" s="41">
        <v>0</v>
      </c>
      <c r="G18" s="54">
        <v>0</v>
      </c>
    </row>
    <row r="19" spans="1:7" ht="13.5" customHeight="1">
      <c r="A19" s="27" t="s">
        <v>39</v>
      </c>
      <c r="B19" s="109">
        <v>1</v>
      </c>
      <c r="C19" s="57">
        <v>152</v>
      </c>
      <c r="D19" s="57">
        <v>19</v>
      </c>
      <c r="E19" s="60">
        <v>0</v>
      </c>
      <c r="F19" s="41">
        <v>0</v>
      </c>
      <c r="G19" s="54">
        <v>0</v>
      </c>
    </row>
    <row r="20" spans="1:7" ht="13.5" customHeight="1">
      <c r="A20" s="27" t="s">
        <v>90</v>
      </c>
      <c r="B20" s="60">
        <v>0</v>
      </c>
      <c r="C20" s="41">
        <v>0</v>
      </c>
      <c r="D20" s="41">
        <v>0</v>
      </c>
      <c r="E20" s="60">
        <v>0</v>
      </c>
      <c r="F20" s="41">
        <v>0</v>
      </c>
      <c r="G20" s="54">
        <v>0</v>
      </c>
    </row>
    <row r="21" spans="1:7" ht="13.5" customHeight="1">
      <c r="A21" s="27" t="s">
        <v>40</v>
      </c>
      <c r="B21" s="60">
        <v>0</v>
      </c>
      <c r="C21" s="41">
        <v>0</v>
      </c>
      <c r="D21" s="41">
        <v>0</v>
      </c>
      <c r="E21" s="60">
        <v>0</v>
      </c>
      <c r="F21" s="41">
        <v>0</v>
      </c>
      <c r="G21" s="54">
        <v>0</v>
      </c>
    </row>
    <row r="22" spans="1:7" ht="13.5" customHeight="1">
      <c r="A22" s="27" t="s">
        <v>41</v>
      </c>
      <c r="B22" s="60">
        <v>0</v>
      </c>
      <c r="C22" s="41">
        <v>0</v>
      </c>
      <c r="D22" s="41">
        <v>0</v>
      </c>
      <c r="E22" s="60">
        <v>0</v>
      </c>
      <c r="F22" s="41">
        <v>0</v>
      </c>
      <c r="G22" s="54">
        <v>0</v>
      </c>
    </row>
    <row r="23" spans="1:7" ht="13.5" customHeight="1">
      <c r="A23" s="27" t="s">
        <v>42</v>
      </c>
      <c r="B23" s="69">
        <v>6</v>
      </c>
      <c r="C23" s="69">
        <v>594</v>
      </c>
      <c r="D23" s="69">
        <v>111</v>
      </c>
      <c r="E23" s="69">
        <v>1</v>
      </c>
      <c r="F23" s="55" t="s">
        <v>129</v>
      </c>
      <c r="G23" s="58" t="s">
        <v>129</v>
      </c>
    </row>
    <row r="24" spans="1:7" ht="13.5" customHeight="1">
      <c r="A24" s="27" t="s">
        <v>43</v>
      </c>
      <c r="B24" s="69">
        <v>3</v>
      </c>
      <c r="C24" s="69">
        <v>202</v>
      </c>
      <c r="D24" s="69">
        <v>46</v>
      </c>
      <c r="E24" s="60">
        <v>0</v>
      </c>
      <c r="F24" s="41">
        <v>0</v>
      </c>
      <c r="G24" s="54">
        <v>0</v>
      </c>
    </row>
    <row r="25" spans="1:7" ht="13.5" customHeight="1">
      <c r="A25" s="27" t="s">
        <v>44</v>
      </c>
      <c r="B25" s="69">
        <v>6</v>
      </c>
      <c r="C25" s="69">
        <v>396</v>
      </c>
      <c r="D25" s="69">
        <v>72</v>
      </c>
      <c r="E25" s="69">
        <v>1</v>
      </c>
      <c r="F25" s="55" t="s">
        <v>129</v>
      </c>
      <c r="G25" s="56" t="s">
        <v>129</v>
      </c>
    </row>
    <row r="26" spans="1:7" ht="13.5" customHeight="1">
      <c r="A26" s="27" t="s">
        <v>45</v>
      </c>
      <c r="B26" s="60">
        <v>0</v>
      </c>
      <c r="C26" s="41">
        <v>0</v>
      </c>
      <c r="D26" s="41">
        <v>0</v>
      </c>
      <c r="E26" s="69">
        <v>1</v>
      </c>
      <c r="F26" s="55" t="s">
        <v>129</v>
      </c>
      <c r="G26" s="56" t="s">
        <v>129</v>
      </c>
    </row>
    <row r="27" spans="1:7" ht="13.5" customHeight="1">
      <c r="A27" s="27" t="s">
        <v>46</v>
      </c>
      <c r="B27" s="60">
        <v>0</v>
      </c>
      <c r="C27" s="41">
        <v>0</v>
      </c>
      <c r="D27" s="41">
        <v>0</v>
      </c>
      <c r="E27" s="60">
        <v>0</v>
      </c>
      <c r="F27" s="41">
        <v>0</v>
      </c>
      <c r="G27" s="54">
        <v>0</v>
      </c>
    </row>
    <row r="28" spans="1:7" ht="13.5" customHeight="1">
      <c r="A28" s="27" t="s">
        <v>47</v>
      </c>
      <c r="B28" s="60">
        <v>0</v>
      </c>
      <c r="C28" s="41">
        <v>0</v>
      </c>
      <c r="D28" s="41">
        <v>0</v>
      </c>
      <c r="E28" s="57">
        <v>7</v>
      </c>
      <c r="F28" s="69">
        <v>936</v>
      </c>
      <c r="G28" s="70">
        <v>149</v>
      </c>
    </row>
    <row r="29" spans="1:7" ht="13.5" customHeight="1">
      <c r="A29" s="27" t="s">
        <v>48</v>
      </c>
      <c r="B29" s="60">
        <v>0</v>
      </c>
      <c r="C29" s="41">
        <v>0</v>
      </c>
      <c r="D29" s="41">
        <v>0</v>
      </c>
      <c r="E29" s="60">
        <v>0</v>
      </c>
      <c r="F29" s="41">
        <v>0</v>
      </c>
      <c r="G29" s="54">
        <v>0</v>
      </c>
    </row>
    <row r="30" spans="1:7" ht="13.5" customHeight="1">
      <c r="A30" s="27" t="s">
        <v>49</v>
      </c>
      <c r="B30" s="60">
        <v>0</v>
      </c>
      <c r="C30" s="41">
        <v>0</v>
      </c>
      <c r="D30" s="41">
        <v>0</v>
      </c>
      <c r="E30" s="60">
        <v>0</v>
      </c>
      <c r="F30" s="41">
        <v>0</v>
      </c>
      <c r="G30" s="54">
        <v>0</v>
      </c>
    </row>
    <row r="31" spans="1:7" ht="13.5" customHeight="1">
      <c r="A31" s="27" t="s">
        <v>81</v>
      </c>
      <c r="B31" s="60">
        <v>0</v>
      </c>
      <c r="C31" s="41">
        <v>0</v>
      </c>
      <c r="D31" s="41">
        <v>0</v>
      </c>
      <c r="E31" s="69">
        <v>1</v>
      </c>
      <c r="F31" s="55" t="s">
        <v>129</v>
      </c>
      <c r="G31" s="56" t="s">
        <v>129</v>
      </c>
    </row>
    <row r="32" spans="1:7" ht="22.5" customHeight="1">
      <c r="A32" s="27" t="s">
        <v>50</v>
      </c>
      <c r="B32" s="60">
        <v>0</v>
      </c>
      <c r="C32" s="41">
        <v>0</v>
      </c>
      <c r="D32" s="41">
        <v>0</v>
      </c>
      <c r="E32" s="69">
        <v>9</v>
      </c>
      <c r="F32" s="68">
        <v>1445</v>
      </c>
      <c r="G32" s="104">
        <v>241</v>
      </c>
    </row>
    <row r="33" spans="1:7" ht="4.5" customHeight="1">
      <c r="A33" s="31"/>
      <c r="B33" s="17"/>
      <c r="C33" s="17"/>
      <c r="D33" s="17"/>
      <c r="E33" s="17"/>
      <c r="F33" s="17"/>
      <c r="G33" s="110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sheetProtection/>
  <mergeCells count="3">
    <mergeCell ref="A1:A2"/>
    <mergeCell ref="B1:D1"/>
    <mergeCell ref="E1:G1"/>
  </mergeCells>
  <printOptions horizontalCentered="1"/>
  <pageMargins left="0.2755905511811024" right="0.2755905511811024" top="0.3937007874015748" bottom="0.5118110236220472" header="0.2755905511811024" footer="0.2362204724409449"/>
  <pageSetup firstPageNumber="41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145" zoomScaleNormal="145" workbookViewId="0" topLeftCell="A1">
      <pane xSplit="1" ySplit="4" topLeftCell="B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9.00390625" defaultRowHeight="13.5"/>
  <cols>
    <col min="1" max="1" width="9.625" style="119" customWidth="1"/>
    <col min="2" max="3" width="3.00390625" style="119" customWidth="1"/>
    <col min="4" max="4" width="1.625" style="119" customWidth="1"/>
    <col min="5" max="6" width="4.75390625" style="126" customWidth="1"/>
    <col min="7" max="7" width="1.875" style="119" customWidth="1"/>
    <col min="8" max="8" width="4.00390625" style="126" customWidth="1"/>
    <col min="9" max="9" width="4.75390625" style="126" customWidth="1"/>
    <col min="10" max="10" width="4.00390625" style="126" customWidth="1"/>
    <col min="11" max="11" width="4.75390625" style="126" customWidth="1"/>
    <col min="12" max="12" width="4.875" style="126" customWidth="1"/>
    <col min="13" max="13" width="5.00390625" style="126" customWidth="1"/>
    <col min="14" max="16" width="5.75390625" style="126" customWidth="1"/>
    <col min="17" max="18" width="4.50390625" style="119" customWidth="1"/>
    <col min="19" max="20" width="4.875" style="119" customWidth="1"/>
    <col min="21" max="21" width="4.50390625" style="119" customWidth="1"/>
    <col min="22" max="16384" width="9.00390625" style="119" customWidth="1"/>
  </cols>
  <sheetData>
    <row r="1" spans="1:16" s="118" customFormat="1" ht="11.25" customHeight="1">
      <c r="A1" s="114" t="s">
        <v>93</v>
      </c>
      <c r="B1" s="114"/>
      <c r="C1" s="114"/>
      <c r="D1" s="114"/>
      <c r="E1" s="115"/>
      <c r="F1" s="115"/>
      <c r="G1" s="114"/>
      <c r="H1" s="116"/>
      <c r="I1" s="116"/>
      <c r="J1" s="116"/>
      <c r="K1" s="116"/>
      <c r="L1" s="117"/>
      <c r="M1" s="116"/>
      <c r="N1" s="116"/>
      <c r="O1" s="116"/>
      <c r="P1" s="116"/>
    </row>
    <row r="2" spans="1:20" ht="19.5" customHeight="1">
      <c r="A2" s="300" t="s">
        <v>54</v>
      </c>
      <c r="B2" s="302" t="s">
        <v>102</v>
      </c>
      <c r="C2" s="303"/>
      <c r="D2" s="304"/>
      <c r="E2" s="305" t="s">
        <v>133</v>
      </c>
      <c r="F2" s="305"/>
      <c r="G2" s="305"/>
      <c r="H2" s="305"/>
      <c r="I2" s="306" t="s">
        <v>56</v>
      </c>
      <c r="J2" s="306"/>
      <c r="K2" s="307"/>
      <c r="L2" s="312" t="s">
        <v>115</v>
      </c>
      <c r="M2" s="314" t="s">
        <v>126</v>
      </c>
      <c r="N2" s="306" t="s">
        <v>57</v>
      </c>
      <c r="O2" s="316"/>
      <c r="P2" s="316"/>
      <c r="Q2" s="308" t="s">
        <v>103</v>
      </c>
      <c r="R2" s="317"/>
      <c r="S2" s="308" t="s">
        <v>104</v>
      </c>
      <c r="T2" s="310" t="s">
        <v>105</v>
      </c>
    </row>
    <row r="3" spans="1:20" ht="19.5" customHeight="1">
      <c r="A3" s="301"/>
      <c r="B3" s="95" t="s">
        <v>58</v>
      </c>
      <c r="C3" s="95" t="s">
        <v>59</v>
      </c>
      <c r="D3" s="120" t="s">
        <v>60</v>
      </c>
      <c r="E3" s="121" t="s">
        <v>58</v>
      </c>
      <c r="F3" s="121" t="s">
        <v>61</v>
      </c>
      <c r="G3" s="120" t="s">
        <v>62</v>
      </c>
      <c r="H3" s="121" t="s">
        <v>63</v>
      </c>
      <c r="I3" s="121" t="s">
        <v>58</v>
      </c>
      <c r="J3" s="121" t="s">
        <v>64</v>
      </c>
      <c r="K3" s="122" t="s">
        <v>65</v>
      </c>
      <c r="L3" s="313"/>
      <c r="M3" s="315"/>
      <c r="N3" s="121" t="s">
        <v>58</v>
      </c>
      <c r="O3" s="121" t="s">
        <v>64</v>
      </c>
      <c r="P3" s="121" t="s">
        <v>65</v>
      </c>
      <c r="Q3" s="111" t="s">
        <v>106</v>
      </c>
      <c r="R3" s="111" t="s">
        <v>98</v>
      </c>
      <c r="S3" s="309"/>
      <c r="T3" s="311"/>
    </row>
    <row r="4" spans="1:20" ht="4.5" customHeight="1">
      <c r="A4" s="123"/>
      <c r="B4" s="124"/>
      <c r="C4" s="124"/>
      <c r="D4" s="124"/>
      <c r="E4" s="125"/>
      <c r="F4" s="125"/>
      <c r="G4" s="124"/>
      <c r="H4" s="125"/>
      <c r="I4" s="125"/>
      <c r="J4" s="125"/>
      <c r="L4" s="127"/>
      <c r="M4" s="125"/>
      <c r="N4" s="125"/>
      <c r="O4" s="125"/>
      <c r="P4" s="125"/>
      <c r="Q4" s="124"/>
      <c r="R4" s="124"/>
      <c r="S4" s="124"/>
      <c r="T4" s="128"/>
    </row>
    <row r="5" spans="1:20" s="135" customFormat="1" ht="10.5" customHeight="1">
      <c r="A5" s="129" t="s">
        <v>125</v>
      </c>
      <c r="B5" s="143">
        <v>753</v>
      </c>
      <c r="C5" s="143">
        <v>750</v>
      </c>
      <c r="D5" s="143">
        <v>3</v>
      </c>
      <c r="E5" s="143">
        <v>12158</v>
      </c>
      <c r="F5" s="143">
        <v>10327</v>
      </c>
      <c r="G5" s="143">
        <v>22</v>
      </c>
      <c r="H5" s="143">
        <v>1809</v>
      </c>
      <c r="I5" s="143">
        <v>18205</v>
      </c>
      <c r="J5" s="143">
        <v>6983</v>
      </c>
      <c r="K5" s="167">
        <v>11222</v>
      </c>
      <c r="L5" s="168">
        <v>860</v>
      </c>
      <c r="M5" s="143">
        <v>137</v>
      </c>
      <c r="N5" s="143">
        <v>302030</v>
      </c>
      <c r="O5" s="143">
        <v>155192</v>
      </c>
      <c r="P5" s="143">
        <v>146838</v>
      </c>
      <c r="Q5" s="169">
        <v>16.1460823373174</v>
      </c>
      <c r="R5" s="169">
        <v>401.1022576361222</v>
      </c>
      <c r="S5" s="170">
        <v>24.842079289356803</v>
      </c>
      <c r="T5" s="171">
        <v>16.590497116176874</v>
      </c>
    </row>
    <row r="6" spans="1:20" ht="9.75" customHeight="1">
      <c r="A6" s="129"/>
      <c r="B6" s="143"/>
      <c r="C6" s="143"/>
      <c r="D6" s="143"/>
      <c r="E6" s="143"/>
      <c r="F6" s="143"/>
      <c r="G6" s="143"/>
      <c r="H6" s="143"/>
      <c r="I6" s="143"/>
      <c r="J6" s="143"/>
      <c r="K6" s="167"/>
      <c r="L6" s="168"/>
      <c r="M6" s="143"/>
      <c r="N6" s="143"/>
      <c r="O6" s="143"/>
      <c r="P6" s="143"/>
      <c r="Q6" s="169"/>
      <c r="R6" s="169"/>
      <c r="S6" s="170"/>
      <c r="T6" s="171"/>
    </row>
    <row r="7" spans="1:20" s="135" customFormat="1" ht="10.5" customHeight="1">
      <c r="A7" s="136" t="s">
        <v>132</v>
      </c>
      <c r="B7" s="137">
        <f>SUM(B9,B16,B24,'44-45'!B4,'44-45'!B24,'44-45'!B35)</f>
        <v>748</v>
      </c>
      <c r="C7" s="137">
        <f>SUM(C9,C16,C24,'44-45'!C4,'44-45'!C24,'44-45'!C35)</f>
        <v>745</v>
      </c>
      <c r="D7" s="137">
        <f>SUM(D9,D16,D24,'44-45'!D4,'44-45'!D24,'44-45'!D35)</f>
        <v>3</v>
      </c>
      <c r="E7" s="137">
        <f>SUM(E9,E16,E24,'44-45'!E4,'44-45'!E24,'44-45'!E35)</f>
        <v>12166</v>
      </c>
      <c r="F7" s="137">
        <f>SUM(F9,F16,F24,'44-45'!F4,'44-45'!F24,'44-45'!F35)</f>
        <v>10220</v>
      </c>
      <c r="G7" s="137">
        <f>SUM(G9,G16,G24,'44-45'!G4,'44-45'!G24,'44-45'!G35)</f>
        <v>30</v>
      </c>
      <c r="H7" s="137">
        <f>SUM(H9,H16,H24,'44-45'!H4,'44-45'!H24,'44-45'!H35)</f>
        <v>1916</v>
      </c>
      <c r="I7" s="137">
        <f>SUM(I9,I16,I24,'44-45'!I4,'44-45'!I24,'44-45'!I35)</f>
        <v>18312</v>
      </c>
      <c r="J7" s="137">
        <f>SUM(J9,J16,J24,'44-45'!J4,'44-45'!J24,'44-45'!J35)</f>
        <v>7024</v>
      </c>
      <c r="K7" s="172">
        <f>SUM(K9,K16,K24,'44-45'!K4,'44-45'!K24,'44-45'!K35)</f>
        <v>11288</v>
      </c>
      <c r="L7" s="173">
        <f>SUM(L9,L16,L24,'44-45'!L4,'44-45'!L24,'44-45'!L35)</f>
        <v>854</v>
      </c>
      <c r="M7" s="137">
        <f>SUM(M9,M16,M24,'44-45'!M4,'44-45'!M24,'44-45'!M35)</f>
        <v>119</v>
      </c>
      <c r="N7" s="137">
        <f>SUM(N9,N16,N24,'44-45'!N4,'44-45'!N24,'44-45'!N35)</f>
        <v>299247</v>
      </c>
      <c r="O7" s="137">
        <f>SUM(O9,O16,O24,'44-45'!O4,'44-45'!O24,'44-45'!O35)</f>
        <v>153332</v>
      </c>
      <c r="P7" s="137">
        <f>SUM(P9,P16,P24,'44-45'!P4,'44-45'!P24,'44-45'!P35)</f>
        <v>145915</v>
      </c>
      <c r="Q7" s="140">
        <f>E7/B7</f>
        <v>16.264705882352942</v>
      </c>
      <c r="R7" s="140">
        <f>N7/B7</f>
        <v>400.06283422459893</v>
      </c>
      <c r="S7" s="141">
        <f>N7/E7</f>
        <v>24.596991615978958</v>
      </c>
      <c r="T7" s="142">
        <f>N7/I7</f>
        <v>16.341579292267365</v>
      </c>
    </row>
    <row r="8" spans="1:20" ht="9.75" customHeight="1">
      <c r="A8" s="129"/>
      <c r="B8" s="143"/>
      <c r="C8" s="143"/>
      <c r="D8" s="143"/>
      <c r="E8" s="143"/>
      <c r="F8" s="143"/>
      <c r="G8" s="143"/>
      <c r="H8" s="143"/>
      <c r="I8" s="143"/>
      <c r="J8" s="143"/>
      <c r="K8" s="167"/>
      <c r="L8" s="168"/>
      <c r="M8" s="143"/>
      <c r="N8" s="143"/>
      <c r="O8" s="143"/>
      <c r="P8" s="143"/>
      <c r="Q8" s="169"/>
      <c r="R8" s="169"/>
      <c r="S8" s="170"/>
      <c r="T8" s="171"/>
    </row>
    <row r="9" spans="1:20" s="135" customFormat="1" ht="10.5" customHeight="1">
      <c r="A9" s="136" t="s">
        <v>117</v>
      </c>
      <c r="B9" s="144">
        <f aca="true" t="shared" si="0" ref="B9:G9">SUM(B10:B14)</f>
        <v>145</v>
      </c>
      <c r="C9" s="144">
        <f t="shared" si="0"/>
        <v>145</v>
      </c>
      <c r="D9" s="145">
        <f t="shared" si="0"/>
        <v>0</v>
      </c>
      <c r="E9" s="174">
        <f>SUM(E10:E14)</f>
        <v>2924</v>
      </c>
      <c r="F9" s="174">
        <f t="shared" si="0"/>
        <v>2654</v>
      </c>
      <c r="G9" s="145">
        <f t="shared" si="0"/>
        <v>0</v>
      </c>
      <c r="H9" s="175">
        <f aca="true" t="shared" si="1" ref="H9:P9">SUM(H10:H14)</f>
        <v>270</v>
      </c>
      <c r="I9" s="175">
        <f t="shared" si="1"/>
        <v>4310</v>
      </c>
      <c r="J9" s="175">
        <f t="shared" si="1"/>
        <v>1644</v>
      </c>
      <c r="K9" s="176">
        <f t="shared" si="1"/>
        <v>2666</v>
      </c>
      <c r="L9" s="177">
        <f t="shared" si="1"/>
        <v>176</v>
      </c>
      <c r="M9" s="175">
        <f t="shared" si="1"/>
        <v>25</v>
      </c>
      <c r="N9" s="175">
        <f t="shared" si="1"/>
        <v>82401</v>
      </c>
      <c r="O9" s="175">
        <f t="shared" si="1"/>
        <v>42267</v>
      </c>
      <c r="P9" s="175">
        <f t="shared" si="1"/>
        <v>40134</v>
      </c>
      <c r="Q9" s="140">
        <f aca="true" t="shared" si="2" ref="Q9:Q14">E9/B9</f>
        <v>20.16551724137931</v>
      </c>
      <c r="R9" s="140">
        <f aca="true" t="shared" si="3" ref="R9:R14">N9/B9</f>
        <v>568.2827586206896</v>
      </c>
      <c r="S9" s="141">
        <f aca="true" t="shared" si="4" ref="S9:S14">N9/E9</f>
        <v>28.18091655266758</v>
      </c>
      <c r="T9" s="142">
        <f aca="true" t="shared" si="5" ref="T9:T14">N9/I9</f>
        <v>19.118561484918793</v>
      </c>
    </row>
    <row r="10" spans="1:20" ht="10.5" customHeight="1">
      <c r="A10" s="129" t="s">
        <v>2</v>
      </c>
      <c r="B10" s="112">
        <v>16</v>
      </c>
      <c r="C10" s="112">
        <v>16</v>
      </c>
      <c r="D10" s="151">
        <v>0</v>
      </c>
      <c r="E10" s="178">
        <v>348</v>
      </c>
      <c r="F10" s="178">
        <v>290</v>
      </c>
      <c r="G10" s="151">
        <v>0</v>
      </c>
      <c r="H10" s="179">
        <v>58</v>
      </c>
      <c r="I10" s="179">
        <v>502</v>
      </c>
      <c r="J10" s="179">
        <v>202</v>
      </c>
      <c r="K10" s="180">
        <v>300</v>
      </c>
      <c r="L10" s="181">
        <v>21</v>
      </c>
      <c r="M10" s="154">
        <v>1</v>
      </c>
      <c r="N10" s="179">
        <v>9097</v>
      </c>
      <c r="O10" s="179">
        <v>4641</v>
      </c>
      <c r="P10" s="179">
        <v>4456</v>
      </c>
      <c r="Q10" s="169">
        <f t="shared" si="2"/>
        <v>21.75</v>
      </c>
      <c r="R10" s="169">
        <f t="shared" si="3"/>
        <v>568.5625</v>
      </c>
      <c r="S10" s="170">
        <f t="shared" si="4"/>
        <v>26.14080459770115</v>
      </c>
      <c r="T10" s="171">
        <f t="shared" si="5"/>
        <v>18.121513944223107</v>
      </c>
    </row>
    <row r="11" spans="1:20" ht="10.5" customHeight="1">
      <c r="A11" s="129" t="s">
        <v>3</v>
      </c>
      <c r="B11" s="112">
        <v>19</v>
      </c>
      <c r="C11" s="112">
        <v>19</v>
      </c>
      <c r="D11" s="151">
        <v>0</v>
      </c>
      <c r="E11" s="178">
        <v>372</v>
      </c>
      <c r="F11" s="178">
        <v>327</v>
      </c>
      <c r="G11" s="151">
        <v>0</v>
      </c>
      <c r="H11" s="179">
        <v>45</v>
      </c>
      <c r="I11" s="179">
        <v>554</v>
      </c>
      <c r="J11" s="179">
        <v>228</v>
      </c>
      <c r="K11" s="180">
        <v>326</v>
      </c>
      <c r="L11" s="181">
        <v>25</v>
      </c>
      <c r="M11" s="179">
        <v>2</v>
      </c>
      <c r="N11" s="179">
        <v>9957</v>
      </c>
      <c r="O11" s="179">
        <v>5183</v>
      </c>
      <c r="P11" s="179">
        <v>4774</v>
      </c>
      <c r="Q11" s="169">
        <f t="shared" si="2"/>
        <v>19.57894736842105</v>
      </c>
      <c r="R11" s="169">
        <f t="shared" si="3"/>
        <v>524.0526315789474</v>
      </c>
      <c r="S11" s="170">
        <f t="shared" si="4"/>
        <v>26.766129032258064</v>
      </c>
      <c r="T11" s="171">
        <f t="shared" si="5"/>
        <v>17.97292418772563</v>
      </c>
    </row>
    <row r="12" spans="1:20" ht="10.5" customHeight="1">
      <c r="A12" s="129" t="s">
        <v>4</v>
      </c>
      <c r="B12" s="112">
        <v>55</v>
      </c>
      <c r="C12" s="112">
        <v>55</v>
      </c>
      <c r="D12" s="151">
        <v>0</v>
      </c>
      <c r="E12" s="178">
        <v>1143</v>
      </c>
      <c r="F12" s="178">
        <v>1060</v>
      </c>
      <c r="G12" s="151">
        <v>0</v>
      </c>
      <c r="H12" s="179">
        <v>83</v>
      </c>
      <c r="I12" s="179">
        <v>1678</v>
      </c>
      <c r="J12" s="179">
        <v>655</v>
      </c>
      <c r="K12" s="180">
        <v>1023</v>
      </c>
      <c r="L12" s="181">
        <v>66</v>
      </c>
      <c r="M12" s="179">
        <v>15</v>
      </c>
      <c r="N12" s="179">
        <v>33175</v>
      </c>
      <c r="O12" s="179">
        <v>16969</v>
      </c>
      <c r="P12" s="179">
        <v>16206</v>
      </c>
      <c r="Q12" s="169">
        <f t="shared" si="2"/>
        <v>20.78181818181818</v>
      </c>
      <c r="R12" s="169">
        <f t="shared" si="3"/>
        <v>603.1818181818181</v>
      </c>
      <c r="S12" s="170">
        <f t="shared" si="4"/>
        <v>29.024496937882766</v>
      </c>
      <c r="T12" s="171">
        <f t="shared" si="5"/>
        <v>19.77056019070322</v>
      </c>
    </row>
    <row r="13" spans="1:20" ht="10.5" customHeight="1">
      <c r="A13" s="129" t="s">
        <v>5</v>
      </c>
      <c r="B13" s="112">
        <v>38</v>
      </c>
      <c r="C13" s="112">
        <v>38</v>
      </c>
      <c r="D13" s="151">
        <v>0</v>
      </c>
      <c r="E13" s="178">
        <v>764</v>
      </c>
      <c r="F13" s="178">
        <v>706</v>
      </c>
      <c r="G13" s="151">
        <v>0</v>
      </c>
      <c r="H13" s="179">
        <v>58</v>
      </c>
      <c r="I13" s="179">
        <v>1129</v>
      </c>
      <c r="J13" s="179">
        <v>419</v>
      </c>
      <c r="K13" s="180">
        <v>710</v>
      </c>
      <c r="L13" s="181">
        <v>45</v>
      </c>
      <c r="M13" s="179">
        <v>6</v>
      </c>
      <c r="N13" s="179">
        <v>21768</v>
      </c>
      <c r="O13" s="179">
        <v>11197</v>
      </c>
      <c r="P13" s="179">
        <v>10571</v>
      </c>
      <c r="Q13" s="169">
        <f t="shared" si="2"/>
        <v>20.105263157894736</v>
      </c>
      <c r="R13" s="169">
        <f t="shared" si="3"/>
        <v>572.8421052631579</v>
      </c>
      <c r="S13" s="170">
        <f t="shared" si="4"/>
        <v>28.49214659685864</v>
      </c>
      <c r="T13" s="171">
        <f t="shared" si="5"/>
        <v>19.280779450841454</v>
      </c>
    </row>
    <row r="14" spans="1:20" ht="10.5" customHeight="1">
      <c r="A14" s="129" t="s">
        <v>6</v>
      </c>
      <c r="B14" s="112">
        <v>17</v>
      </c>
      <c r="C14" s="112">
        <v>17</v>
      </c>
      <c r="D14" s="151">
        <v>0</v>
      </c>
      <c r="E14" s="178">
        <v>297</v>
      </c>
      <c r="F14" s="178">
        <v>271</v>
      </c>
      <c r="G14" s="151">
        <v>0</v>
      </c>
      <c r="H14" s="179">
        <v>26</v>
      </c>
      <c r="I14" s="179">
        <v>447</v>
      </c>
      <c r="J14" s="179">
        <v>140</v>
      </c>
      <c r="K14" s="180">
        <v>307</v>
      </c>
      <c r="L14" s="181">
        <v>19</v>
      </c>
      <c r="M14" s="179">
        <v>1</v>
      </c>
      <c r="N14" s="179">
        <v>8404</v>
      </c>
      <c r="O14" s="179">
        <v>4277</v>
      </c>
      <c r="P14" s="179">
        <v>4127</v>
      </c>
      <c r="Q14" s="169">
        <f t="shared" si="2"/>
        <v>17.470588235294116</v>
      </c>
      <c r="R14" s="169">
        <f t="shared" si="3"/>
        <v>494.3529411764706</v>
      </c>
      <c r="S14" s="170">
        <f t="shared" si="4"/>
        <v>28.296296296296298</v>
      </c>
      <c r="T14" s="171">
        <f t="shared" si="5"/>
        <v>18.80089485458613</v>
      </c>
    </row>
    <row r="15" spans="1:20" ht="9.75" customHeight="1">
      <c r="A15" s="129"/>
      <c r="B15" s="153"/>
      <c r="C15" s="143"/>
      <c r="D15" s="154"/>
      <c r="E15" s="154"/>
      <c r="F15" s="154"/>
      <c r="G15" s="154"/>
      <c r="H15" s="143"/>
      <c r="I15" s="143"/>
      <c r="J15" s="143"/>
      <c r="K15" s="167"/>
      <c r="L15" s="168"/>
      <c r="M15" s="143"/>
      <c r="N15" s="157"/>
      <c r="O15" s="157"/>
      <c r="P15" s="157"/>
      <c r="Q15" s="169"/>
      <c r="R15" s="169"/>
      <c r="S15" s="170"/>
      <c r="T15" s="171"/>
    </row>
    <row r="16" spans="1:20" s="135" customFormat="1" ht="11.25" customHeight="1">
      <c r="A16" s="136" t="s">
        <v>118</v>
      </c>
      <c r="B16" s="144">
        <f aca="true" t="shared" si="6" ref="B16:P16">SUM(B17:B22)</f>
        <v>146</v>
      </c>
      <c r="C16" s="144">
        <f t="shared" si="6"/>
        <v>146</v>
      </c>
      <c r="D16" s="145">
        <f t="shared" si="6"/>
        <v>0</v>
      </c>
      <c r="E16" s="174">
        <f t="shared" si="6"/>
        <v>2907</v>
      </c>
      <c r="F16" s="174">
        <f t="shared" si="6"/>
        <v>2432</v>
      </c>
      <c r="G16" s="144">
        <f t="shared" si="6"/>
        <v>3</v>
      </c>
      <c r="H16" s="175">
        <f t="shared" si="6"/>
        <v>472</v>
      </c>
      <c r="I16" s="175">
        <f t="shared" si="6"/>
        <v>4190</v>
      </c>
      <c r="J16" s="175">
        <f t="shared" si="6"/>
        <v>1529</v>
      </c>
      <c r="K16" s="176">
        <f t="shared" si="6"/>
        <v>2661</v>
      </c>
      <c r="L16" s="177">
        <f t="shared" si="6"/>
        <v>174</v>
      </c>
      <c r="M16" s="175">
        <f t="shared" si="6"/>
        <v>30</v>
      </c>
      <c r="N16" s="175">
        <f t="shared" si="6"/>
        <v>75567</v>
      </c>
      <c r="O16" s="175">
        <f t="shared" si="6"/>
        <v>38696</v>
      </c>
      <c r="P16" s="175">
        <f t="shared" si="6"/>
        <v>36871</v>
      </c>
      <c r="Q16" s="140">
        <f aca="true" t="shared" si="7" ref="Q16:Q22">E16/B16</f>
        <v>19.910958904109588</v>
      </c>
      <c r="R16" s="140">
        <f aca="true" t="shared" si="8" ref="R16:R22">N16/B16</f>
        <v>517.582191780822</v>
      </c>
      <c r="S16" s="141">
        <f aca="true" t="shared" si="9" ref="S16:S22">N16/E16</f>
        <v>25.99484004127967</v>
      </c>
      <c r="T16" s="142">
        <f aca="true" t="shared" si="10" ref="T16:T22">N16/I16</f>
        <v>18.03508353221957</v>
      </c>
    </row>
    <row r="17" spans="1:20" ht="11.25" customHeight="1">
      <c r="A17" s="129" t="s">
        <v>7</v>
      </c>
      <c r="B17" s="112">
        <v>45</v>
      </c>
      <c r="C17" s="112">
        <v>45</v>
      </c>
      <c r="D17" s="151">
        <v>0</v>
      </c>
      <c r="E17" s="178">
        <v>843</v>
      </c>
      <c r="F17" s="178">
        <v>728</v>
      </c>
      <c r="G17" s="182">
        <v>1</v>
      </c>
      <c r="H17" s="179">
        <v>114</v>
      </c>
      <c r="I17" s="179">
        <v>1205</v>
      </c>
      <c r="J17" s="179">
        <v>411</v>
      </c>
      <c r="K17" s="180">
        <v>794</v>
      </c>
      <c r="L17" s="181">
        <v>48</v>
      </c>
      <c r="M17" s="179">
        <v>9</v>
      </c>
      <c r="N17" s="179">
        <v>22554</v>
      </c>
      <c r="O17" s="179">
        <v>11614</v>
      </c>
      <c r="P17" s="179">
        <v>10940</v>
      </c>
      <c r="Q17" s="169">
        <f t="shared" si="7"/>
        <v>18.733333333333334</v>
      </c>
      <c r="R17" s="169">
        <f t="shared" si="8"/>
        <v>501.2</v>
      </c>
      <c r="S17" s="170">
        <f t="shared" si="9"/>
        <v>26.754448398576514</v>
      </c>
      <c r="T17" s="171">
        <f t="shared" si="10"/>
        <v>18.71701244813278</v>
      </c>
    </row>
    <row r="18" spans="1:20" ht="11.25" customHeight="1">
      <c r="A18" s="129" t="s">
        <v>8</v>
      </c>
      <c r="B18" s="112">
        <v>42</v>
      </c>
      <c r="C18" s="112">
        <v>42</v>
      </c>
      <c r="D18" s="151">
        <v>0</v>
      </c>
      <c r="E18" s="178">
        <v>846</v>
      </c>
      <c r="F18" s="178">
        <v>709</v>
      </c>
      <c r="G18" s="151">
        <v>0</v>
      </c>
      <c r="H18" s="179">
        <v>137</v>
      </c>
      <c r="I18" s="179">
        <v>1203</v>
      </c>
      <c r="J18" s="179">
        <v>434</v>
      </c>
      <c r="K18" s="180">
        <v>769</v>
      </c>
      <c r="L18" s="181">
        <v>52</v>
      </c>
      <c r="M18" s="179">
        <v>13</v>
      </c>
      <c r="N18" s="179">
        <v>22018</v>
      </c>
      <c r="O18" s="179">
        <v>11212</v>
      </c>
      <c r="P18" s="179">
        <v>10806</v>
      </c>
      <c r="Q18" s="169">
        <f t="shared" si="7"/>
        <v>20.142857142857142</v>
      </c>
      <c r="R18" s="169">
        <f t="shared" si="8"/>
        <v>524.2380952380952</v>
      </c>
      <c r="S18" s="170">
        <f t="shared" si="9"/>
        <v>26.02600472813239</v>
      </c>
      <c r="T18" s="171">
        <f t="shared" si="10"/>
        <v>18.30257689110557</v>
      </c>
    </row>
    <row r="19" spans="1:20" ht="11.25" customHeight="1">
      <c r="A19" s="129" t="s">
        <v>9</v>
      </c>
      <c r="B19" s="112">
        <v>20</v>
      </c>
      <c r="C19" s="112">
        <v>20</v>
      </c>
      <c r="D19" s="151">
        <v>0</v>
      </c>
      <c r="E19" s="178">
        <v>297</v>
      </c>
      <c r="F19" s="178">
        <v>244</v>
      </c>
      <c r="G19" s="112">
        <v>2</v>
      </c>
      <c r="H19" s="179">
        <v>51</v>
      </c>
      <c r="I19" s="179">
        <v>470</v>
      </c>
      <c r="J19" s="179">
        <v>191</v>
      </c>
      <c r="K19" s="180">
        <v>279</v>
      </c>
      <c r="L19" s="181">
        <v>21</v>
      </c>
      <c r="M19" s="179">
        <v>1</v>
      </c>
      <c r="N19" s="179">
        <v>7066</v>
      </c>
      <c r="O19" s="179">
        <v>3643</v>
      </c>
      <c r="P19" s="179">
        <v>3423</v>
      </c>
      <c r="Q19" s="169">
        <f t="shared" si="7"/>
        <v>14.85</v>
      </c>
      <c r="R19" s="169">
        <f t="shared" si="8"/>
        <v>353.3</v>
      </c>
      <c r="S19" s="170">
        <f t="shared" si="9"/>
        <v>23.791245791245792</v>
      </c>
      <c r="T19" s="171">
        <f t="shared" si="10"/>
        <v>15.034042553191489</v>
      </c>
    </row>
    <row r="20" spans="1:20" ht="11.25" customHeight="1">
      <c r="A20" s="129" t="s">
        <v>10</v>
      </c>
      <c r="B20" s="112">
        <v>17</v>
      </c>
      <c r="C20" s="112">
        <v>17</v>
      </c>
      <c r="D20" s="151">
        <v>0</v>
      </c>
      <c r="E20" s="178">
        <v>467</v>
      </c>
      <c r="F20" s="178">
        <v>395</v>
      </c>
      <c r="G20" s="151">
        <v>0</v>
      </c>
      <c r="H20" s="179">
        <v>72</v>
      </c>
      <c r="I20" s="179">
        <v>637</v>
      </c>
      <c r="J20" s="179">
        <v>227</v>
      </c>
      <c r="K20" s="180">
        <v>410</v>
      </c>
      <c r="L20" s="181">
        <v>24</v>
      </c>
      <c r="M20" s="179">
        <v>5</v>
      </c>
      <c r="N20" s="179">
        <v>12980</v>
      </c>
      <c r="O20" s="179">
        <v>6631</v>
      </c>
      <c r="P20" s="179">
        <v>6349</v>
      </c>
      <c r="Q20" s="169">
        <f t="shared" si="7"/>
        <v>27.470588235294116</v>
      </c>
      <c r="R20" s="169">
        <f t="shared" si="8"/>
        <v>763.5294117647059</v>
      </c>
      <c r="S20" s="170">
        <f t="shared" si="9"/>
        <v>27.79443254817987</v>
      </c>
      <c r="T20" s="171">
        <f t="shared" si="10"/>
        <v>20.376766091051806</v>
      </c>
    </row>
    <row r="21" spans="1:20" ht="11.25" customHeight="1">
      <c r="A21" s="129" t="s">
        <v>11</v>
      </c>
      <c r="B21" s="112">
        <v>13</v>
      </c>
      <c r="C21" s="112">
        <v>13</v>
      </c>
      <c r="D21" s="151">
        <v>0</v>
      </c>
      <c r="E21" s="178">
        <v>260</v>
      </c>
      <c r="F21" s="178">
        <v>190</v>
      </c>
      <c r="G21" s="151">
        <v>0</v>
      </c>
      <c r="H21" s="179">
        <v>70</v>
      </c>
      <c r="I21" s="179">
        <v>378</v>
      </c>
      <c r="J21" s="179">
        <v>142</v>
      </c>
      <c r="K21" s="180">
        <v>236</v>
      </c>
      <c r="L21" s="181">
        <v>18</v>
      </c>
      <c r="M21" s="179">
        <v>2</v>
      </c>
      <c r="N21" s="179">
        <v>5741</v>
      </c>
      <c r="O21" s="179">
        <v>2902</v>
      </c>
      <c r="P21" s="179">
        <v>2839</v>
      </c>
      <c r="Q21" s="169">
        <f t="shared" si="7"/>
        <v>20</v>
      </c>
      <c r="R21" s="169">
        <f t="shared" si="8"/>
        <v>441.61538461538464</v>
      </c>
      <c r="S21" s="170">
        <f t="shared" si="9"/>
        <v>22.08076923076923</v>
      </c>
      <c r="T21" s="171">
        <f t="shared" si="10"/>
        <v>15.187830687830688</v>
      </c>
    </row>
    <row r="22" spans="1:20" ht="11.25" customHeight="1">
      <c r="A22" s="129" t="s">
        <v>1</v>
      </c>
      <c r="B22" s="112">
        <v>9</v>
      </c>
      <c r="C22" s="112">
        <v>9</v>
      </c>
      <c r="D22" s="151">
        <v>0</v>
      </c>
      <c r="E22" s="178">
        <v>194</v>
      </c>
      <c r="F22" s="178">
        <v>166</v>
      </c>
      <c r="G22" s="151">
        <v>0</v>
      </c>
      <c r="H22" s="179">
        <v>28</v>
      </c>
      <c r="I22" s="179">
        <v>297</v>
      </c>
      <c r="J22" s="179">
        <v>124</v>
      </c>
      <c r="K22" s="180">
        <v>173</v>
      </c>
      <c r="L22" s="181">
        <v>11</v>
      </c>
      <c r="M22" s="151">
        <v>0</v>
      </c>
      <c r="N22" s="179">
        <v>5208</v>
      </c>
      <c r="O22" s="179">
        <v>2694</v>
      </c>
      <c r="P22" s="179">
        <v>2514</v>
      </c>
      <c r="Q22" s="169">
        <f t="shared" si="7"/>
        <v>21.555555555555557</v>
      </c>
      <c r="R22" s="169">
        <f t="shared" si="8"/>
        <v>578.6666666666666</v>
      </c>
      <c r="S22" s="170">
        <f t="shared" si="9"/>
        <v>26.84536082474227</v>
      </c>
      <c r="T22" s="171">
        <f t="shared" si="10"/>
        <v>17.535353535353536</v>
      </c>
    </row>
    <row r="23" spans="1:20" ht="9.75" customHeight="1">
      <c r="A23" s="129"/>
      <c r="B23" s="157"/>
      <c r="C23" s="143"/>
      <c r="D23" s="154"/>
      <c r="E23" s="154"/>
      <c r="F23" s="154"/>
      <c r="G23" s="154"/>
      <c r="H23" s="143"/>
      <c r="I23" s="143"/>
      <c r="J23" s="143"/>
      <c r="K23" s="167"/>
      <c r="L23" s="168"/>
      <c r="M23" s="143"/>
      <c r="N23" s="143"/>
      <c r="O23" s="143"/>
      <c r="P23" s="143"/>
      <c r="Q23" s="169"/>
      <c r="R23" s="169"/>
      <c r="S23" s="170"/>
      <c r="T23" s="171"/>
    </row>
    <row r="24" spans="1:20" s="135" customFormat="1" ht="11.25" customHeight="1">
      <c r="A24" s="136" t="s">
        <v>66</v>
      </c>
      <c r="B24" s="144">
        <f aca="true" t="shared" si="11" ref="B24:P24">SUM(B25:B40)</f>
        <v>160</v>
      </c>
      <c r="C24" s="144">
        <f t="shared" si="11"/>
        <v>159</v>
      </c>
      <c r="D24" s="158">
        <f t="shared" si="11"/>
        <v>1</v>
      </c>
      <c r="E24" s="174">
        <f t="shared" si="11"/>
        <v>2198</v>
      </c>
      <c r="F24" s="174">
        <f t="shared" si="11"/>
        <v>1709</v>
      </c>
      <c r="G24" s="144">
        <f t="shared" si="11"/>
        <v>7</v>
      </c>
      <c r="H24" s="175">
        <f t="shared" si="11"/>
        <v>482</v>
      </c>
      <c r="I24" s="175">
        <f t="shared" si="11"/>
        <v>3309</v>
      </c>
      <c r="J24" s="175">
        <f t="shared" si="11"/>
        <v>1296</v>
      </c>
      <c r="K24" s="176">
        <f t="shared" si="11"/>
        <v>2013</v>
      </c>
      <c r="L24" s="177">
        <f t="shared" si="11"/>
        <v>179</v>
      </c>
      <c r="M24" s="175">
        <f>SUM(M25:M40)</f>
        <v>8</v>
      </c>
      <c r="N24" s="175">
        <f t="shared" si="11"/>
        <v>46624</v>
      </c>
      <c r="O24" s="175">
        <f t="shared" si="11"/>
        <v>23936</v>
      </c>
      <c r="P24" s="175">
        <f t="shared" si="11"/>
        <v>22688</v>
      </c>
      <c r="Q24" s="140">
        <f aca="true" t="shared" si="12" ref="Q24:Q40">E24/B24</f>
        <v>13.7375</v>
      </c>
      <c r="R24" s="140">
        <f aca="true" t="shared" si="13" ref="R24:R40">N24/B24</f>
        <v>291.4</v>
      </c>
      <c r="S24" s="141">
        <f aca="true" t="shared" si="14" ref="S24:S40">N24/E24</f>
        <v>21.21201091901729</v>
      </c>
      <c r="T24" s="142">
        <f aca="true" t="shared" si="15" ref="T24:T40">N24/I24</f>
        <v>14.090057419159868</v>
      </c>
    </row>
    <row r="25" spans="1:20" ht="11.25" customHeight="1">
      <c r="A25" s="129" t="s">
        <v>12</v>
      </c>
      <c r="B25" s="112">
        <v>23</v>
      </c>
      <c r="C25" s="112">
        <v>23</v>
      </c>
      <c r="D25" s="151">
        <v>0</v>
      </c>
      <c r="E25" s="178">
        <v>352</v>
      </c>
      <c r="F25" s="178">
        <v>278</v>
      </c>
      <c r="G25" s="112">
        <v>1</v>
      </c>
      <c r="H25" s="179">
        <v>73</v>
      </c>
      <c r="I25" s="179">
        <v>511</v>
      </c>
      <c r="J25" s="179">
        <v>188</v>
      </c>
      <c r="K25" s="180">
        <v>323</v>
      </c>
      <c r="L25" s="181">
        <v>25</v>
      </c>
      <c r="M25" s="182">
        <v>1</v>
      </c>
      <c r="N25" s="179">
        <v>7869</v>
      </c>
      <c r="O25" s="179">
        <v>4090</v>
      </c>
      <c r="P25" s="179">
        <v>3779</v>
      </c>
      <c r="Q25" s="169">
        <f t="shared" si="12"/>
        <v>15.304347826086957</v>
      </c>
      <c r="R25" s="169">
        <f t="shared" si="13"/>
        <v>342.1304347826087</v>
      </c>
      <c r="S25" s="170">
        <f t="shared" si="14"/>
        <v>22.355113636363637</v>
      </c>
      <c r="T25" s="171">
        <f t="shared" si="15"/>
        <v>15.399217221135029</v>
      </c>
    </row>
    <row r="26" spans="1:20" ht="11.25" customHeight="1">
      <c r="A26" s="129" t="s">
        <v>13</v>
      </c>
      <c r="B26" s="112">
        <v>19</v>
      </c>
      <c r="C26" s="112">
        <v>19</v>
      </c>
      <c r="D26" s="151">
        <v>0</v>
      </c>
      <c r="E26" s="178">
        <v>275</v>
      </c>
      <c r="F26" s="178">
        <v>218</v>
      </c>
      <c r="G26" s="182">
        <v>2</v>
      </c>
      <c r="H26" s="179">
        <v>55</v>
      </c>
      <c r="I26" s="179">
        <v>421</v>
      </c>
      <c r="J26" s="179">
        <v>172</v>
      </c>
      <c r="K26" s="180">
        <v>249</v>
      </c>
      <c r="L26" s="181">
        <v>22</v>
      </c>
      <c r="M26" s="182">
        <v>1</v>
      </c>
      <c r="N26" s="179">
        <v>6255</v>
      </c>
      <c r="O26" s="179">
        <v>3229</v>
      </c>
      <c r="P26" s="179">
        <v>3026</v>
      </c>
      <c r="Q26" s="169">
        <f t="shared" si="12"/>
        <v>14.473684210526315</v>
      </c>
      <c r="R26" s="169">
        <f t="shared" si="13"/>
        <v>329.2105263157895</v>
      </c>
      <c r="S26" s="170">
        <f t="shared" si="14"/>
        <v>22.745454545454546</v>
      </c>
      <c r="T26" s="171">
        <f t="shared" si="15"/>
        <v>14.85748218527316</v>
      </c>
    </row>
    <row r="27" spans="1:20" ht="11.25" customHeight="1">
      <c r="A27" s="129" t="s">
        <v>14</v>
      </c>
      <c r="B27" s="112">
        <v>12</v>
      </c>
      <c r="C27" s="112">
        <v>12</v>
      </c>
      <c r="D27" s="151">
        <v>0</v>
      </c>
      <c r="E27" s="178">
        <v>216</v>
      </c>
      <c r="F27" s="178">
        <v>178</v>
      </c>
      <c r="G27" s="151">
        <v>0</v>
      </c>
      <c r="H27" s="179">
        <v>38</v>
      </c>
      <c r="I27" s="179">
        <v>301</v>
      </c>
      <c r="J27" s="179">
        <v>123</v>
      </c>
      <c r="K27" s="180">
        <v>178</v>
      </c>
      <c r="L27" s="181">
        <v>18</v>
      </c>
      <c r="M27" s="179">
        <v>1</v>
      </c>
      <c r="N27" s="179">
        <v>5289</v>
      </c>
      <c r="O27" s="179">
        <v>2748</v>
      </c>
      <c r="P27" s="179">
        <v>2541</v>
      </c>
      <c r="Q27" s="169">
        <f t="shared" si="12"/>
        <v>18</v>
      </c>
      <c r="R27" s="169">
        <f t="shared" si="13"/>
        <v>440.75</v>
      </c>
      <c r="S27" s="170">
        <f t="shared" si="14"/>
        <v>24.48611111111111</v>
      </c>
      <c r="T27" s="171">
        <f t="shared" si="15"/>
        <v>17.571428571428573</v>
      </c>
    </row>
    <row r="28" spans="1:20" ht="11.25" customHeight="1">
      <c r="A28" s="129" t="s">
        <v>15</v>
      </c>
      <c r="B28" s="112">
        <v>9</v>
      </c>
      <c r="C28" s="112">
        <v>8</v>
      </c>
      <c r="D28" s="154">
        <v>1</v>
      </c>
      <c r="E28" s="178">
        <v>129</v>
      </c>
      <c r="F28" s="178">
        <v>94</v>
      </c>
      <c r="G28" s="151">
        <v>0</v>
      </c>
      <c r="H28" s="179">
        <v>35</v>
      </c>
      <c r="I28" s="179">
        <v>198</v>
      </c>
      <c r="J28" s="179">
        <v>93</v>
      </c>
      <c r="K28" s="180">
        <v>105</v>
      </c>
      <c r="L28" s="181">
        <v>9</v>
      </c>
      <c r="M28" s="182">
        <v>1</v>
      </c>
      <c r="N28" s="179">
        <v>2517</v>
      </c>
      <c r="O28" s="179">
        <v>1276</v>
      </c>
      <c r="P28" s="179">
        <v>1241</v>
      </c>
      <c r="Q28" s="169">
        <f t="shared" si="12"/>
        <v>14.333333333333334</v>
      </c>
      <c r="R28" s="169">
        <f>N28/B28</f>
        <v>279.6666666666667</v>
      </c>
      <c r="S28" s="170">
        <f t="shared" si="14"/>
        <v>19.511627906976745</v>
      </c>
      <c r="T28" s="171">
        <f t="shared" si="15"/>
        <v>12.712121212121213</v>
      </c>
    </row>
    <row r="29" spans="1:20" ht="11.25" customHeight="1">
      <c r="A29" s="129" t="s">
        <v>16</v>
      </c>
      <c r="B29" s="112">
        <v>18</v>
      </c>
      <c r="C29" s="112">
        <v>18</v>
      </c>
      <c r="D29" s="151">
        <v>0</v>
      </c>
      <c r="E29" s="178">
        <v>306</v>
      </c>
      <c r="F29" s="178">
        <v>245</v>
      </c>
      <c r="G29" s="112">
        <v>1</v>
      </c>
      <c r="H29" s="179">
        <v>60</v>
      </c>
      <c r="I29" s="179">
        <v>431</v>
      </c>
      <c r="J29" s="179">
        <v>178</v>
      </c>
      <c r="K29" s="180">
        <v>253</v>
      </c>
      <c r="L29" s="181">
        <v>21</v>
      </c>
      <c r="M29" s="151">
        <v>0</v>
      </c>
      <c r="N29" s="179">
        <v>7299</v>
      </c>
      <c r="O29" s="179">
        <v>3715</v>
      </c>
      <c r="P29" s="179">
        <v>3584</v>
      </c>
      <c r="Q29" s="169">
        <f t="shared" si="12"/>
        <v>17</v>
      </c>
      <c r="R29" s="169">
        <f t="shared" si="13"/>
        <v>405.5</v>
      </c>
      <c r="S29" s="170">
        <f t="shared" si="14"/>
        <v>23.852941176470587</v>
      </c>
      <c r="T29" s="171">
        <f t="shared" si="15"/>
        <v>16.935034802784223</v>
      </c>
    </row>
    <row r="30" spans="1:20" ht="11.25" customHeight="1">
      <c r="A30" s="129" t="s">
        <v>17</v>
      </c>
      <c r="B30" s="112">
        <v>9</v>
      </c>
      <c r="C30" s="112">
        <v>9</v>
      </c>
      <c r="D30" s="151">
        <v>0</v>
      </c>
      <c r="E30" s="178">
        <v>148</v>
      </c>
      <c r="F30" s="178">
        <v>120</v>
      </c>
      <c r="G30" s="151">
        <v>0</v>
      </c>
      <c r="H30" s="179">
        <v>28</v>
      </c>
      <c r="I30" s="179">
        <v>206</v>
      </c>
      <c r="J30" s="179">
        <v>77</v>
      </c>
      <c r="K30" s="180">
        <v>129</v>
      </c>
      <c r="L30" s="181">
        <v>10</v>
      </c>
      <c r="M30" s="154">
        <v>1</v>
      </c>
      <c r="N30" s="179">
        <v>3594</v>
      </c>
      <c r="O30" s="179">
        <v>1858</v>
      </c>
      <c r="P30" s="179">
        <v>1736</v>
      </c>
      <c r="Q30" s="169">
        <f t="shared" si="12"/>
        <v>16.444444444444443</v>
      </c>
      <c r="R30" s="169">
        <f t="shared" si="13"/>
        <v>399.3333333333333</v>
      </c>
      <c r="S30" s="170">
        <f t="shared" si="14"/>
        <v>24.283783783783782</v>
      </c>
      <c r="T30" s="171">
        <f t="shared" si="15"/>
        <v>17.446601941747574</v>
      </c>
    </row>
    <row r="31" spans="1:20" ht="11.25" customHeight="1">
      <c r="A31" s="129" t="s">
        <v>18</v>
      </c>
      <c r="B31" s="112">
        <v>7</v>
      </c>
      <c r="C31" s="112">
        <v>7</v>
      </c>
      <c r="D31" s="151">
        <v>0</v>
      </c>
      <c r="E31" s="178">
        <v>93</v>
      </c>
      <c r="F31" s="178">
        <v>75</v>
      </c>
      <c r="G31" s="151">
        <v>0</v>
      </c>
      <c r="H31" s="179">
        <v>18</v>
      </c>
      <c r="I31" s="179">
        <v>140</v>
      </c>
      <c r="J31" s="179">
        <v>53</v>
      </c>
      <c r="K31" s="180">
        <v>87</v>
      </c>
      <c r="L31" s="181">
        <v>7</v>
      </c>
      <c r="M31" s="151">
        <v>0</v>
      </c>
      <c r="N31" s="179">
        <v>2128</v>
      </c>
      <c r="O31" s="179">
        <v>1094</v>
      </c>
      <c r="P31" s="179">
        <v>1034</v>
      </c>
      <c r="Q31" s="169">
        <f t="shared" si="12"/>
        <v>13.285714285714286</v>
      </c>
      <c r="R31" s="169">
        <f t="shared" si="13"/>
        <v>304</v>
      </c>
      <c r="S31" s="170">
        <f t="shared" si="14"/>
        <v>22.881720430107528</v>
      </c>
      <c r="T31" s="171">
        <f t="shared" si="15"/>
        <v>15.2</v>
      </c>
    </row>
    <row r="32" spans="1:20" ht="11.25" customHeight="1">
      <c r="A32" s="129" t="s">
        <v>19</v>
      </c>
      <c r="B32" s="112">
        <v>2</v>
      </c>
      <c r="C32" s="112">
        <v>2</v>
      </c>
      <c r="D32" s="151">
        <v>0</v>
      </c>
      <c r="E32" s="178">
        <v>37</v>
      </c>
      <c r="F32" s="178">
        <v>28</v>
      </c>
      <c r="G32" s="151">
        <v>0</v>
      </c>
      <c r="H32" s="179">
        <v>9</v>
      </c>
      <c r="I32" s="179">
        <v>56</v>
      </c>
      <c r="J32" s="179">
        <v>22</v>
      </c>
      <c r="K32" s="180">
        <v>34</v>
      </c>
      <c r="L32" s="181">
        <v>2</v>
      </c>
      <c r="M32" s="151">
        <v>0</v>
      </c>
      <c r="N32" s="179">
        <v>787</v>
      </c>
      <c r="O32" s="179">
        <v>408</v>
      </c>
      <c r="P32" s="179">
        <v>379</v>
      </c>
      <c r="Q32" s="169">
        <f t="shared" si="12"/>
        <v>18.5</v>
      </c>
      <c r="R32" s="169">
        <f t="shared" si="13"/>
        <v>393.5</v>
      </c>
      <c r="S32" s="170">
        <f t="shared" si="14"/>
        <v>21.27027027027027</v>
      </c>
      <c r="T32" s="171">
        <f t="shared" si="15"/>
        <v>14.053571428571429</v>
      </c>
    </row>
    <row r="33" spans="1:20" ht="11.25" customHeight="1">
      <c r="A33" s="129" t="s">
        <v>20</v>
      </c>
      <c r="B33" s="112">
        <v>4</v>
      </c>
      <c r="C33" s="112">
        <v>4</v>
      </c>
      <c r="D33" s="151">
        <v>0</v>
      </c>
      <c r="E33" s="178">
        <v>42</v>
      </c>
      <c r="F33" s="178">
        <v>31</v>
      </c>
      <c r="G33" s="151">
        <v>0</v>
      </c>
      <c r="H33" s="179">
        <v>11</v>
      </c>
      <c r="I33" s="179">
        <v>67</v>
      </c>
      <c r="J33" s="179">
        <v>27</v>
      </c>
      <c r="K33" s="180">
        <v>40</v>
      </c>
      <c r="L33" s="181">
        <v>4</v>
      </c>
      <c r="M33" s="154">
        <v>1</v>
      </c>
      <c r="N33" s="179">
        <v>690</v>
      </c>
      <c r="O33" s="179">
        <v>331</v>
      </c>
      <c r="P33" s="179">
        <v>359</v>
      </c>
      <c r="Q33" s="169">
        <f t="shared" si="12"/>
        <v>10.5</v>
      </c>
      <c r="R33" s="169">
        <f t="shared" si="13"/>
        <v>172.5</v>
      </c>
      <c r="S33" s="170">
        <f t="shared" si="14"/>
        <v>16.428571428571427</v>
      </c>
      <c r="T33" s="171">
        <f t="shared" si="15"/>
        <v>10.298507462686567</v>
      </c>
    </row>
    <row r="34" spans="1:20" ht="11.25" customHeight="1">
      <c r="A34" s="129" t="s">
        <v>21</v>
      </c>
      <c r="B34" s="112">
        <v>15</v>
      </c>
      <c r="C34" s="112">
        <v>15</v>
      </c>
      <c r="D34" s="151">
        <v>0</v>
      </c>
      <c r="E34" s="178">
        <v>159</v>
      </c>
      <c r="F34" s="178">
        <v>125</v>
      </c>
      <c r="G34" s="151">
        <v>0</v>
      </c>
      <c r="H34" s="179">
        <v>34</v>
      </c>
      <c r="I34" s="179">
        <v>263</v>
      </c>
      <c r="J34" s="179">
        <v>105</v>
      </c>
      <c r="K34" s="180">
        <v>158</v>
      </c>
      <c r="L34" s="181">
        <v>17</v>
      </c>
      <c r="M34" s="151">
        <v>0</v>
      </c>
      <c r="N34" s="179">
        <v>2734</v>
      </c>
      <c r="O34" s="179">
        <v>1434</v>
      </c>
      <c r="P34" s="179">
        <v>1300</v>
      </c>
      <c r="Q34" s="169">
        <f t="shared" si="12"/>
        <v>10.6</v>
      </c>
      <c r="R34" s="169">
        <f t="shared" si="13"/>
        <v>182.26666666666668</v>
      </c>
      <c r="S34" s="170">
        <f t="shared" si="14"/>
        <v>17.19496855345912</v>
      </c>
      <c r="T34" s="171">
        <f t="shared" si="15"/>
        <v>10.395437262357415</v>
      </c>
    </row>
    <row r="35" spans="1:20" ht="11.25" customHeight="1">
      <c r="A35" s="129" t="s">
        <v>67</v>
      </c>
      <c r="B35" s="112">
        <v>2</v>
      </c>
      <c r="C35" s="112">
        <v>2</v>
      </c>
      <c r="D35" s="151">
        <v>0</v>
      </c>
      <c r="E35" s="178">
        <v>15</v>
      </c>
      <c r="F35" s="178">
        <v>10</v>
      </c>
      <c r="G35" s="112">
        <v>1</v>
      </c>
      <c r="H35" s="179">
        <v>4</v>
      </c>
      <c r="I35" s="179">
        <v>24</v>
      </c>
      <c r="J35" s="179">
        <v>11</v>
      </c>
      <c r="K35" s="180">
        <v>13</v>
      </c>
      <c r="L35" s="181">
        <v>2</v>
      </c>
      <c r="M35" s="179">
        <v>1</v>
      </c>
      <c r="N35" s="179">
        <v>204</v>
      </c>
      <c r="O35" s="179">
        <v>94</v>
      </c>
      <c r="P35" s="179">
        <v>110</v>
      </c>
      <c r="Q35" s="169">
        <f t="shared" si="12"/>
        <v>7.5</v>
      </c>
      <c r="R35" s="169">
        <f t="shared" si="13"/>
        <v>102</v>
      </c>
      <c r="S35" s="170">
        <f t="shared" si="14"/>
        <v>13.6</v>
      </c>
      <c r="T35" s="171">
        <f t="shared" si="15"/>
        <v>8.5</v>
      </c>
    </row>
    <row r="36" spans="1:20" ht="11.25" customHeight="1">
      <c r="A36" s="129" t="s">
        <v>22</v>
      </c>
      <c r="B36" s="112">
        <v>1</v>
      </c>
      <c r="C36" s="112">
        <v>1</v>
      </c>
      <c r="D36" s="151">
        <v>0</v>
      </c>
      <c r="E36" s="178">
        <v>23</v>
      </c>
      <c r="F36" s="178">
        <v>17</v>
      </c>
      <c r="G36" s="151">
        <v>0</v>
      </c>
      <c r="H36" s="179">
        <v>6</v>
      </c>
      <c r="I36" s="179">
        <v>34</v>
      </c>
      <c r="J36" s="179">
        <v>14</v>
      </c>
      <c r="K36" s="180">
        <v>20</v>
      </c>
      <c r="L36" s="181">
        <v>1</v>
      </c>
      <c r="M36" s="151">
        <v>0</v>
      </c>
      <c r="N36" s="179">
        <v>506</v>
      </c>
      <c r="O36" s="179">
        <v>254</v>
      </c>
      <c r="P36" s="179">
        <v>252</v>
      </c>
      <c r="Q36" s="169">
        <f t="shared" si="12"/>
        <v>23</v>
      </c>
      <c r="R36" s="169">
        <f t="shared" si="13"/>
        <v>506</v>
      </c>
      <c r="S36" s="170">
        <f t="shared" si="14"/>
        <v>22</v>
      </c>
      <c r="T36" s="171">
        <f t="shared" si="15"/>
        <v>14.882352941176471</v>
      </c>
    </row>
    <row r="37" spans="1:20" ht="11.25" customHeight="1">
      <c r="A37" s="129" t="s">
        <v>23</v>
      </c>
      <c r="B37" s="112">
        <v>3</v>
      </c>
      <c r="C37" s="112">
        <v>3</v>
      </c>
      <c r="D37" s="151">
        <v>0</v>
      </c>
      <c r="E37" s="178">
        <v>32</v>
      </c>
      <c r="F37" s="178">
        <v>24</v>
      </c>
      <c r="G37" s="151">
        <v>0</v>
      </c>
      <c r="H37" s="179">
        <v>8</v>
      </c>
      <c r="I37" s="179">
        <v>51</v>
      </c>
      <c r="J37" s="179">
        <v>21</v>
      </c>
      <c r="K37" s="180">
        <v>30</v>
      </c>
      <c r="L37" s="181">
        <v>3</v>
      </c>
      <c r="M37" s="151">
        <v>0</v>
      </c>
      <c r="N37" s="179">
        <v>533</v>
      </c>
      <c r="O37" s="179">
        <v>264</v>
      </c>
      <c r="P37" s="179">
        <v>269</v>
      </c>
      <c r="Q37" s="169">
        <f t="shared" si="12"/>
        <v>10.666666666666666</v>
      </c>
      <c r="R37" s="169">
        <f t="shared" si="13"/>
        <v>177.66666666666666</v>
      </c>
      <c r="S37" s="170">
        <f t="shared" si="14"/>
        <v>16.65625</v>
      </c>
      <c r="T37" s="171">
        <f t="shared" si="15"/>
        <v>10.450980392156863</v>
      </c>
    </row>
    <row r="38" spans="1:20" ht="11.25" customHeight="1">
      <c r="A38" s="129" t="s">
        <v>24</v>
      </c>
      <c r="B38" s="112">
        <v>11</v>
      </c>
      <c r="C38" s="112">
        <v>11</v>
      </c>
      <c r="D38" s="151">
        <v>0</v>
      </c>
      <c r="E38" s="178">
        <v>107</v>
      </c>
      <c r="F38" s="178">
        <v>81</v>
      </c>
      <c r="G38" s="112">
        <v>1</v>
      </c>
      <c r="H38" s="179">
        <v>25</v>
      </c>
      <c r="I38" s="179">
        <v>179</v>
      </c>
      <c r="J38" s="179">
        <v>64</v>
      </c>
      <c r="K38" s="180">
        <v>115</v>
      </c>
      <c r="L38" s="181">
        <v>11</v>
      </c>
      <c r="M38" s="151">
        <v>0</v>
      </c>
      <c r="N38" s="179">
        <v>1819</v>
      </c>
      <c r="O38" s="179">
        <v>919</v>
      </c>
      <c r="P38" s="179">
        <v>900</v>
      </c>
      <c r="Q38" s="169">
        <f>E38/B38</f>
        <v>9.727272727272727</v>
      </c>
      <c r="R38" s="169">
        <f>N38/B38</f>
        <v>165.36363636363637</v>
      </c>
      <c r="S38" s="170">
        <f t="shared" si="14"/>
        <v>17</v>
      </c>
      <c r="T38" s="171">
        <f t="shared" si="15"/>
        <v>10.162011173184357</v>
      </c>
    </row>
    <row r="39" spans="1:20" ht="11.25" customHeight="1">
      <c r="A39" s="129" t="s">
        <v>25</v>
      </c>
      <c r="B39" s="112">
        <v>15</v>
      </c>
      <c r="C39" s="112">
        <v>15</v>
      </c>
      <c r="D39" s="151">
        <v>0</v>
      </c>
      <c r="E39" s="178">
        <v>167</v>
      </c>
      <c r="F39" s="178">
        <v>120</v>
      </c>
      <c r="G39" s="151">
        <v>0</v>
      </c>
      <c r="H39" s="179">
        <v>47</v>
      </c>
      <c r="I39" s="179">
        <v>272</v>
      </c>
      <c r="J39" s="179">
        <v>92</v>
      </c>
      <c r="K39" s="180">
        <v>180</v>
      </c>
      <c r="L39" s="181">
        <v>17</v>
      </c>
      <c r="M39" s="182">
        <v>1</v>
      </c>
      <c r="N39" s="179">
        <v>2912</v>
      </c>
      <c r="O39" s="179">
        <v>1467</v>
      </c>
      <c r="P39" s="179">
        <v>1445</v>
      </c>
      <c r="Q39" s="169">
        <f t="shared" si="12"/>
        <v>11.133333333333333</v>
      </c>
      <c r="R39" s="169">
        <f>N39/B39</f>
        <v>194.13333333333333</v>
      </c>
      <c r="S39" s="170">
        <f t="shared" si="14"/>
        <v>17.437125748502993</v>
      </c>
      <c r="T39" s="171">
        <f t="shared" si="15"/>
        <v>10.705882352941176</v>
      </c>
    </row>
    <row r="40" spans="1:20" ht="11.25" customHeight="1">
      <c r="A40" s="159" t="s">
        <v>26</v>
      </c>
      <c r="B40" s="160">
        <v>10</v>
      </c>
      <c r="C40" s="160">
        <v>10</v>
      </c>
      <c r="D40" s="161">
        <v>0</v>
      </c>
      <c r="E40" s="183">
        <v>97</v>
      </c>
      <c r="F40" s="183">
        <v>65</v>
      </c>
      <c r="G40" s="184">
        <v>1</v>
      </c>
      <c r="H40" s="185">
        <v>31</v>
      </c>
      <c r="I40" s="185">
        <v>155</v>
      </c>
      <c r="J40" s="185">
        <v>56</v>
      </c>
      <c r="K40" s="186">
        <v>99</v>
      </c>
      <c r="L40" s="187">
        <v>10</v>
      </c>
      <c r="M40" s="161">
        <v>0</v>
      </c>
      <c r="N40" s="185">
        <v>1488</v>
      </c>
      <c r="O40" s="185">
        <v>755</v>
      </c>
      <c r="P40" s="185">
        <v>733</v>
      </c>
      <c r="Q40" s="188">
        <f t="shared" si="12"/>
        <v>9.7</v>
      </c>
      <c r="R40" s="188">
        <f t="shared" si="13"/>
        <v>148.8</v>
      </c>
      <c r="S40" s="189">
        <f t="shared" si="14"/>
        <v>15.34020618556701</v>
      </c>
      <c r="T40" s="190">
        <f t="shared" si="15"/>
        <v>9.6</v>
      </c>
    </row>
  </sheetData>
  <sheetProtection/>
  <mergeCells count="10">
    <mergeCell ref="A2:A3"/>
    <mergeCell ref="B2:D2"/>
    <mergeCell ref="E2:H2"/>
    <mergeCell ref="I2:K2"/>
    <mergeCell ref="S2:S3"/>
    <mergeCell ref="T2:T3"/>
    <mergeCell ref="L2:L3"/>
    <mergeCell ref="M2:M3"/>
    <mergeCell ref="N2:P2"/>
    <mergeCell ref="Q2:R2"/>
  </mergeCells>
  <printOptions horizontalCentered="1"/>
  <pageMargins left="0.2755905511811024" right="0.2755905511811024" top="0.3937007874015748" bottom="0.5118110236220472" header="0.2755905511811024" footer="0.2362204724409449"/>
  <pageSetup firstPageNumber="42" useFirstPageNumber="1" horizontalDpi="600" verticalDpi="600" orientation="portrait" paperSize="9" scale="180" r:id="rId1"/>
  <headerFooter alignWithMargins="0">
    <oddFooter>&amp;C&amp;"ＭＳ 明朝,標準"&amp;9－ &amp;P －</oddFooter>
  </headerFooter>
  <colBreaks count="1" manualBreakCount="1">
    <brk id="1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130" zoomScaleNormal="130" workbookViewId="0" topLeftCell="A1">
      <pane xSplit="1" ySplit="3" topLeftCell="B7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9.00390625" defaultRowHeight="13.5"/>
  <cols>
    <col min="1" max="1" width="9.625" style="23" customWidth="1"/>
    <col min="2" max="3" width="3.25390625" style="23" customWidth="1"/>
    <col min="4" max="4" width="2.125" style="23" customWidth="1"/>
    <col min="5" max="6" width="4.625" style="35" customWidth="1"/>
    <col min="7" max="7" width="2.50390625" style="23" customWidth="1"/>
    <col min="8" max="8" width="4.00390625" style="35" customWidth="1"/>
    <col min="9" max="9" width="4.625" style="35" customWidth="1"/>
    <col min="10" max="10" width="4.875" style="35" customWidth="1"/>
    <col min="11" max="11" width="4.625" style="35" customWidth="1"/>
    <col min="12" max="12" width="4.875" style="35" customWidth="1"/>
    <col min="13" max="13" width="5.125" style="23" customWidth="1"/>
    <col min="14" max="16" width="5.75390625" style="35" customWidth="1"/>
    <col min="17" max="18" width="4.50390625" style="23" customWidth="1"/>
    <col min="19" max="20" width="4.875" style="23" customWidth="1"/>
    <col min="21" max="21" width="4.50390625" style="23" customWidth="1"/>
    <col min="22" max="16384" width="9.00390625" style="23" customWidth="1"/>
  </cols>
  <sheetData>
    <row r="1" spans="1:20" ht="23.25" customHeight="1">
      <c r="A1" s="295" t="s">
        <v>54</v>
      </c>
      <c r="B1" s="298" t="s">
        <v>112</v>
      </c>
      <c r="C1" s="319"/>
      <c r="D1" s="320"/>
      <c r="E1" s="321" t="s">
        <v>55</v>
      </c>
      <c r="F1" s="321"/>
      <c r="G1" s="321"/>
      <c r="H1" s="321"/>
      <c r="I1" s="322" t="s">
        <v>56</v>
      </c>
      <c r="J1" s="322"/>
      <c r="K1" s="323"/>
      <c r="L1" s="328" t="s">
        <v>115</v>
      </c>
      <c r="M1" s="324" t="s">
        <v>123</v>
      </c>
      <c r="N1" s="322" t="s">
        <v>57</v>
      </c>
      <c r="O1" s="330"/>
      <c r="P1" s="330"/>
      <c r="Q1" s="324" t="s">
        <v>111</v>
      </c>
      <c r="R1" s="297"/>
      <c r="S1" s="324" t="s">
        <v>110</v>
      </c>
      <c r="T1" s="326" t="s">
        <v>109</v>
      </c>
    </row>
    <row r="2" spans="1:20" ht="23.25" customHeight="1">
      <c r="A2" s="318"/>
      <c r="B2" s="24" t="s">
        <v>58</v>
      </c>
      <c r="C2" s="24" t="s">
        <v>59</v>
      </c>
      <c r="D2" s="32" t="s">
        <v>60</v>
      </c>
      <c r="E2" s="44" t="s">
        <v>58</v>
      </c>
      <c r="F2" s="44" t="s">
        <v>61</v>
      </c>
      <c r="G2" s="32" t="s">
        <v>62</v>
      </c>
      <c r="H2" s="44" t="s">
        <v>63</v>
      </c>
      <c r="I2" s="44" t="s">
        <v>58</v>
      </c>
      <c r="J2" s="44" t="s">
        <v>64</v>
      </c>
      <c r="K2" s="45" t="s">
        <v>65</v>
      </c>
      <c r="L2" s="329"/>
      <c r="M2" s="325"/>
      <c r="N2" s="44" t="s">
        <v>58</v>
      </c>
      <c r="O2" s="44" t="s">
        <v>64</v>
      </c>
      <c r="P2" s="44" t="s">
        <v>65</v>
      </c>
      <c r="Q2" s="25" t="s">
        <v>108</v>
      </c>
      <c r="R2" s="25" t="s">
        <v>107</v>
      </c>
      <c r="S2" s="325"/>
      <c r="T2" s="327"/>
    </row>
    <row r="3" spans="1:20" ht="5.25" customHeight="1">
      <c r="A3" s="33"/>
      <c r="B3" s="38"/>
      <c r="C3" s="39"/>
      <c r="D3" s="38"/>
      <c r="E3" s="46"/>
      <c r="F3" s="47"/>
      <c r="G3" s="40"/>
      <c r="H3" s="47"/>
      <c r="I3" s="48"/>
      <c r="J3" s="47"/>
      <c r="K3" s="49"/>
      <c r="L3" s="50"/>
      <c r="M3" s="43"/>
      <c r="N3" s="47"/>
      <c r="O3" s="47"/>
      <c r="P3" s="47"/>
      <c r="Q3" s="42"/>
      <c r="R3" s="42"/>
      <c r="S3" s="38"/>
      <c r="T3" s="51"/>
    </row>
    <row r="4" spans="1:20" s="28" customFormat="1" ht="12" customHeight="1">
      <c r="A4" s="36" t="s">
        <v>68</v>
      </c>
      <c r="B4" s="144">
        <f aca="true" t="shared" si="0" ref="B4:K4">SUM(B5:B22)</f>
        <v>78</v>
      </c>
      <c r="C4" s="144">
        <f t="shared" si="0"/>
        <v>78</v>
      </c>
      <c r="D4" s="197">
        <v>0</v>
      </c>
      <c r="E4" s="175">
        <f t="shared" si="0"/>
        <v>859</v>
      </c>
      <c r="F4" s="175">
        <f t="shared" si="0"/>
        <v>678</v>
      </c>
      <c r="G4" s="144">
        <f t="shared" si="0"/>
        <v>6</v>
      </c>
      <c r="H4" s="175">
        <f t="shared" si="0"/>
        <v>175</v>
      </c>
      <c r="I4" s="175">
        <f t="shared" si="0"/>
        <v>1441</v>
      </c>
      <c r="J4" s="175">
        <f t="shared" si="0"/>
        <v>579</v>
      </c>
      <c r="K4" s="198">
        <f t="shared" si="0"/>
        <v>862</v>
      </c>
      <c r="L4" s="177">
        <f>SUM(L5:L22)</f>
        <v>82</v>
      </c>
      <c r="M4" s="177">
        <f>SUM(M5:M21)</f>
        <v>9</v>
      </c>
      <c r="N4" s="175">
        <f>SUM(N5:N22)</f>
        <v>16469</v>
      </c>
      <c r="O4" s="175">
        <f>SUM(O5:O22)</f>
        <v>8414</v>
      </c>
      <c r="P4" s="175">
        <f>SUM(P5:P22)</f>
        <v>8055</v>
      </c>
      <c r="Q4" s="140">
        <f aca="true" t="shared" si="1" ref="Q4:Q22">E4/B4</f>
        <v>11.012820512820513</v>
      </c>
      <c r="R4" s="140">
        <f aca="true" t="shared" si="2" ref="R4:R22">N4/B4</f>
        <v>211.14102564102564</v>
      </c>
      <c r="S4" s="141">
        <f aca="true" t="shared" si="3" ref="S4:S22">N4/E4</f>
        <v>19.172293364377182</v>
      </c>
      <c r="T4" s="142">
        <f aca="true" t="shared" si="4" ref="T4:T22">N4/I4</f>
        <v>11.428868841082581</v>
      </c>
    </row>
    <row r="5" spans="1:20" ht="12" customHeight="1">
      <c r="A5" s="34" t="s">
        <v>27</v>
      </c>
      <c r="B5" s="112">
        <v>8</v>
      </c>
      <c r="C5" s="112">
        <v>8</v>
      </c>
      <c r="D5" s="192">
        <v>0</v>
      </c>
      <c r="E5" s="112">
        <v>111</v>
      </c>
      <c r="F5" s="179">
        <v>93</v>
      </c>
      <c r="G5" s="192">
        <v>0</v>
      </c>
      <c r="H5" s="179">
        <v>18</v>
      </c>
      <c r="I5" s="179">
        <v>186</v>
      </c>
      <c r="J5" s="179">
        <v>64</v>
      </c>
      <c r="K5" s="199">
        <v>122</v>
      </c>
      <c r="L5" s="181">
        <v>8</v>
      </c>
      <c r="M5" s="200">
        <v>0</v>
      </c>
      <c r="N5" s="179">
        <v>2517</v>
      </c>
      <c r="O5" s="179">
        <v>1260</v>
      </c>
      <c r="P5" s="179">
        <v>1257</v>
      </c>
      <c r="Q5" s="169">
        <f t="shared" si="1"/>
        <v>13.875</v>
      </c>
      <c r="R5" s="169">
        <f t="shared" si="2"/>
        <v>314.625</v>
      </c>
      <c r="S5" s="170">
        <f t="shared" si="3"/>
        <v>22.675675675675677</v>
      </c>
      <c r="T5" s="171">
        <f t="shared" si="4"/>
        <v>13.53225806451613</v>
      </c>
    </row>
    <row r="6" spans="1:20" ht="12" customHeight="1">
      <c r="A6" s="34" t="s">
        <v>28</v>
      </c>
      <c r="B6" s="112">
        <v>11</v>
      </c>
      <c r="C6" s="112">
        <v>11</v>
      </c>
      <c r="D6" s="192">
        <v>0</v>
      </c>
      <c r="E6" s="112">
        <v>108</v>
      </c>
      <c r="F6" s="179">
        <v>78</v>
      </c>
      <c r="G6" s="192">
        <v>0</v>
      </c>
      <c r="H6" s="179">
        <v>30</v>
      </c>
      <c r="I6" s="179">
        <v>182</v>
      </c>
      <c r="J6" s="179">
        <v>70</v>
      </c>
      <c r="K6" s="199">
        <v>112</v>
      </c>
      <c r="L6" s="181">
        <v>11</v>
      </c>
      <c r="M6" s="201">
        <v>1</v>
      </c>
      <c r="N6" s="179">
        <v>1802</v>
      </c>
      <c r="O6" s="179">
        <v>957</v>
      </c>
      <c r="P6" s="179">
        <v>845</v>
      </c>
      <c r="Q6" s="169">
        <f t="shared" si="1"/>
        <v>9.818181818181818</v>
      </c>
      <c r="R6" s="169">
        <f t="shared" si="2"/>
        <v>163.8181818181818</v>
      </c>
      <c r="S6" s="170">
        <f t="shared" si="3"/>
        <v>16.685185185185187</v>
      </c>
      <c r="T6" s="171">
        <f t="shared" si="4"/>
        <v>9.901098901098901</v>
      </c>
    </row>
    <row r="7" spans="1:20" ht="12" customHeight="1">
      <c r="A7" s="34" t="s">
        <v>88</v>
      </c>
      <c r="B7" s="112">
        <v>7</v>
      </c>
      <c r="C7" s="112">
        <v>7</v>
      </c>
      <c r="D7" s="192">
        <v>0</v>
      </c>
      <c r="E7" s="112">
        <v>96</v>
      </c>
      <c r="F7" s="179">
        <v>80</v>
      </c>
      <c r="G7" s="192">
        <v>0</v>
      </c>
      <c r="H7" s="179">
        <v>16</v>
      </c>
      <c r="I7" s="179">
        <v>154</v>
      </c>
      <c r="J7" s="179">
        <v>53</v>
      </c>
      <c r="K7" s="199">
        <v>101</v>
      </c>
      <c r="L7" s="181">
        <v>7</v>
      </c>
      <c r="M7" s="181">
        <v>3</v>
      </c>
      <c r="N7" s="179">
        <v>2151</v>
      </c>
      <c r="O7" s="179">
        <v>1114</v>
      </c>
      <c r="P7" s="179">
        <v>1037</v>
      </c>
      <c r="Q7" s="169">
        <f t="shared" si="1"/>
        <v>13.714285714285714</v>
      </c>
      <c r="R7" s="169">
        <f t="shared" si="2"/>
        <v>307.2857142857143</v>
      </c>
      <c r="S7" s="170">
        <f t="shared" si="3"/>
        <v>22.40625</v>
      </c>
      <c r="T7" s="171">
        <f t="shared" si="4"/>
        <v>13.967532467532468</v>
      </c>
    </row>
    <row r="8" spans="1:20" ht="12" customHeight="1">
      <c r="A8" s="34" t="s">
        <v>29</v>
      </c>
      <c r="B8" s="112">
        <v>3</v>
      </c>
      <c r="C8" s="112">
        <v>3</v>
      </c>
      <c r="D8" s="192">
        <v>0</v>
      </c>
      <c r="E8" s="112">
        <v>25</v>
      </c>
      <c r="F8" s="179">
        <v>19</v>
      </c>
      <c r="G8" s="192">
        <v>0</v>
      </c>
      <c r="H8" s="179">
        <v>6</v>
      </c>
      <c r="I8" s="179">
        <v>46</v>
      </c>
      <c r="J8" s="179">
        <v>19</v>
      </c>
      <c r="K8" s="199">
        <v>27</v>
      </c>
      <c r="L8" s="181">
        <v>3</v>
      </c>
      <c r="M8" s="200">
        <v>0</v>
      </c>
      <c r="N8" s="179">
        <v>465</v>
      </c>
      <c r="O8" s="179">
        <v>241</v>
      </c>
      <c r="P8" s="179">
        <v>224</v>
      </c>
      <c r="Q8" s="169">
        <f t="shared" si="1"/>
        <v>8.333333333333334</v>
      </c>
      <c r="R8" s="169">
        <f t="shared" si="2"/>
        <v>155</v>
      </c>
      <c r="S8" s="170">
        <f t="shared" si="3"/>
        <v>18.6</v>
      </c>
      <c r="T8" s="171">
        <f t="shared" si="4"/>
        <v>10.108695652173912</v>
      </c>
    </row>
    <row r="9" spans="1:20" ht="12" customHeight="1">
      <c r="A9" s="34" t="s">
        <v>30</v>
      </c>
      <c r="B9" s="112">
        <v>5</v>
      </c>
      <c r="C9" s="112">
        <v>5</v>
      </c>
      <c r="D9" s="192">
        <v>0</v>
      </c>
      <c r="E9" s="112">
        <v>56</v>
      </c>
      <c r="F9" s="179">
        <v>42</v>
      </c>
      <c r="G9" s="192">
        <v>0</v>
      </c>
      <c r="H9" s="179">
        <v>14</v>
      </c>
      <c r="I9" s="179">
        <v>93</v>
      </c>
      <c r="J9" s="179">
        <v>38</v>
      </c>
      <c r="K9" s="199">
        <v>55</v>
      </c>
      <c r="L9" s="181">
        <v>5</v>
      </c>
      <c r="M9" s="200">
        <v>0</v>
      </c>
      <c r="N9" s="179">
        <v>955</v>
      </c>
      <c r="O9" s="179">
        <v>496</v>
      </c>
      <c r="P9" s="179">
        <v>459</v>
      </c>
      <c r="Q9" s="169">
        <f t="shared" si="1"/>
        <v>11.2</v>
      </c>
      <c r="R9" s="169">
        <f t="shared" si="2"/>
        <v>191</v>
      </c>
      <c r="S9" s="170">
        <f t="shared" si="3"/>
        <v>17.053571428571427</v>
      </c>
      <c r="T9" s="171">
        <f t="shared" si="4"/>
        <v>10.268817204301076</v>
      </c>
    </row>
    <row r="10" spans="1:20" ht="12" customHeight="1">
      <c r="A10" s="34" t="s">
        <v>31</v>
      </c>
      <c r="B10" s="112">
        <v>1</v>
      </c>
      <c r="C10" s="112">
        <v>1</v>
      </c>
      <c r="D10" s="192">
        <v>0</v>
      </c>
      <c r="E10" s="112">
        <v>15</v>
      </c>
      <c r="F10" s="179">
        <v>11</v>
      </c>
      <c r="G10" s="192">
        <v>0</v>
      </c>
      <c r="H10" s="179">
        <v>4</v>
      </c>
      <c r="I10" s="179">
        <v>22</v>
      </c>
      <c r="J10" s="179">
        <v>10</v>
      </c>
      <c r="K10" s="199">
        <v>12</v>
      </c>
      <c r="L10" s="181">
        <v>1</v>
      </c>
      <c r="M10" s="200">
        <v>0</v>
      </c>
      <c r="N10" s="179">
        <v>273</v>
      </c>
      <c r="O10" s="179">
        <v>141</v>
      </c>
      <c r="P10" s="179">
        <v>132</v>
      </c>
      <c r="Q10" s="169">
        <f t="shared" si="1"/>
        <v>15</v>
      </c>
      <c r="R10" s="169">
        <f t="shared" si="2"/>
        <v>273</v>
      </c>
      <c r="S10" s="170">
        <f t="shared" si="3"/>
        <v>18.2</v>
      </c>
      <c r="T10" s="171">
        <f t="shared" si="4"/>
        <v>12.409090909090908</v>
      </c>
    </row>
    <row r="11" spans="1:20" ht="12" customHeight="1">
      <c r="A11" s="34" t="s">
        <v>32</v>
      </c>
      <c r="B11" s="112">
        <v>13</v>
      </c>
      <c r="C11" s="112">
        <v>13</v>
      </c>
      <c r="D11" s="192">
        <v>0</v>
      </c>
      <c r="E11" s="112">
        <v>167</v>
      </c>
      <c r="F11" s="179">
        <v>139</v>
      </c>
      <c r="G11" s="112">
        <v>1</v>
      </c>
      <c r="H11" s="179">
        <v>27</v>
      </c>
      <c r="I11" s="179">
        <v>286</v>
      </c>
      <c r="J11" s="179">
        <v>115</v>
      </c>
      <c r="K11" s="199">
        <v>171</v>
      </c>
      <c r="L11" s="181">
        <v>14</v>
      </c>
      <c r="M11" s="181">
        <v>1</v>
      </c>
      <c r="N11" s="179">
        <v>3654</v>
      </c>
      <c r="O11" s="179">
        <v>1860</v>
      </c>
      <c r="P11" s="179">
        <v>1794</v>
      </c>
      <c r="Q11" s="169">
        <f t="shared" si="1"/>
        <v>12.846153846153847</v>
      </c>
      <c r="R11" s="169">
        <f t="shared" si="2"/>
        <v>281.0769230769231</v>
      </c>
      <c r="S11" s="170">
        <f t="shared" si="3"/>
        <v>21.880239520958085</v>
      </c>
      <c r="T11" s="171">
        <f t="shared" si="4"/>
        <v>12.776223776223777</v>
      </c>
    </row>
    <row r="12" spans="1:20" ht="12" customHeight="1">
      <c r="A12" s="34" t="s">
        <v>33</v>
      </c>
      <c r="B12" s="112">
        <v>2</v>
      </c>
      <c r="C12" s="112">
        <v>2</v>
      </c>
      <c r="D12" s="192">
        <v>0</v>
      </c>
      <c r="E12" s="112">
        <v>28</v>
      </c>
      <c r="F12" s="179">
        <v>24</v>
      </c>
      <c r="G12" s="192">
        <v>0</v>
      </c>
      <c r="H12" s="179">
        <v>4</v>
      </c>
      <c r="I12" s="179">
        <v>46</v>
      </c>
      <c r="J12" s="179">
        <v>18</v>
      </c>
      <c r="K12" s="199">
        <v>28</v>
      </c>
      <c r="L12" s="181">
        <v>2</v>
      </c>
      <c r="M12" s="181">
        <v>1</v>
      </c>
      <c r="N12" s="179">
        <v>657</v>
      </c>
      <c r="O12" s="179">
        <v>341</v>
      </c>
      <c r="P12" s="179">
        <v>316</v>
      </c>
      <c r="Q12" s="169">
        <f t="shared" si="1"/>
        <v>14</v>
      </c>
      <c r="R12" s="169">
        <f t="shared" si="2"/>
        <v>328.5</v>
      </c>
      <c r="S12" s="170">
        <f t="shared" si="3"/>
        <v>23.464285714285715</v>
      </c>
      <c r="T12" s="171">
        <f t="shared" si="4"/>
        <v>14.282608695652174</v>
      </c>
    </row>
    <row r="13" spans="1:20" ht="12" customHeight="1">
      <c r="A13" s="34" t="s">
        <v>34</v>
      </c>
      <c r="B13" s="112">
        <v>3</v>
      </c>
      <c r="C13" s="112">
        <v>3</v>
      </c>
      <c r="D13" s="192">
        <v>0</v>
      </c>
      <c r="E13" s="112">
        <v>24</v>
      </c>
      <c r="F13" s="179">
        <v>18</v>
      </c>
      <c r="G13" s="192">
        <v>0</v>
      </c>
      <c r="H13" s="179">
        <v>6</v>
      </c>
      <c r="I13" s="179">
        <v>43</v>
      </c>
      <c r="J13" s="179">
        <v>18</v>
      </c>
      <c r="K13" s="199">
        <v>25</v>
      </c>
      <c r="L13" s="181">
        <v>4</v>
      </c>
      <c r="M13" s="200">
        <v>0</v>
      </c>
      <c r="N13" s="179">
        <v>421</v>
      </c>
      <c r="O13" s="179">
        <v>212</v>
      </c>
      <c r="P13" s="179">
        <v>209</v>
      </c>
      <c r="Q13" s="169">
        <f t="shared" si="1"/>
        <v>8</v>
      </c>
      <c r="R13" s="169">
        <f t="shared" si="2"/>
        <v>140.33333333333334</v>
      </c>
      <c r="S13" s="170">
        <f t="shared" si="3"/>
        <v>17.541666666666668</v>
      </c>
      <c r="T13" s="171">
        <f t="shared" si="4"/>
        <v>9.790697674418604</v>
      </c>
    </row>
    <row r="14" spans="1:20" ht="12" customHeight="1">
      <c r="A14" s="34" t="s">
        <v>35</v>
      </c>
      <c r="B14" s="112">
        <v>2</v>
      </c>
      <c r="C14" s="112">
        <v>2</v>
      </c>
      <c r="D14" s="192">
        <v>0</v>
      </c>
      <c r="E14" s="112">
        <v>16</v>
      </c>
      <c r="F14" s="179">
        <v>12</v>
      </c>
      <c r="G14" s="192">
        <v>0</v>
      </c>
      <c r="H14" s="179">
        <v>4</v>
      </c>
      <c r="I14" s="179">
        <v>25</v>
      </c>
      <c r="J14" s="179">
        <v>10</v>
      </c>
      <c r="K14" s="199">
        <v>15</v>
      </c>
      <c r="L14" s="181">
        <v>2</v>
      </c>
      <c r="M14" s="181">
        <v>1</v>
      </c>
      <c r="N14" s="179">
        <v>188</v>
      </c>
      <c r="O14" s="179">
        <v>108</v>
      </c>
      <c r="P14" s="179">
        <v>80</v>
      </c>
      <c r="Q14" s="169">
        <f t="shared" si="1"/>
        <v>8</v>
      </c>
      <c r="R14" s="169">
        <f t="shared" si="2"/>
        <v>94</v>
      </c>
      <c r="S14" s="170">
        <f t="shared" si="3"/>
        <v>11.75</v>
      </c>
      <c r="T14" s="171">
        <f t="shared" si="4"/>
        <v>7.52</v>
      </c>
    </row>
    <row r="15" spans="1:20" ht="12" customHeight="1">
      <c r="A15" s="34" t="s">
        <v>36</v>
      </c>
      <c r="B15" s="112">
        <v>1</v>
      </c>
      <c r="C15" s="112">
        <v>1</v>
      </c>
      <c r="D15" s="192">
        <v>0</v>
      </c>
      <c r="E15" s="112">
        <v>12</v>
      </c>
      <c r="F15" s="179">
        <v>10</v>
      </c>
      <c r="G15" s="192">
        <v>0</v>
      </c>
      <c r="H15" s="179">
        <v>2</v>
      </c>
      <c r="I15" s="179">
        <v>19</v>
      </c>
      <c r="J15" s="179">
        <v>7</v>
      </c>
      <c r="K15" s="199">
        <v>12</v>
      </c>
      <c r="L15" s="181">
        <v>1</v>
      </c>
      <c r="M15" s="200">
        <v>0</v>
      </c>
      <c r="N15" s="179">
        <v>232</v>
      </c>
      <c r="O15" s="179">
        <v>116</v>
      </c>
      <c r="P15" s="179">
        <v>116</v>
      </c>
      <c r="Q15" s="169">
        <f t="shared" si="1"/>
        <v>12</v>
      </c>
      <c r="R15" s="169">
        <f t="shared" si="2"/>
        <v>232</v>
      </c>
      <c r="S15" s="170">
        <f t="shared" si="3"/>
        <v>19.333333333333332</v>
      </c>
      <c r="T15" s="171">
        <f t="shared" si="4"/>
        <v>12.210526315789474</v>
      </c>
    </row>
    <row r="16" spans="1:20" ht="12" customHeight="1">
      <c r="A16" s="34" t="s">
        <v>37</v>
      </c>
      <c r="B16" s="112">
        <v>1</v>
      </c>
      <c r="C16" s="112">
        <v>1</v>
      </c>
      <c r="D16" s="192">
        <v>0</v>
      </c>
      <c r="E16" s="112">
        <v>14</v>
      </c>
      <c r="F16" s="179">
        <v>12</v>
      </c>
      <c r="G16" s="192">
        <v>0</v>
      </c>
      <c r="H16" s="179">
        <v>2</v>
      </c>
      <c r="I16" s="179">
        <v>22</v>
      </c>
      <c r="J16" s="179">
        <v>7</v>
      </c>
      <c r="K16" s="199">
        <v>15</v>
      </c>
      <c r="L16" s="181">
        <v>1</v>
      </c>
      <c r="M16" s="181">
        <v>1</v>
      </c>
      <c r="N16" s="179">
        <v>292</v>
      </c>
      <c r="O16" s="179">
        <v>143</v>
      </c>
      <c r="P16" s="179">
        <v>149</v>
      </c>
      <c r="Q16" s="169">
        <f t="shared" si="1"/>
        <v>14</v>
      </c>
      <c r="R16" s="169">
        <f t="shared" si="2"/>
        <v>292</v>
      </c>
      <c r="S16" s="170">
        <f t="shared" si="3"/>
        <v>20.857142857142858</v>
      </c>
      <c r="T16" s="171">
        <f t="shared" si="4"/>
        <v>13.272727272727273</v>
      </c>
    </row>
    <row r="17" spans="1:20" ht="12" customHeight="1">
      <c r="A17" s="34" t="s">
        <v>38</v>
      </c>
      <c r="B17" s="112">
        <v>3</v>
      </c>
      <c r="C17" s="112">
        <v>3</v>
      </c>
      <c r="D17" s="192">
        <v>0</v>
      </c>
      <c r="E17" s="112">
        <v>27</v>
      </c>
      <c r="F17" s="179">
        <v>21</v>
      </c>
      <c r="G17" s="192">
        <v>0</v>
      </c>
      <c r="H17" s="179">
        <v>6</v>
      </c>
      <c r="I17" s="179">
        <v>44</v>
      </c>
      <c r="J17" s="179">
        <v>20</v>
      </c>
      <c r="K17" s="199">
        <v>24</v>
      </c>
      <c r="L17" s="181">
        <v>3</v>
      </c>
      <c r="M17" s="181">
        <v>1</v>
      </c>
      <c r="N17" s="179">
        <v>538</v>
      </c>
      <c r="O17" s="179">
        <v>264</v>
      </c>
      <c r="P17" s="179">
        <v>274</v>
      </c>
      <c r="Q17" s="169">
        <f t="shared" si="1"/>
        <v>9</v>
      </c>
      <c r="R17" s="169">
        <f t="shared" si="2"/>
        <v>179.33333333333334</v>
      </c>
      <c r="S17" s="170">
        <f t="shared" si="3"/>
        <v>19.925925925925927</v>
      </c>
      <c r="T17" s="171">
        <f>N17/I17</f>
        <v>12.227272727272727</v>
      </c>
    </row>
    <row r="18" spans="1:20" ht="12" customHeight="1">
      <c r="A18" s="34" t="s">
        <v>39</v>
      </c>
      <c r="B18" s="112">
        <v>5</v>
      </c>
      <c r="C18" s="112">
        <v>5</v>
      </c>
      <c r="D18" s="192">
        <v>0</v>
      </c>
      <c r="E18" s="112">
        <v>39</v>
      </c>
      <c r="F18" s="179">
        <v>27</v>
      </c>
      <c r="G18" s="112">
        <v>4</v>
      </c>
      <c r="H18" s="179">
        <v>8</v>
      </c>
      <c r="I18" s="179">
        <v>67</v>
      </c>
      <c r="J18" s="179">
        <v>30</v>
      </c>
      <c r="K18" s="199">
        <v>37</v>
      </c>
      <c r="L18" s="181">
        <v>5</v>
      </c>
      <c r="M18" s="200">
        <v>0</v>
      </c>
      <c r="N18" s="179">
        <v>441</v>
      </c>
      <c r="O18" s="179">
        <v>214</v>
      </c>
      <c r="P18" s="179">
        <v>227</v>
      </c>
      <c r="Q18" s="169">
        <f t="shared" si="1"/>
        <v>7.8</v>
      </c>
      <c r="R18" s="169">
        <f t="shared" si="2"/>
        <v>88.2</v>
      </c>
      <c r="S18" s="170">
        <f t="shared" si="3"/>
        <v>11.307692307692308</v>
      </c>
      <c r="T18" s="171">
        <f t="shared" si="4"/>
        <v>6.582089552238806</v>
      </c>
    </row>
    <row r="19" spans="1:20" ht="12" customHeight="1">
      <c r="A19" s="34" t="s">
        <v>69</v>
      </c>
      <c r="B19" s="112">
        <v>9</v>
      </c>
      <c r="C19" s="112">
        <v>9</v>
      </c>
      <c r="D19" s="192">
        <v>0</v>
      </c>
      <c r="E19" s="112">
        <v>86</v>
      </c>
      <c r="F19" s="179">
        <v>66</v>
      </c>
      <c r="G19" s="192">
        <v>0</v>
      </c>
      <c r="H19" s="179">
        <v>20</v>
      </c>
      <c r="I19" s="179">
        <v>145</v>
      </c>
      <c r="J19" s="179">
        <v>70</v>
      </c>
      <c r="K19" s="199">
        <v>75</v>
      </c>
      <c r="L19" s="181">
        <v>11</v>
      </c>
      <c r="M19" s="200">
        <v>0</v>
      </c>
      <c r="N19" s="179">
        <v>1356</v>
      </c>
      <c r="O19" s="179">
        <v>692</v>
      </c>
      <c r="P19" s="179">
        <v>664</v>
      </c>
      <c r="Q19" s="169">
        <f t="shared" si="1"/>
        <v>9.555555555555555</v>
      </c>
      <c r="R19" s="169">
        <f t="shared" si="2"/>
        <v>150.66666666666666</v>
      </c>
      <c r="S19" s="170">
        <f t="shared" si="3"/>
        <v>15.767441860465116</v>
      </c>
      <c r="T19" s="171">
        <f t="shared" si="4"/>
        <v>9.351724137931035</v>
      </c>
    </row>
    <row r="20" spans="1:20" ht="12" customHeight="1">
      <c r="A20" s="34" t="s">
        <v>40</v>
      </c>
      <c r="B20" s="112">
        <v>2</v>
      </c>
      <c r="C20" s="112">
        <v>2</v>
      </c>
      <c r="D20" s="192">
        <v>0</v>
      </c>
      <c r="E20" s="112">
        <v>20</v>
      </c>
      <c r="F20" s="179">
        <v>17</v>
      </c>
      <c r="G20" s="192">
        <v>0</v>
      </c>
      <c r="H20" s="179">
        <v>3</v>
      </c>
      <c r="I20" s="179">
        <v>33</v>
      </c>
      <c r="J20" s="179">
        <v>18</v>
      </c>
      <c r="K20" s="199">
        <v>15</v>
      </c>
      <c r="L20" s="181">
        <v>2</v>
      </c>
      <c r="M20" s="200">
        <v>0</v>
      </c>
      <c r="N20" s="179">
        <v>320</v>
      </c>
      <c r="O20" s="179">
        <v>147</v>
      </c>
      <c r="P20" s="179">
        <v>173</v>
      </c>
      <c r="Q20" s="169">
        <f t="shared" si="1"/>
        <v>10</v>
      </c>
      <c r="R20" s="169">
        <f t="shared" si="2"/>
        <v>160</v>
      </c>
      <c r="S20" s="170">
        <f t="shared" si="3"/>
        <v>16</v>
      </c>
      <c r="T20" s="171">
        <f t="shared" si="4"/>
        <v>9.696969696969697</v>
      </c>
    </row>
    <row r="21" spans="1:20" ht="12" customHeight="1">
      <c r="A21" s="34" t="s">
        <v>41</v>
      </c>
      <c r="B21" s="112">
        <v>1</v>
      </c>
      <c r="C21" s="112">
        <v>1</v>
      </c>
      <c r="D21" s="192">
        <v>0</v>
      </c>
      <c r="E21" s="179">
        <v>9</v>
      </c>
      <c r="F21" s="179">
        <v>6</v>
      </c>
      <c r="G21" s="192">
        <v>0</v>
      </c>
      <c r="H21" s="179">
        <v>3</v>
      </c>
      <c r="I21" s="179">
        <v>19</v>
      </c>
      <c r="J21" s="179">
        <v>9</v>
      </c>
      <c r="K21" s="199">
        <v>10</v>
      </c>
      <c r="L21" s="181">
        <v>1</v>
      </c>
      <c r="M21" s="200">
        <v>0</v>
      </c>
      <c r="N21" s="179">
        <v>178</v>
      </c>
      <c r="O21" s="179">
        <v>88</v>
      </c>
      <c r="P21" s="179">
        <v>90</v>
      </c>
      <c r="Q21" s="169">
        <f t="shared" si="1"/>
        <v>9</v>
      </c>
      <c r="R21" s="169">
        <f t="shared" si="2"/>
        <v>178</v>
      </c>
      <c r="S21" s="170">
        <f t="shared" si="3"/>
        <v>19.77777777777778</v>
      </c>
      <c r="T21" s="171">
        <f t="shared" si="4"/>
        <v>9.368421052631579</v>
      </c>
    </row>
    <row r="22" spans="1:20" ht="12" customHeight="1">
      <c r="A22" s="34" t="s">
        <v>70</v>
      </c>
      <c r="B22" s="112">
        <v>1</v>
      </c>
      <c r="C22" s="112">
        <v>1</v>
      </c>
      <c r="D22" s="192">
        <v>0</v>
      </c>
      <c r="E22" s="179">
        <v>6</v>
      </c>
      <c r="F22" s="179">
        <v>3</v>
      </c>
      <c r="G22" s="269">
        <v>1</v>
      </c>
      <c r="H22" s="179">
        <v>2</v>
      </c>
      <c r="I22" s="179">
        <v>9</v>
      </c>
      <c r="J22" s="157">
        <v>3</v>
      </c>
      <c r="K22" s="199">
        <v>6</v>
      </c>
      <c r="L22" s="201">
        <v>1</v>
      </c>
      <c r="M22" s="200">
        <v>0</v>
      </c>
      <c r="N22" s="179">
        <v>29</v>
      </c>
      <c r="O22" s="179">
        <v>20</v>
      </c>
      <c r="P22" s="179">
        <v>9</v>
      </c>
      <c r="Q22" s="169">
        <f t="shared" si="1"/>
        <v>6</v>
      </c>
      <c r="R22" s="169">
        <f t="shared" si="2"/>
        <v>29</v>
      </c>
      <c r="S22" s="170">
        <f t="shared" si="3"/>
        <v>4.833333333333333</v>
      </c>
      <c r="T22" s="171">
        <f t="shared" si="4"/>
        <v>3.2222222222222223</v>
      </c>
    </row>
    <row r="23" spans="1:20" ht="12" customHeight="1">
      <c r="A23" s="34"/>
      <c r="B23" s="143"/>
      <c r="C23" s="143"/>
      <c r="D23" s="194"/>
      <c r="E23" s="143"/>
      <c r="F23" s="143"/>
      <c r="G23" s="194"/>
      <c r="H23" s="143"/>
      <c r="I23" s="143"/>
      <c r="J23" s="143"/>
      <c r="K23" s="202"/>
      <c r="L23" s="168"/>
      <c r="M23" s="203"/>
      <c r="N23" s="143"/>
      <c r="O23" s="143"/>
      <c r="P23" s="143"/>
      <c r="Q23" s="169"/>
      <c r="R23" s="169"/>
      <c r="S23" s="170"/>
      <c r="T23" s="171"/>
    </row>
    <row r="24" spans="1:20" s="28" customFormat="1" ht="12" customHeight="1">
      <c r="A24" s="36" t="s">
        <v>71</v>
      </c>
      <c r="B24" s="144">
        <f aca="true" t="shared" si="5" ref="B24:K24">SUM(B25:B33)</f>
        <v>110</v>
      </c>
      <c r="C24" s="144">
        <f t="shared" si="5"/>
        <v>109</v>
      </c>
      <c r="D24" s="144">
        <f t="shared" si="5"/>
        <v>1</v>
      </c>
      <c r="E24" s="175">
        <f t="shared" si="5"/>
        <v>1515</v>
      </c>
      <c r="F24" s="175">
        <f t="shared" si="5"/>
        <v>1188</v>
      </c>
      <c r="G24" s="144">
        <f t="shared" si="5"/>
        <v>9</v>
      </c>
      <c r="H24" s="175">
        <f t="shared" si="5"/>
        <v>318</v>
      </c>
      <c r="I24" s="175">
        <f t="shared" si="5"/>
        <v>2370</v>
      </c>
      <c r="J24" s="175">
        <f t="shared" si="5"/>
        <v>898</v>
      </c>
      <c r="K24" s="198">
        <f t="shared" si="5"/>
        <v>1472</v>
      </c>
      <c r="L24" s="177">
        <f>SUM(L25:L33)</f>
        <v>128</v>
      </c>
      <c r="M24" s="177">
        <f>SUM(M25:M33)</f>
        <v>9</v>
      </c>
      <c r="N24" s="175">
        <f>SUM(N25:N33)</f>
        <v>32567</v>
      </c>
      <c r="O24" s="175">
        <f>SUM(O25:O33)</f>
        <v>16633</v>
      </c>
      <c r="P24" s="175">
        <f>SUM(P25:P33)</f>
        <v>15934</v>
      </c>
      <c r="Q24" s="140">
        <f aca="true" t="shared" si="6" ref="Q24:Q33">E24/B24</f>
        <v>13.772727272727273</v>
      </c>
      <c r="R24" s="140">
        <f aca="true" t="shared" si="7" ref="R24:R33">N24/B24</f>
        <v>296.06363636363636</v>
      </c>
      <c r="S24" s="141">
        <f aca="true" t="shared" si="8" ref="S24:S33">N24/E24</f>
        <v>21.496369636963696</v>
      </c>
      <c r="T24" s="142">
        <f aca="true" t="shared" si="9" ref="T24:T33">N24/I24</f>
        <v>13.741350210970465</v>
      </c>
    </row>
    <row r="25" spans="1:20" ht="12" customHeight="1">
      <c r="A25" s="34" t="s">
        <v>42</v>
      </c>
      <c r="B25" s="112">
        <v>40</v>
      </c>
      <c r="C25" s="112">
        <v>40</v>
      </c>
      <c r="D25" s="192">
        <v>0</v>
      </c>
      <c r="E25" s="179">
        <v>553</v>
      </c>
      <c r="F25" s="179">
        <v>462</v>
      </c>
      <c r="G25" s="192">
        <v>0</v>
      </c>
      <c r="H25" s="179">
        <v>91</v>
      </c>
      <c r="I25" s="179">
        <v>868</v>
      </c>
      <c r="J25" s="179">
        <v>323</v>
      </c>
      <c r="K25" s="199">
        <v>545</v>
      </c>
      <c r="L25" s="181">
        <v>47</v>
      </c>
      <c r="M25" s="181">
        <v>1</v>
      </c>
      <c r="N25" s="179">
        <v>12453</v>
      </c>
      <c r="O25" s="179">
        <v>6328</v>
      </c>
      <c r="P25" s="179">
        <v>6125</v>
      </c>
      <c r="Q25" s="169">
        <f t="shared" si="6"/>
        <v>13.825</v>
      </c>
      <c r="R25" s="169">
        <f t="shared" si="7"/>
        <v>311.325</v>
      </c>
      <c r="S25" s="170">
        <f t="shared" si="8"/>
        <v>22.518987341772153</v>
      </c>
      <c r="T25" s="171">
        <f t="shared" si="9"/>
        <v>14.346774193548388</v>
      </c>
    </row>
    <row r="26" spans="1:20" ht="12" customHeight="1">
      <c r="A26" s="34" t="s">
        <v>43</v>
      </c>
      <c r="B26" s="112">
        <v>10</v>
      </c>
      <c r="C26" s="112">
        <v>10</v>
      </c>
      <c r="D26" s="192">
        <v>0</v>
      </c>
      <c r="E26" s="179">
        <v>114</v>
      </c>
      <c r="F26" s="179">
        <v>71</v>
      </c>
      <c r="G26" s="112">
        <v>5</v>
      </c>
      <c r="H26" s="179">
        <v>38</v>
      </c>
      <c r="I26" s="179">
        <v>182</v>
      </c>
      <c r="J26" s="179">
        <v>70</v>
      </c>
      <c r="K26" s="199">
        <v>112</v>
      </c>
      <c r="L26" s="181">
        <v>11</v>
      </c>
      <c r="M26" s="200">
        <v>0</v>
      </c>
      <c r="N26" s="179">
        <v>1787</v>
      </c>
      <c r="O26" s="179">
        <v>905</v>
      </c>
      <c r="P26" s="179">
        <v>882</v>
      </c>
      <c r="Q26" s="169">
        <f t="shared" si="6"/>
        <v>11.4</v>
      </c>
      <c r="R26" s="169">
        <f t="shared" si="7"/>
        <v>178.7</v>
      </c>
      <c r="S26" s="170">
        <f t="shared" si="8"/>
        <v>15.675438596491228</v>
      </c>
      <c r="T26" s="171">
        <f t="shared" si="9"/>
        <v>9.81868131868132</v>
      </c>
    </row>
    <row r="27" spans="1:20" ht="12" customHeight="1">
      <c r="A27" s="34" t="s">
        <v>44</v>
      </c>
      <c r="B27" s="112">
        <v>7</v>
      </c>
      <c r="C27" s="112">
        <v>7</v>
      </c>
      <c r="D27" s="192">
        <v>0</v>
      </c>
      <c r="E27" s="179">
        <v>72</v>
      </c>
      <c r="F27" s="179">
        <v>52</v>
      </c>
      <c r="G27" s="192">
        <v>0</v>
      </c>
      <c r="H27" s="179">
        <v>20</v>
      </c>
      <c r="I27" s="179">
        <v>112</v>
      </c>
      <c r="J27" s="179">
        <v>50</v>
      </c>
      <c r="K27" s="199">
        <v>62</v>
      </c>
      <c r="L27" s="181">
        <v>7</v>
      </c>
      <c r="M27" s="201">
        <v>1</v>
      </c>
      <c r="N27" s="179">
        <v>1142</v>
      </c>
      <c r="O27" s="179">
        <v>573</v>
      </c>
      <c r="P27" s="179">
        <v>569</v>
      </c>
      <c r="Q27" s="169">
        <f t="shared" si="6"/>
        <v>10.285714285714286</v>
      </c>
      <c r="R27" s="169">
        <f t="shared" si="7"/>
        <v>163.14285714285714</v>
      </c>
      <c r="S27" s="170">
        <f t="shared" si="8"/>
        <v>15.86111111111111</v>
      </c>
      <c r="T27" s="171">
        <f t="shared" si="9"/>
        <v>10.196428571428571</v>
      </c>
    </row>
    <row r="28" spans="1:20" ht="12" customHeight="1">
      <c r="A28" s="34" t="s">
        <v>45</v>
      </c>
      <c r="B28" s="112">
        <v>6</v>
      </c>
      <c r="C28" s="112">
        <v>6</v>
      </c>
      <c r="D28" s="192">
        <v>0</v>
      </c>
      <c r="E28" s="179">
        <v>70</v>
      </c>
      <c r="F28" s="179">
        <v>51</v>
      </c>
      <c r="G28" s="192">
        <v>0</v>
      </c>
      <c r="H28" s="179">
        <v>19</v>
      </c>
      <c r="I28" s="179">
        <v>120</v>
      </c>
      <c r="J28" s="179">
        <v>36</v>
      </c>
      <c r="K28" s="199">
        <v>84</v>
      </c>
      <c r="L28" s="181">
        <v>7</v>
      </c>
      <c r="M28" s="200">
        <v>0</v>
      </c>
      <c r="N28" s="179">
        <v>1295</v>
      </c>
      <c r="O28" s="179">
        <v>683</v>
      </c>
      <c r="P28" s="179">
        <v>612</v>
      </c>
      <c r="Q28" s="169">
        <f t="shared" si="6"/>
        <v>11.666666666666666</v>
      </c>
      <c r="R28" s="169">
        <f t="shared" si="7"/>
        <v>215.83333333333334</v>
      </c>
      <c r="S28" s="170">
        <f t="shared" si="8"/>
        <v>18.5</v>
      </c>
      <c r="T28" s="171">
        <f t="shared" si="9"/>
        <v>10.791666666666666</v>
      </c>
    </row>
    <row r="29" spans="1:20" ht="12" customHeight="1">
      <c r="A29" s="34" t="s">
        <v>46</v>
      </c>
      <c r="B29" s="112">
        <v>1</v>
      </c>
      <c r="C29" s="112">
        <v>1</v>
      </c>
      <c r="D29" s="192">
        <v>0</v>
      </c>
      <c r="E29" s="179">
        <v>11</v>
      </c>
      <c r="F29" s="179">
        <v>7</v>
      </c>
      <c r="G29" s="192">
        <v>0</v>
      </c>
      <c r="H29" s="179">
        <v>4</v>
      </c>
      <c r="I29" s="179">
        <v>20</v>
      </c>
      <c r="J29" s="179">
        <v>9</v>
      </c>
      <c r="K29" s="199">
        <v>11</v>
      </c>
      <c r="L29" s="181">
        <v>1</v>
      </c>
      <c r="M29" s="200">
        <v>0</v>
      </c>
      <c r="N29" s="179">
        <v>191</v>
      </c>
      <c r="O29" s="179">
        <v>104</v>
      </c>
      <c r="P29" s="179">
        <v>87</v>
      </c>
      <c r="Q29" s="169">
        <f t="shared" si="6"/>
        <v>11</v>
      </c>
      <c r="R29" s="169">
        <f t="shared" si="7"/>
        <v>191</v>
      </c>
      <c r="S29" s="170">
        <f t="shared" si="8"/>
        <v>17.363636363636363</v>
      </c>
      <c r="T29" s="171">
        <f t="shared" si="9"/>
        <v>9.55</v>
      </c>
    </row>
    <row r="30" spans="1:20" ht="12" customHeight="1">
      <c r="A30" s="34" t="s">
        <v>47</v>
      </c>
      <c r="B30" s="112">
        <v>18</v>
      </c>
      <c r="C30" s="112">
        <v>18</v>
      </c>
      <c r="D30" s="192">
        <v>0</v>
      </c>
      <c r="E30" s="179">
        <v>307</v>
      </c>
      <c r="F30" s="179">
        <v>244</v>
      </c>
      <c r="G30" s="192">
        <v>0</v>
      </c>
      <c r="H30" s="179">
        <v>63</v>
      </c>
      <c r="I30" s="179">
        <v>458</v>
      </c>
      <c r="J30" s="179">
        <v>170</v>
      </c>
      <c r="K30" s="199">
        <v>288</v>
      </c>
      <c r="L30" s="181">
        <v>23</v>
      </c>
      <c r="M30" s="181">
        <v>5</v>
      </c>
      <c r="N30" s="179">
        <v>7144</v>
      </c>
      <c r="O30" s="179">
        <v>3618</v>
      </c>
      <c r="P30" s="179">
        <v>3526</v>
      </c>
      <c r="Q30" s="169">
        <f t="shared" si="6"/>
        <v>17.055555555555557</v>
      </c>
      <c r="R30" s="169">
        <f t="shared" si="7"/>
        <v>396.8888888888889</v>
      </c>
      <c r="S30" s="170">
        <f t="shared" si="8"/>
        <v>23.270358306188925</v>
      </c>
      <c r="T30" s="171">
        <f t="shared" si="9"/>
        <v>15.59825327510917</v>
      </c>
    </row>
    <row r="31" spans="1:20" ht="12" customHeight="1">
      <c r="A31" s="34" t="s">
        <v>48</v>
      </c>
      <c r="B31" s="112">
        <v>12</v>
      </c>
      <c r="C31" s="112">
        <v>12</v>
      </c>
      <c r="D31" s="192">
        <v>0</v>
      </c>
      <c r="E31" s="179">
        <v>164</v>
      </c>
      <c r="F31" s="179">
        <v>128</v>
      </c>
      <c r="G31" s="192">
        <v>0</v>
      </c>
      <c r="H31" s="179">
        <v>36</v>
      </c>
      <c r="I31" s="179">
        <v>250</v>
      </c>
      <c r="J31" s="179">
        <v>98</v>
      </c>
      <c r="K31" s="199">
        <v>152</v>
      </c>
      <c r="L31" s="181">
        <v>13</v>
      </c>
      <c r="M31" s="200">
        <v>0</v>
      </c>
      <c r="N31" s="179">
        <v>3392</v>
      </c>
      <c r="O31" s="179">
        <v>1805</v>
      </c>
      <c r="P31" s="179">
        <v>1587</v>
      </c>
      <c r="Q31" s="169">
        <f t="shared" si="6"/>
        <v>13.666666666666666</v>
      </c>
      <c r="R31" s="169">
        <f t="shared" si="7"/>
        <v>282.6666666666667</v>
      </c>
      <c r="S31" s="170">
        <f t="shared" si="8"/>
        <v>20.682926829268293</v>
      </c>
      <c r="T31" s="171">
        <f t="shared" si="9"/>
        <v>13.568</v>
      </c>
    </row>
    <row r="32" spans="1:20" ht="12" customHeight="1">
      <c r="A32" s="34" t="s">
        <v>49</v>
      </c>
      <c r="B32" s="112">
        <v>8</v>
      </c>
      <c r="C32" s="112">
        <v>8</v>
      </c>
      <c r="D32" s="192">
        <v>0</v>
      </c>
      <c r="E32" s="179">
        <v>80</v>
      </c>
      <c r="F32" s="179">
        <v>55</v>
      </c>
      <c r="G32" s="269">
        <v>3</v>
      </c>
      <c r="H32" s="179">
        <v>22</v>
      </c>
      <c r="I32" s="179">
        <v>136</v>
      </c>
      <c r="J32" s="179">
        <v>54</v>
      </c>
      <c r="K32" s="199">
        <v>82</v>
      </c>
      <c r="L32" s="181">
        <v>11</v>
      </c>
      <c r="M32" s="200">
        <v>0</v>
      </c>
      <c r="N32" s="179">
        <v>1570</v>
      </c>
      <c r="O32" s="179">
        <v>798</v>
      </c>
      <c r="P32" s="179">
        <v>772</v>
      </c>
      <c r="Q32" s="169">
        <f t="shared" si="6"/>
        <v>10</v>
      </c>
      <c r="R32" s="169">
        <f t="shared" si="7"/>
        <v>196.25</v>
      </c>
      <c r="S32" s="170">
        <f t="shared" si="8"/>
        <v>19.625</v>
      </c>
      <c r="T32" s="171">
        <f t="shared" si="9"/>
        <v>11.544117647058824</v>
      </c>
    </row>
    <row r="33" spans="1:20" ht="12" customHeight="1">
      <c r="A33" s="34" t="s">
        <v>0</v>
      </c>
      <c r="B33" s="112">
        <v>8</v>
      </c>
      <c r="C33" s="112">
        <v>7</v>
      </c>
      <c r="D33" s="112">
        <v>1</v>
      </c>
      <c r="E33" s="179">
        <v>144</v>
      </c>
      <c r="F33" s="179">
        <v>118</v>
      </c>
      <c r="G33" s="112">
        <v>1</v>
      </c>
      <c r="H33" s="179">
        <v>25</v>
      </c>
      <c r="I33" s="179">
        <v>224</v>
      </c>
      <c r="J33" s="179">
        <v>88</v>
      </c>
      <c r="K33" s="199">
        <v>136</v>
      </c>
      <c r="L33" s="181">
        <v>8</v>
      </c>
      <c r="M33" s="181">
        <v>2</v>
      </c>
      <c r="N33" s="179">
        <v>3593</v>
      </c>
      <c r="O33" s="179">
        <v>1819</v>
      </c>
      <c r="P33" s="179">
        <v>1774</v>
      </c>
      <c r="Q33" s="169">
        <f t="shared" si="6"/>
        <v>18</v>
      </c>
      <c r="R33" s="169">
        <f t="shared" si="7"/>
        <v>449.125</v>
      </c>
      <c r="S33" s="170">
        <f t="shared" si="8"/>
        <v>24.95138888888889</v>
      </c>
      <c r="T33" s="171">
        <f t="shared" si="9"/>
        <v>16.040178571428573</v>
      </c>
    </row>
    <row r="34" spans="1:20" ht="12" customHeight="1">
      <c r="A34" s="34"/>
      <c r="B34" s="143"/>
      <c r="C34" s="143"/>
      <c r="D34" s="194"/>
      <c r="E34" s="143"/>
      <c r="F34" s="143"/>
      <c r="G34" s="194"/>
      <c r="H34" s="143"/>
      <c r="I34" s="143"/>
      <c r="J34" s="143"/>
      <c r="K34" s="202"/>
      <c r="L34" s="168"/>
      <c r="M34" s="168"/>
      <c r="N34" s="143"/>
      <c r="O34" s="143"/>
      <c r="P34" s="143"/>
      <c r="Q34" s="169"/>
      <c r="R34" s="169"/>
      <c r="S34" s="170"/>
      <c r="T34" s="171"/>
    </row>
    <row r="35" spans="1:20" s="28" customFormat="1" ht="12" customHeight="1">
      <c r="A35" s="36" t="s">
        <v>72</v>
      </c>
      <c r="B35" s="137">
        <f aca="true" t="shared" si="10" ref="B35:P35">B36</f>
        <v>109</v>
      </c>
      <c r="C35" s="137">
        <f t="shared" si="10"/>
        <v>108</v>
      </c>
      <c r="D35" s="137">
        <f t="shared" si="10"/>
        <v>1</v>
      </c>
      <c r="E35" s="137">
        <f t="shared" si="10"/>
        <v>1763</v>
      </c>
      <c r="F35" s="137">
        <f t="shared" si="10"/>
        <v>1559</v>
      </c>
      <c r="G35" s="137">
        <f t="shared" si="10"/>
        <v>5</v>
      </c>
      <c r="H35" s="137">
        <f t="shared" si="10"/>
        <v>199</v>
      </c>
      <c r="I35" s="137">
        <f t="shared" si="10"/>
        <v>2692</v>
      </c>
      <c r="J35" s="137">
        <f>J36</f>
        <v>1078</v>
      </c>
      <c r="K35" s="172">
        <f t="shared" si="10"/>
        <v>1614</v>
      </c>
      <c r="L35" s="173">
        <f t="shared" si="10"/>
        <v>115</v>
      </c>
      <c r="M35" s="173">
        <f t="shared" si="10"/>
        <v>38</v>
      </c>
      <c r="N35" s="137">
        <f t="shared" si="10"/>
        <v>45619</v>
      </c>
      <c r="O35" s="137">
        <f t="shared" si="10"/>
        <v>23386</v>
      </c>
      <c r="P35" s="137">
        <f t="shared" si="10"/>
        <v>22233</v>
      </c>
      <c r="Q35" s="140">
        <f>E35/B35</f>
        <v>16.174311926605505</v>
      </c>
      <c r="R35" s="140">
        <f>N35/B35</f>
        <v>418.5229357798165</v>
      </c>
      <c r="S35" s="141">
        <f>N35/E35</f>
        <v>25.875779920589903</v>
      </c>
      <c r="T35" s="142">
        <f>N35/I35</f>
        <v>16.946136701337295</v>
      </c>
    </row>
    <row r="36" spans="1:20" ht="12" customHeight="1">
      <c r="A36" s="37" t="s">
        <v>50</v>
      </c>
      <c r="B36" s="160">
        <v>109</v>
      </c>
      <c r="C36" s="160">
        <v>108</v>
      </c>
      <c r="D36" s="160">
        <v>1</v>
      </c>
      <c r="E36" s="185">
        <v>1763</v>
      </c>
      <c r="F36" s="185">
        <v>1559</v>
      </c>
      <c r="G36" s="160">
        <v>5</v>
      </c>
      <c r="H36" s="185">
        <v>199</v>
      </c>
      <c r="I36" s="185">
        <v>2692</v>
      </c>
      <c r="J36" s="185">
        <v>1078</v>
      </c>
      <c r="K36" s="186">
        <v>1614</v>
      </c>
      <c r="L36" s="187">
        <v>115</v>
      </c>
      <c r="M36" s="187">
        <v>38</v>
      </c>
      <c r="N36" s="185">
        <v>45619</v>
      </c>
      <c r="O36" s="185">
        <v>23386</v>
      </c>
      <c r="P36" s="185">
        <v>22233</v>
      </c>
      <c r="Q36" s="188">
        <f>E36/B36</f>
        <v>16.174311926605505</v>
      </c>
      <c r="R36" s="188">
        <f>N36/B36</f>
        <v>418.5229357798165</v>
      </c>
      <c r="S36" s="189">
        <f>N36/E36</f>
        <v>25.875779920589903</v>
      </c>
      <c r="T36" s="190">
        <f>N36/I36</f>
        <v>16.946136701337295</v>
      </c>
    </row>
  </sheetData>
  <sheetProtection/>
  <mergeCells count="10">
    <mergeCell ref="A1:A2"/>
    <mergeCell ref="B1:D1"/>
    <mergeCell ref="E1:H1"/>
    <mergeCell ref="I1:K1"/>
    <mergeCell ref="S1:S2"/>
    <mergeCell ref="T1:T2"/>
    <mergeCell ref="L1:L2"/>
    <mergeCell ref="M1:M2"/>
    <mergeCell ref="N1:P1"/>
    <mergeCell ref="Q1:R1"/>
  </mergeCells>
  <printOptions horizontalCentered="1"/>
  <pageMargins left="0.2755905511811024" right="0.2755905511811024" top="0.3937007874015748" bottom="0.5118110236220472" header="0.2755905511811024" footer="0.2362204724409449"/>
  <pageSetup firstPageNumber="44" useFirstPageNumber="1" horizontalDpi="600" verticalDpi="600" orientation="portrait" paperSize="9" scale="180" r:id="rId1"/>
  <headerFooter alignWithMargins="0">
    <oddFooter>&amp;C&amp;"ＭＳ 明朝,標準"&amp;9－ &amp;P －</oddFooter>
  </headerFooter>
  <colBreaks count="1" manualBreakCount="1">
    <brk id="1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T40"/>
  <sheetViews>
    <sheetView showGridLines="0" tabSelected="1" view="pageBreakPreview" zoomScale="60" zoomScaleNormal="130" workbookViewId="0" topLeftCell="A1">
      <pane xSplit="1" ySplit="3" topLeftCell="B19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9.00390625" defaultRowHeight="13.5"/>
  <cols>
    <col min="1" max="1" width="9.625" style="119" customWidth="1"/>
    <col min="2" max="4" width="3.00390625" style="234" customWidth="1"/>
    <col min="5" max="5" width="4.375" style="126" customWidth="1"/>
    <col min="6" max="6" width="4.125" style="126" customWidth="1"/>
    <col min="7" max="7" width="3.00390625" style="119" customWidth="1"/>
    <col min="8" max="8" width="3.00390625" style="126" customWidth="1"/>
    <col min="9" max="9" width="5.00390625" style="126" customWidth="1"/>
    <col min="10" max="11" width="4.125" style="126" customWidth="1"/>
    <col min="12" max="13" width="5.125" style="234" customWidth="1"/>
    <col min="14" max="14" width="5.375" style="126" customWidth="1"/>
    <col min="15" max="16" width="5.25390625" style="126" customWidth="1"/>
    <col min="17" max="20" width="4.875" style="119" customWidth="1"/>
    <col min="21" max="16384" width="9.00390625" style="119" customWidth="1"/>
  </cols>
  <sheetData>
    <row r="1" spans="1:16" s="266" customFormat="1" ht="10.5" customHeight="1">
      <c r="A1" s="114" t="s">
        <v>94</v>
      </c>
      <c r="B1" s="260"/>
      <c r="C1" s="260"/>
      <c r="D1" s="260"/>
      <c r="E1" s="261"/>
      <c r="F1" s="261"/>
      <c r="G1" s="262"/>
      <c r="H1" s="263"/>
      <c r="I1" s="263"/>
      <c r="J1" s="263"/>
      <c r="K1" s="263"/>
      <c r="L1" s="264"/>
      <c r="M1" s="265"/>
      <c r="N1" s="263"/>
      <c r="O1" s="263"/>
      <c r="P1" s="263"/>
    </row>
    <row r="2" spans="1:20" ht="21" customHeight="1">
      <c r="A2" s="300" t="s">
        <v>54</v>
      </c>
      <c r="B2" s="332" t="s">
        <v>73</v>
      </c>
      <c r="C2" s="332"/>
      <c r="D2" s="332"/>
      <c r="E2" s="305" t="s">
        <v>55</v>
      </c>
      <c r="F2" s="305"/>
      <c r="G2" s="305"/>
      <c r="H2" s="305"/>
      <c r="I2" s="306" t="s">
        <v>56</v>
      </c>
      <c r="J2" s="306"/>
      <c r="K2" s="307"/>
      <c r="L2" s="335" t="s">
        <v>115</v>
      </c>
      <c r="M2" s="337" t="s">
        <v>127</v>
      </c>
      <c r="N2" s="306" t="s">
        <v>74</v>
      </c>
      <c r="O2" s="306"/>
      <c r="P2" s="306"/>
      <c r="Q2" s="308" t="s">
        <v>113</v>
      </c>
      <c r="R2" s="317"/>
      <c r="S2" s="308" t="s">
        <v>77</v>
      </c>
      <c r="T2" s="310" t="s">
        <v>78</v>
      </c>
    </row>
    <row r="3" spans="1:20" ht="21" customHeight="1">
      <c r="A3" s="331"/>
      <c r="B3" s="93" t="s">
        <v>58</v>
      </c>
      <c r="C3" s="93" t="s">
        <v>59</v>
      </c>
      <c r="D3" s="93" t="s">
        <v>60</v>
      </c>
      <c r="E3" s="121" t="s">
        <v>58</v>
      </c>
      <c r="F3" s="121" t="s">
        <v>61</v>
      </c>
      <c r="G3" s="95" t="s">
        <v>62</v>
      </c>
      <c r="H3" s="121" t="s">
        <v>63</v>
      </c>
      <c r="I3" s="121" t="s">
        <v>58</v>
      </c>
      <c r="J3" s="121" t="s">
        <v>64</v>
      </c>
      <c r="K3" s="122" t="s">
        <v>65</v>
      </c>
      <c r="L3" s="336"/>
      <c r="M3" s="338"/>
      <c r="N3" s="121" t="s">
        <v>58</v>
      </c>
      <c r="O3" s="121" t="s">
        <v>64</v>
      </c>
      <c r="P3" s="121" t="s">
        <v>65</v>
      </c>
      <c r="Q3" s="111" t="s">
        <v>114</v>
      </c>
      <c r="R3" s="111" t="s">
        <v>76</v>
      </c>
      <c r="S3" s="333"/>
      <c r="T3" s="334"/>
    </row>
    <row r="4" spans="1:20" ht="5.25" customHeight="1">
      <c r="A4" s="123"/>
      <c r="B4" s="267"/>
      <c r="C4" s="267"/>
      <c r="D4" s="267"/>
      <c r="E4" s="125"/>
      <c r="F4" s="125"/>
      <c r="G4" s="124"/>
      <c r="H4" s="125"/>
      <c r="I4" s="125"/>
      <c r="J4" s="125"/>
      <c r="L4" s="268"/>
      <c r="M4" s="267"/>
      <c r="N4" s="125"/>
      <c r="O4" s="125"/>
      <c r="P4" s="125"/>
      <c r="Q4" s="235"/>
      <c r="R4" s="124"/>
      <c r="S4" s="235"/>
      <c r="T4" s="128"/>
    </row>
    <row r="5" spans="1:20" s="135" customFormat="1" ht="10.5" customHeight="1">
      <c r="A5" s="129" t="s">
        <v>125</v>
      </c>
      <c r="B5" s="143">
        <v>364</v>
      </c>
      <c r="C5" s="143">
        <v>363</v>
      </c>
      <c r="D5" s="269">
        <v>1</v>
      </c>
      <c r="E5" s="130">
        <v>5151</v>
      </c>
      <c r="F5" s="130">
        <v>4361</v>
      </c>
      <c r="G5" s="193">
        <v>0</v>
      </c>
      <c r="H5" s="130">
        <v>790</v>
      </c>
      <c r="I5" s="130">
        <v>10118</v>
      </c>
      <c r="J5" s="130">
        <v>5711</v>
      </c>
      <c r="K5" s="126">
        <v>4407</v>
      </c>
      <c r="L5" s="167">
        <v>448</v>
      </c>
      <c r="M5" s="143">
        <v>38</v>
      </c>
      <c r="N5" s="130">
        <v>147358</v>
      </c>
      <c r="O5" s="130">
        <v>75481</v>
      </c>
      <c r="P5" s="130">
        <v>71877</v>
      </c>
      <c r="Q5" s="132">
        <v>14.151098901098901</v>
      </c>
      <c r="R5" s="132">
        <v>404.8296703296703</v>
      </c>
      <c r="S5" s="133">
        <v>28.607649000194137</v>
      </c>
      <c r="T5" s="134">
        <v>14.56394544376359</v>
      </c>
    </row>
    <row r="6" spans="1:20" ht="9" customHeight="1">
      <c r="A6" s="129"/>
      <c r="B6" s="137"/>
      <c r="C6" s="143"/>
      <c r="D6" s="143"/>
      <c r="E6" s="138"/>
      <c r="F6" s="130"/>
      <c r="G6" s="130"/>
      <c r="H6" s="130"/>
      <c r="I6" s="138"/>
      <c r="J6" s="130"/>
      <c r="L6" s="167"/>
      <c r="M6" s="143"/>
      <c r="N6" s="130"/>
      <c r="O6" s="130"/>
      <c r="P6" s="130"/>
      <c r="Q6" s="235"/>
      <c r="R6" s="235"/>
      <c r="S6" s="235"/>
      <c r="T6" s="128"/>
    </row>
    <row r="7" spans="1:20" s="135" customFormat="1" ht="10.5" customHeight="1">
      <c r="A7" s="136" t="s">
        <v>132</v>
      </c>
      <c r="B7" s="137">
        <f>SUM(C7:D7)</f>
        <v>363</v>
      </c>
      <c r="C7" s="138">
        <f>C9+C16+C24+'48-49'!C4+'48-49'!C23+'48-49'!C34+'48-49'!C37</f>
        <v>362</v>
      </c>
      <c r="D7" s="138">
        <f>D9+D16+D24+'48-49'!D4+'48-49'!D23+'48-49'!D34+'48-49'!D37</f>
        <v>1</v>
      </c>
      <c r="E7" s="138">
        <f>SUM(F7:H7)</f>
        <v>5152</v>
      </c>
      <c r="F7" s="138">
        <f>F9+F16+F24+'48-49'!F4+'48-49'!F23+'48-49'!F34+'48-49'!F37</f>
        <v>4312</v>
      </c>
      <c r="G7" s="191">
        <f>G9+G16+G24+'48-49'!G4+'48-49'!G23+'48-49'!G34+'48-49'!G37</f>
        <v>0</v>
      </c>
      <c r="H7" s="138">
        <f>H9+H16+H24+'48-49'!H4+'48-49'!H23+'48-49'!H34+'48-49'!H37</f>
        <v>840</v>
      </c>
      <c r="I7" s="138">
        <f>SUM(J7:K7)</f>
        <v>10113</v>
      </c>
      <c r="J7" s="138">
        <f>J9+J16+J24+'48-49'!J4+'48-49'!J23+'48-49'!J34+'48-49'!J37</f>
        <v>5664</v>
      </c>
      <c r="K7" s="139">
        <f>K9+K16+K24+'48-49'!K4+'48-49'!K23+'48-49'!K34+'48-49'!K37</f>
        <v>4449</v>
      </c>
      <c r="L7" s="277">
        <f>L9+L16+L24+'48-49'!L4+'48-49'!L23+'48-49'!L34+'48-49'!L37</f>
        <v>445</v>
      </c>
      <c r="M7" s="138">
        <f>M9+M16+M24+'48-49'!M4+'48-49'!M23+'48-49'!M34+'48-49'!M37</f>
        <v>41</v>
      </c>
      <c r="N7" s="138">
        <f>SUM(O7,P7)</f>
        <v>146226</v>
      </c>
      <c r="O7" s="138">
        <f>O9+O16+O24+'48-49'!O4+'48-49'!O23+'48-49'!O34+'48-49'!O37</f>
        <v>75186</v>
      </c>
      <c r="P7" s="138">
        <f>P9+P16+P24+'48-49'!P4+'48-49'!P23+'48-49'!P34+'48-49'!P37</f>
        <v>71040</v>
      </c>
      <c r="Q7" s="148">
        <f>E7/B7</f>
        <v>14.192837465564738</v>
      </c>
      <c r="R7" s="148">
        <f>N7/B7</f>
        <v>402.8264462809917</v>
      </c>
      <c r="S7" s="149">
        <f>N7/E7</f>
        <v>28.382375776397517</v>
      </c>
      <c r="T7" s="150">
        <f>N7/I7</f>
        <v>14.459210916641945</v>
      </c>
    </row>
    <row r="8" spans="1:20" ht="9" customHeight="1">
      <c r="A8" s="129"/>
      <c r="B8" s="137"/>
      <c r="C8" s="143"/>
      <c r="D8" s="143"/>
      <c r="E8" s="138"/>
      <c r="F8" s="130"/>
      <c r="G8" s="130"/>
      <c r="H8" s="130"/>
      <c r="I8" s="138"/>
      <c r="J8" s="130"/>
      <c r="L8" s="167"/>
      <c r="M8" s="143"/>
      <c r="N8" s="130"/>
      <c r="O8" s="130"/>
      <c r="P8" s="130"/>
      <c r="Q8" s="132"/>
      <c r="R8" s="132"/>
      <c r="S8" s="132"/>
      <c r="T8" s="224"/>
    </row>
    <row r="9" spans="1:20" s="135" customFormat="1" ht="10.5" customHeight="1">
      <c r="A9" s="136" t="s">
        <v>117</v>
      </c>
      <c r="B9" s="137">
        <f>SUM(C9:D9)</f>
        <v>68</v>
      </c>
      <c r="C9" s="144">
        <f aca="true" t="shared" si="0" ref="C9:P9">SUM(C10:C14)</f>
        <v>68</v>
      </c>
      <c r="D9" s="197">
        <v>0</v>
      </c>
      <c r="E9" s="138">
        <f>SUM(F9:H9)</f>
        <v>1210</v>
      </c>
      <c r="F9" s="146">
        <f t="shared" si="0"/>
        <v>1071</v>
      </c>
      <c r="G9" s="191">
        <v>0</v>
      </c>
      <c r="H9" s="146">
        <f t="shared" si="0"/>
        <v>139</v>
      </c>
      <c r="I9" s="138">
        <f>SUM(J9:K9)</f>
        <v>2271</v>
      </c>
      <c r="J9" s="146">
        <f t="shared" si="0"/>
        <v>1262</v>
      </c>
      <c r="K9" s="147">
        <f t="shared" si="0"/>
        <v>1009</v>
      </c>
      <c r="L9" s="216">
        <f t="shared" si="0"/>
        <v>91</v>
      </c>
      <c r="M9" s="144">
        <f t="shared" si="0"/>
        <v>11</v>
      </c>
      <c r="N9" s="146">
        <f t="shared" si="0"/>
        <v>37614</v>
      </c>
      <c r="O9" s="146">
        <f t="shared" si="0"/>
        <v>19460</v>
      </c>
      <c r="P9" s="146">
        <f t="shared" si="0"/>
        <v>18154</v>
      </c>
      <c r="Q9" s="148">
        <f>E9/B9</f>
        <v>17.794117647058822</v>
      </c>
      <c r="R9" s="148">
        <f>N9/C9</f>
        <v>553.1470588235294</v>
      </c>
      <c r="S9" s="149">
        <f>N9/E9</f>
        <v>31.08595041322314</v>
      </c>
      <c r="T9" s="150">
        <f>N9/I9</f>
        <v>16.562747688243064</v>
      </c>
    </row>
    <row r="10" spans="1:20" ht="10.5" customHeight="1">
      <c r="A10" s="129" t="s">
        <v>2</v>
      </c>
      <c r="B10" s="143">
        <v>7</v>
      </c>
      <c r="C10" s="112">
        <v>7</v>
      </c>
      <c r="D10" s="192">
        <v>0</v>
      </c>
      <c r="E10" s="130">
        <v>146</v>
      </c>
      <c r="F10" s="113">
        <v>117</v>
      </c>
      <c r="G10" s="193">
        <v>0</v>
      </c>
      <c r="H10" s="113">
        <v>29</v>
      </c>
      <c r="I10" s="130">
        <v>256</v>
      </c>
      <c r="J10" s="113">
        <v>151</v>
      </c>
      <c r="K10" s="152">
        <v>105</v>
      </c>
      <c r="L10" s="220">
        <v>11</v>
      </c>
      <c r="M10" s="192">
        <v>0</v>
      </c>
      <c r="N10" s="113">
        <v>4112</v>
      </c>
      <c r="O10" s="113">
        <v>2127</v>
      </c>
      <c r="P10" s="113">
        <v>1985</v>
      </c>
      <c r="Q10" s="132">
        <f aca="true" t="shared" si="1" ref="Q10:Q40">E10/B10</f>
        <v>20.857142857142858</v>
      </c>
      <c r="R10" s="132">
        <f aca="true" t="shared" si="2" ref="R10:R40">N10/C10</f>
        <v>587.4285714285714</v>
      </c>
      <c r="S10" s="133">
        <f aca="true" t="shared" si="3" ref="S10:S40">N10/E10</f>
        <v>28.164383561643834</v>
      </c>
      <c r="T10" s="134">
        <f aca="true" t="shared" si="4" ref="T10:T40">N10/I10</f>
        <v>16.0625</v>
      </c>
    </row>
    <row r="11" spans="1:20" ht="10.5" customHeight="1">
      <c r="A11" s="129" t="s">
        <v>3</v>
      </c>
      <c r="B11" s="143">
        <v>10</v>
      </c>
      <c r="C11" s="112">
        <v>10</v>
      </c>
      <c r="D11" s="192">
        <v>0</v>
      </c>
      <c r="E11" s="130">
        <v>158</v>
      </c>
      <c r="F11" s="113">
        <v>139</v>
      </c>
      <c r="G11" s="193">
        <v>0</v>
      </c>
      <c r="H11" s="113">
        <v>19</v>
      </c>
      <c r="I11" s="130">
        <v>296</v>
      </c>
      <c r="J11" s="113">
        <v>166</v>
      </c>
      <c r="K11" s="152">
        <v>130</v>
      </c>
      <c r="L11" s="220">
        <v>12</v>
      </c>
      <c r="M11" s="192">
        <v>0</v>
      </c>
      <c r="N11" s="113">
        <v>4902</v>
      </c>
      <c r="O11" s="113">
        <v>2538</v>
      </c>
      <c r="P11" s="113">
        <v>2364</v>
      </c>
      <c r="Q11" s="132">
        <f t="shared" si="1"/>
        <v>15.8</v>
      </c>
      <c r="R11" s="132">
        <f t="shared" si="2"/>
        <v>490.2</v>
      </c>
      <c r="S11" s="133">
        <f t="shared" si="3"/>
        <v>31.025316455696203</v>
      </c>
      <c r="T11" s="134">
        <f t="shared" si="4"/>
        <v>16.56081081081081</v>
      </c>
    </row>
    <row r="12" spans="1:20" ht="10.5" customHeight="1">
      <c r="A12" s="129" t="s">
        <v>4</v>
      </c>
      <c r="B12" s="143">
        <v>27</v>
      </c>
      <c r="C12" s="112">
        <v>27</v>
      </c>
      <c r="D12" s="192">
        <v>0</v>
      </c>
      <c r="E12" s="130">
        <v>487</v>
      </c>
      <c r="F12" s="113">
        <v>444</v>
      </c>
      <c r="G12" s="193">
        <v>0</v>
      </c>
      <c r="H12" s="113">
        <v>43</v>
      </c>
      <c r="I12" s="130">
        <v>921</v>
      </c>
      <c r="J12" s="113">
        <v>514</v>
      </c>
      <c r="K12" s="152">
        <v>407</v>
      </c>
      <c r="L12" s="220">
        <v>37</v>
      </c>
      <c r="M12" s="112">
        <v>8</v>
      </c>
      <c r="N12" s="113">
        <v>15640</v>
      </c>
      <c r="O12" s="113">
        <v>8081</v>
      </c>
      <c r="P12" s="113">
        <v>7559</v>
      </c>
      <c r="Q12" s="132">
        <f t="shared" si="1"/>
        <v>18.037037037037038</v>
      </c>
      <c r="R12" s="132">
        <f t="shared" si="2"/>
        <v>579.2592592592592</v>
      </c>
      <c r="S12" s="133">
        <f t="shared" si="3"/>
        <v>32.114989733059545</v>
      </c>
      <c r="T12" s="134">
        <f t="shared" si="4"/>
        <v>16.98154180238871</v>
      </c>
    </row>
    <row r="13" spans="1:20" ht="10.5" customHeight="1">
      <c r="A13" s="129" t="s">
        <v>5</v>
      </c>
      <c r="B13" s="143">
        <v>15</v>
      </c>
      <c r="C13" s="112">
        <v>15</v>
      </c>
      <c r="D13" s="192">
        <v>0</v>
      </c>
      <c r="E13" s="130">
        <v>295</v>
      </c>
      <c r="F13" s="113">
        <v>262</v>
      </c>
      <c r="G13" s="193">
        <v>0</v>
      </c>
      <c r="H13" s="113">
        <v>33</v>
      </c>
      <c r="I13" s="130">
        <v>552</v>
      </c>
      <c r="J13" s="113">
        <v>294</v>
      </c>
      <c r="K13" s="152">
        <v>258</v>
      </c>
      <c r="L13" s="220">
        <v>20</v>
      </c>
      <c r="M13" s="112">
        <v>2</v>
      </c>
      <c r="N13" s="113">
        <v>9219</v>
      </c>
      <c r="O13" s="113">
        <v>4749</v>
      </c>
      <c r="P13" s="113">
        <v>4470</v>
      </c>
      <c r="Q13" s="132">
        <f t="shared" si="1"/>
        <v>19.666666666666668</v>
      </c>
      <c r="R13" s="132">
        <f t="shared" si="2"/>
        <v>614.6</v>
      </c>
      <c r="S13" s="133">
        <f t="shared" si="3"/>
        <v>31.250847457627117</v>
      </c>
      <c r="T13" s="134">
        <f t="shared" si="4"/>
        <v>16.70108695652174</v>
      </c>
    </row>
    <row r="14" spans="1:20" ht="10.5" customHeight="1">
      <c r="A14" s="129" t="s">
        <v>6</v>
      </c>
      <c r="B14" s="143">
        <v>9</v>
      </c>
      <c r="C14" s="112">
        <v>9</v>
      </c>
      <c r="D14" s="192">
        <v>0</v>
      </c>
      <c r="E14" s="130">
        <v>124</v>
      </c>
      <c r="F14" s="113">
        <v>109</v>
      </c>
      <c r="G14" s="193">
        <v>0</v>
      </c>
      <c r="H14" s="113">
        <v>15</v>
      </c>
      <c r="I14" s="130">
        <v>246</v>
      </c>
      <c r="J14" s="113">
        <v>137</v>
      </c>
      <c r="K14" s="152">
        <v>109</v>
      </c>
      <c r="L14" s="220">
        <v>11</v>
      </c>
      <c r="M14" s="112">
        <v>1</v>
      </c>
      <c r="N14" s="113">
        <v>3741</v>
      </c>
      <c r="O14" s="113">
        <v>1965</v>
      </c>
      <c r="P14" s="113">
        <v>1776</v>
      </c>
      <c r="Q14" s="132">
        <f t="shared" si="1"/>
        <v>13.777777777777779</v>
      </c>
      <c r="R14" s="132">
        <f t="shared" si="2"/>
        <v>415.6666666666667</v>
      </c>
      <c r="S14" s="133">
        <f t="shared" si="3"/>
        <v>30.169354838709676</v>
      </c>
      <c r="T14" s="134">
        <f t="shared" si="4"/>
        <v>15.207317073170731</v>
      </c>
    </row>
    <row r="15" spans="1:20" ht="9" customHeight="1">
      <c r="A15" s="129"/>
      <c r="B15" s="137"/>
      <c r="C15" s="143"/>
      <c r="D15" s="143"/>
      <c r="E15" s="138"/>
      <c r="F15" s="130"/>
      <c r="G15" s="130"/>
      <c r="H15" s="130"/>
      <c r="I15" s="138"/>
      <c r="J15" s="130"/>
      <c r="L15" s="167"/>
      <c r="M15" s="143"/>
      <c r="N15" s="130"/>
      <c r="O15" s="130"/>
      <c r="P15" s="130"/>
      <c r="Q15" s="132"/>
      <c r="R15" s="132"/>
      <c r="S15" s="132"/>
      <c r="T15" s="224"/>
    </row>
    <row r="16" spans="1:20" s="135" customFormat="1" ht="11.25" customHeight="1">
      <c r="A16" s="136" t="s">
        <v>118</v>
      </c>
      <c r="B16" s="137">
        <f>SUM(C16:D16)</f>
        <v>74</v>
      </c>
      <c r="C16" s="144">
        <f aca="true" t="shared" si="5" ref="C16:P16">SUM(C17:C22)</f>
        <v>73</v>
      </c>
      <c r="D16" s="144">
        <f t="shared" si="5"/>
        <v>1</v>
      </c>
      <c r="E16" s="138">
        <f>SUM(F16:H16)</f>
        <v>1211</v>
      </c>
      <c r="F16" s="146">
        <f t="shared" si="5"/>
        <v>1019</v>
      </c>
      <c r="G16" s="191">
        <v>0</v>
      </c>
      <c r="H16" s="146">
        <f t="shared" si="5"/>
        <v>192</v>
      </c>
      <c r="I16" s="138">
        <f>SUM(J16:K16)</f>
        <v>2258</v>
      </c>
      <c r="J16" s="146">
        <f t="shared" si="5"/>
        <v>1264</v>
      </c>
      <c r="K16" s="147">
        <f t="shared" si="5"/>
        <v>994</v>
      </c>
      <c r="L16" s="216">
        <f>SUM(L17:L22)</f>
        <v>87</v>
      </c>
      <c r="M16" s="144">
        <f t="shared" si="5"/>
        <v>10</v>
      </c>
      <c r="N16" s="146">
        <f t="shared" si="5"/>
        <v>35642</v>
      </c>
      <c r="O16" s="146">
        <f t="shared" si="5"/>
        <v>18247</v>
      </c>
      <c r="P16" s="146">
        <f t="shared" si="5"/>
        <v>17395</v>
      </c>
      <c r="Q16" s="148">
        <f>E16/B16</f>
        <v>16.364864864864863</v>
      </c>
      <c r="R16" s="148">
        <f>N16/B16</f>
        <v>481.64864864864865</v>
      </c>
      <c r="S16" s="149">
        <f>N16/E16</f>
        <v>29.431874483897605</v>
      </c>
      <c r="T16" s="150">
        <f>N16/I16</f>
        <v>15.784765279007972</v>
      </c>
    </row>
    <row r="17" spans="1:20" ht="11.25" customHeight="1">
      <c r="A17" s="129" t="s">
        <v>7</v>
      </c>
      <c r="B17" s="143">
        <v>21</v>
      </c>
      <c r="C17" s="112">
        <v>20</v>
      </c>
      <c r="D17" s="112">
        <v>1</v>
      </c>
      <c r="E17" s="130">
        <v>341</v>
      </c>
      <c r="F17" s="113">
        <v>296</v>
      </c>
      <c r="G17" s="193">
        <v>0</v>
      </c>
      <c r="H17" s="113">
        <v>45</v>
      </c>
      <c r="I17" s="130">
        <v>635</v>
      </c>
      <c r="J17" s="113">
        <v>333</v>
      </c>
      <c r="K17" s="152">
        <v>302</v>
      </c>
      <c r="L17" s="220">
        <v>25</v>
      </c>
      <c r="M17" s="112">
        <v>2</v>
      </c>
      <c r="N17" s="113">
        <v>10706</v>
      </c>
      <c r="O17" s="113">
        <v>5451</v>
      </c>
      <c r="P17" s="113">
        <v>5255</v>
      </c>
      <c r="Q17" s="132">
        <f>E17/B17</f>
        <v>16.238095238095237</v>
      </c>
      <c r="R17" s="132">
        <f>N17/B17</f>
        <v>509.8095238095238</v>
      </c>
      <c r="S17" s="133">
        <f t="shared" si="3"/>
        <v>31.39589442815249</v>
      </c>
      <c r="T17" s="134">
        <f t="shared" si="4"/>
        <v>16.85984251968504</v>
      </c>
    </row>
    <row r="18" spans="1:20" s="234" customFormat="1" ht="11.25" customHeight="1">
      <c r="A18" s="230" t="s">
        <v>8</v>
      </c>
      <c r="B18" s="143">
        <f>22-1</f>
        <v>21</v>
      </c>
      <c r="C18" s="112">
        <f>22-1</f>
        <v>21</v>
      </c>
      <c r="D18" s="192">
        <v>0</v>
      </c>
      <c r="E18" s="143">
        <f>364-6</f>
        <v>358</v>
      </c>
      <c r="F18" s="179">
        <f>306-6</f>
        <v>300</v>
      </c>
      <c r="G18" s="192">
        <v>0</v>
      </c>
      <c r="H18" s="179">
        <v>58</v>
      </c>
      <c r="I18" s="143">
        <f>675-17</f>
        <v>658</v>
      </c>
      <c r="J18" s="179">
        <f>389-8</f>
        <v>381</v>
      </c>
      <c r="K18" s="180">
        <f>286-9</f>
        <v>277</v>
      </c>
      <c r="L18" s="220">
        <f>24-1</f>
        <v>23</v>
      </c>
      <c r="M18" s="112">
        <f>5-1</f>
        <v>4</v>
      </c>
      <c r="N18" s="179">
        <f>10699-240</f>
        <v>10459</v>
      </c>
      <c r="O18" s="179">
        <f>5498-121</f>
        <v>5377</v>
      </c>
      <c r="P18" s="179">
        <f>5201-119</f>
        <v>5082</v>
      </c>
      <c r="Q18" s="169">
        <f t="shared" si="1"/>
        <v>17.047619047619047</v>
      </c>
      <c r="R18" s="169">
        <f t="shared" si="2"/>
        <v>498.04761904761904</v>
      </c>
      <c r="S18" s="170">
        <f t="shared" si="3"/>
        <v>29.21508379888268</v>
      </c>
      <c r="T18" s="171">
        <f t="shared" si="4"/>
        <v>15.895136778115502</v>
      </c>
    </row>
    <row r="19" spans="1:20" ht="11.25" customHeight="1">
      <c r="A19" s="129" t="s">
        <v>9</v>
      </c>
      <c r="B19" s="143">
        <v>11</v>
      </c>
      <c r="C19" s="112">
        <v>11</v>
      </c>
      <c r="D19" s="192">
        <v>0</v>
      </c>
      <c r="E19" s="130">
        <v>142</v>
      </c>
      <c r="F19" s="113">
        <v>118</v>
      </c>
      <c r="G19" s="193">
        <v>0</v>
      </c>
      <c r="H19" s="113">
        <v>24</v>
      </c>
      <c r="I19" s="130">
        <v>278</v>
      </c>
      <c r="J19" s="113">
        <v>167</v>
      </c>
      <c r="K19" s="152">
        <v>111</v>
      </c>
      <c r="L19" s="220">
        <v>13</v>
      </c>
      <c r="M19" s="112">
        <v>1</v>
      </c>
      <c r="N19" s="113">
        <v>3966</v>
      </c>
      <c r="O19" s="113">
        <v>2053</v>
      </c>
      <c r="P19" s="113">
        <v>1913</v>
      </c>
      <c r="Q19" s="132">
        <f t="shared" si="1"/>
        <v>12.909090909090908</v>
      </c>
      <c r="R19" s="132">
        <f t="shared" si="2"/>
        <v>360.54545454545456</v>
      </c>
      <c r="S19" s="133">
        <f t="shared" si="3"/>
        <v>27.929577464788732</v>
      </c>
      <c r="T19" s="134">
        <f t="shared" si="4"/>
        <v>14.266187050359711</v>
      </c>
    </row>
    <row r="20" spans="1:20" ht="11.25" customHeight="1">
      <c r="A20" s="129" t="s">
        <v>10</v>
      </c>
      <c r="B20" s="143">
        <v>10</v>
      </c>
      <c r="C20" s="112">
        <v>10</v>
      </c>
      <c r="D20" s="192">
        <v>0</v>
      </c>
      <c r="E20" s="130">
        <v>173</v>
      </c>
      <c r="F20" s="113">
        <v>145</v>
      </c>
      <c r="G20" s="193">
        <v>0</v>
      </c>
      <c r="H20" s="113">
        <v>28</v>
      </c>
      <c r="I20" s="130">
        <v>319</v>
      </c>
      <c r="J20" s="113">
        <v>176</v>
      </c>
      <c r="K20" s="152">
        <v>143</v>
      </c>
      <c r="L20" s="220">
        <v>11</v>
      </c>
      <c r="M20" s="112">
        <v>2</v>
      </c>
      <c r="N20" s="113">
        <v>4914</v>
      </c>
      <c r="O20" s="113">
        <v>2510</v>
      </c>
      <c r="P20" s="113">
        <v>2404</v>
      </c>
      <c r="Q20" s="132">
        <f t="shared" si="1"/>
        <v>17.3</v>
      </c>
      <c r="R20" s="132">
        <f t="shared" si="2"/>
        <v>491.4</v>
      </c>
      <c r="S20" s="133">
        <f t="shared" si="3"/>
        <v>28.404624277456648</v>
      </c>
      <c r="T20" s="134">
        <f t="shared" si="4"/>
        <v>15.404388714733543</v>
      </c>
    </row>
    <row r="21" spans="1:20" ht="11.25" customHeight="1">
      <c r="A21" s="129" t="s">
        <v>11</v>
      </c>
      <c r="B21" s="143">
        <v>6</v>
      </c>
      <c r="C21" s="112">
        <v>6</v>
      </c>
      <c r="D21" s="192">
        <v>0</v>
      </c>
      <c r="E21" s="130">
        <v>109</v>
      </c>
      <c r="F21" s="113">
        <v>84</v>
      </c>
      <c r="G21" s="193">
        <v>0</v>
      </c>
      <c r="H21" s="113">
        <v>25</v>
      </c>
      <c r="I21" s="130">
        <v>202</v>
      </c>
      <c r="J21" s="113">
        <v>109</v>
      </c>
      <c r="K21" s="152">
        <v>93</v>
      </c>
      <c r="L21" s="220">
        <v>9</v>
      </c>
      <c r="M21" s="269">
        <v>1</v>
      </c>
      <c r="N21" s="113">
        <v>2915</v>
      </c>
      <c r="O21" s="113">
        <v>1563</v>
      </c>
      <c r="P21" s="113">
        <v>1352</v>
      </c>
      <c r="Q21" s="132">
        <f t="shared" si="1"/>
        <v>18.166666666666668</v>
      </c>
      <c r="R21" s="132">
        <f t="shared" si="2"/>
        <v>485.8333333333333</v>
      </c>
      <c r="S21" s="133">
        <f t="shared" si="3"/>
        <v>26.743119266055047</v>
      </c>
      <c r="T21" s="134">
        <f t="shared" si="4"/>
        <v>14.430693069306932</v>
      </c>
    </row>
    <row r="22" spans="1:20" ht="11.25" customHeight="1">
      <c r="A22" s="129" t="s">
        <v>1</v>
      </c>
      <c r="B22" s="143">
        <v>5</v>
      </c>
      <c r="C22" s="112">
        <v>5</v>
      </c>
      <c r="D22" s="192">
        <v>0</v>
      </c>
      <c r="E22" s="130">
        <v>88</v>
      </c>
      <c r="F22" s="113">
        <v>76</v>
      </c>
      <c r="G22" s="193">
        <v>0</v>
      </c>
      <c r="H22" s="113">
        <v>12</v>
      </c>
      <c r="I22" s="130">
        <v>166</v>
      </c>
      <c r="J22" s="113">
        <v>98</v>
      </c>
      <c r="K22" s="152">
        <v>68</v>
      </c>
      <c r="L22" s="220">
        <v>6</v>
      </c>
      <c r="M22" s="192">
        <v>0</v>
      </c>
      <c r="N22" s="113">
        <v>2682</v>
      </c>
      <c r="O22" s="113">
        <v>1293</v>
      </c>
      <c r="P22" s="113">
        <v>1389</v>
      </c>
      <c r="Q22" s="132">
        <f t="shared" si="1"/>
        <v>17.6</v>
      </c>
      <c r="R22" s="132">
        <f t="shared" si="2"/>
        <v>536.4</v>
      </c>
      <c r="S22" s="133">
        <f t="shared" si="3"/>
        <v>30.477272727272727</v>
      </c>
      <c r="T22" s="134">
        <f t="shared" si="4"/>
        <v>16.156626506024097</v>
      </c>
    </row>
    <row r="23" spans="1:20" ht="9" customHeight="1">
      <c r="A23" s="129"/>
      <c r="B23" s="137"/>
      <c r="C23" s="143"/>
      <c r="D23" s="143"/>
      <c r="E23" s="138"/>
      <c r="F23" s="130"/>
      <c r="G23" s="130"/>
      <c r="H23" s="130"/>
      <c r="I23" s="138"/>
      <c r="J23" s="130"/>
      <c r="L23" s="167"/>
      <c r="M23" s="143"/>
      <c r="N23" s="130"/>
      <c r="O23" s="130"/>
      <c r="P23" s="130"/>
      <c r="Q23" s="132"/>
      <c r="R23" s="132"/>
      <c r="S23" s="132"/>
      <c r="T23" s="224"/>
    </row>
    <row r="24" spans="1:20" s="135" customFormat="1" ht="11.25" customHeight="1">
      <c r="A24" s="136" t="s">
        <v>66</v>
      </c>
      <c r="B24" s="137">
        <f>SUM(C24:D24)</f>
        <v>70</v>
      </c>
      <c r="C24" s="144">
        <f aca="true" t="shared" si="6" ref="C24:P24">SUM(C25:C40)</f>
        <v>70</v>
      </c>
      <c r="D24" s="197">
        <v>0</v>
      </c>
      <c r="E24" s="138">
        <f>SUM(F24:H24)</f>
        <v>932</v>
      </c>
      <c r="F24" s="146">
        <f t="shared" si="6"/>
        <v>737</v>
      </c>
      <c r="G24" s="191">
        <v>0</v>
      </c>
      <c r="H24" s="146">
        <f t="shared" si="6"/>
        <v>195</v>
      </c>
      <c r="I24" s="138">
        <f>SUM(J24:K24)</f>
        <v>1833</v>
      </c>
      <c r="J24" s="146">
        <f t="shared" si="6"/>
        <v>1019</v>
      </c>
      <c r="K24" s="147">
        <f t="shared" si="6"/>
        <v>814</v>
      </c>
      <c r="L24" s="216">
        <f t="shared" si="6"/>
        <v>80</v>
      </c>
      <c r="M24" s="144">
        <f t="shared" si="6"/>
        <v>5</v>
      </c>
      <c r="N24" s="146">
        <f t="shared" si="6"/>
        <v>24207</v>
      </c>
      <c r="O24" s="146">
        <f t="shared" si="6"/>
        <v>12431</v>
      </c>
      <c r="P24" s="146">
        <f t="shared" si="6"/>
        <v>11776</v>
      </c>
      <c r="Q24" s="148">
        <f t="shared" si="1"/>
        <v>13.314285714285715</v>
      </c>
      <c r="R24" s="148">
        <f t="shared" si="2"/>
        <v>345.8142857142857</v>
      </c>
      <c r="S24" s="149">
        <f t="shared" si="3"/>
        <v>25.973175965665234</v>
      </c>
      <c r="T24" s="150">
        <f t="shared" si="4"/>
        <v>13.206219312602292</v>
      </c>
    </row>
    <row r="25" spans="1:20" ht="11.25" customHeight="1">
      <c r="A25" s="129" t="s">
        <v>12</v>
      </c>
      <c r="B25" s="143">
        <v>11</v>
      </c>
      <c r="C25" s="112">
        <v>11</v>
      </c>
      <c r="D25" s="192">
        <v>0</v>
      </c>
      <c r="E25" s="130">
        <v>153</v>
      </c>
      <c r="F25" s="113">
        <v>126</v>
      </c>
      <c r="G25" s="193">
        <v>0</v>
      </c>
      <c r="H25" s="113">
        <v>27</v>
      </c>
      <c r="I25" s="130">
        <v>294</v>
      </c>
      <c r="J25" s="113">
        <v>153</v>
      </c>
      <c r="K25" s="152">
        <v>141</v>
      </c>
      <c r="L25" s="220">
        <v>13</v>
      </c>
      <c r="M25" s="112">
        <v>1</v>
      </c>
      <c r="N25" s="113">
        <v>4167</v>
      </c>
      <c r="O25" s="113">
        <v>2158</v>
      </c>
      <c r="P25" s="113">
        <v>2009</v>
      </c>
      <c r="Q25" s="132">
        <f t="shared" si="1"/>
        <v>13.909090909090908</v>
      </c>
      <c r="R25" s="132">
        <f t="shared" si="2"/>
        <v>378.8181818181818</v>
      </c>
      <c r="S25" s="133">
        <f t="shared" si="3"/>
        <v>27.235294117647058</v>
      </c>
      <c r="T25" s="134">
        <f t="shared" si="4"/>
        <v>14.173469387755102</v>
      </c>
    </row>
    <row r="26" spans="1:20" ht="11.25" customHeight="1">
      <c r="A26" s="129" t="s">
        <v>13</v>
      </c>
      <c r="B26" s="143">
        <v>8</v>
      </c>
      <c r="C26" s="112">
        <v>8</v>
      </c>
      <c r="D26" s="192">
        <v>0</v>
      </c>
      <c r="E26" s="130">
        <v>119</v>
      </c>
      <c r="F26" s="113">
        <v>96</v>
      </c>
      <c r="G26" s="193">
        <v>0</v>
      </c>
      <c r="H26" s="113">
        <v>23</v>
      </c>
      <c r="I26" s="130">
        <v>229</v>
      </c>
      <c r="J26" s="113">
        <v>133</v>
      </c>
      <c r="K26" s="152">
        <v>96</v>
      </c>
      <c r="L26" s="220">
        <v>8</v>
      </c>
      <c r="M26" s="192">
        <v>0</v>
      </c>
      <c r="N26" s="113">
        <v>3178</v>
      </c>
      <c r="O26" s="113">
        <v>1625</v>
      </c>
      <c r="P26" s="113">
        <v>1553</v>
      </c>
      <c r="Q26" s="132">
        <f t="shared" si="1"/>
        <v>14.875</v>
      </c>
      <c r="R26" s="132">
        <f t="shared" si="2"/>
        <v>397.25</v>
      </c>
      <c r="S26" s="133">
        <f t="shared" si="3"/>
        <v>26.705882352941178</v>
      </c>
      <c r="T26" s="134">
        <f t="shared" si="4"/>
        <v>13.87772925764192</v>
      </c>
    </row>
    <row r="27" spans="1:20" ht="11.25" customHeight="1">
      <c r="A27" s="129" t="s">
        <v>14</v>
      </c>
      <c r="B27" s="143">
        <v>5</v>
      </c>
      <c r="C27" s="112">
        <v>5</v>
      </c>
      <c r="D27" s="192">
        <v>0</v>
      </c>
      <c r="E27" s="130">
        <v>92</v>
      </c>
      <c r="F27" s="113">
        <v>76</v>
      </c>
      <c r="G27" s="193">
        <v>0</v>
      </c>
      <c r="H27" s="113">
        <v>16</v>
      </c>
      <c r="I27" s="130">
        <v>166</v>
      </c>
      <c r="J27" s="113">
        <v>91</v>
      </c>
      <c r="K27" s="152">
        <v>75</v>
      </c>
      <c r="L27" s="220">
        <v>7</v>
      </c>
      <c r="M27" s="112">
        <v>2</v>
      </c>
      <c r="N27" s="113">
        <v>2537</v>
      </c>
      <c r="O27" s="113">
        <v>1335</v>
      </c>
      <c r="P27" s="113">
        <v>1202</v>
      </c>
      <c r="Q27" s="132">
        <f t="shared" si="1"/>
        <v>18.4</v>
      </c>
      <c r="R27" s="132">
        <f t="shared" si="2"/>
        <v>507.4</v>
      </c>
      <c r="S27" s="133">
        <f t="shared" si="3"/>
        <v>27.57608695652174</v>
      </c>
      <c r="T27" s="134">
        <f t="shared" si="4"/>
        <v>15.283132530120483</v>
      </c>
    </row>
    <row r="28" spans="1:20" ht="11.25" customHeight="1">
      <c r="A28" s="129" t="s">
        <v>15</v>
      </c>
      <c r="B28" s="143">
        <v>4</v>
      </c>
      <c r="C28" s="112">
        <v>4</v>
      </c>
      <c r="D28" s="192">
        <v>0</v>
      </c>
      <c r="E28" s="130">
        <v>62</v>
      </c>
      <c r="F28" s="113">
        <v>44</v>
      </c>
      <c r="G28" s="193">
        <v>0</v>
      </c>
      <c r="H28" s="113">
        <v>18</v>
      </c>
      <c r="I28" s="130">
        <v>121</v>
      </c>
      <c r="J28" s="113">
        <v>73</v>
      </c>
      <c r="K28" s="152">
        <v>48</v>
      </c>
      <c r="L28" s="220">
        <v>4</v>
      </c>
      <c r="M28" s="269">
        <v>1</v>
      </c>
      <c r="N28" s="113">
        <v>1557</v>
      </c>
      <c r="O28" s="113">
        <v>804</v>
      </c>
      <c r="P28" s="113">
        <v>753</v>
      </c>
      <c r="Q28" s="132">
        <f t="shared" si="1"/>
        <v>15.5</v>
      </c>
      <c r="R28" s="132">
        <f t="shared" si="2"/>
        <v>389.25</v>
      </c>
      <c r="S28" s="133">
        <f t="shared" si="3"/>
        <v>25.112903225806452</v>
      </c>
      <c r="T28" s="134">
        <f t="shared" si="4"/>
        <v>12.867768595041323</v>
      </c>
    </row>
    <row r="29" spans="1:20" ht="11.25" customHeight="1">
      <c r="A29" s="129" t="s">
        <v>16</v>
      </c>
      <c r="B29" s="143">
        <v>9</v>
      </c>
      <c r="C29" s="112">
        <v>9</v>
      </c>
      <c r="D29" s="192">
        <v>0</v>
      </c>
      <c r="E29" s="130">
        <v>111</v>
      </c>
      <c r="F29" s="113">
        <v>90</v>
      </c>
      <c r="G29" s="193">
        <v>0</v>
      </c>
      <c r="H29" s="113">
        <v>21</v>
      </c>
      <c r="I29" s="130">
        <v>221</v>
      </c>
      <c r="J29" s="113">
        <v>123</v>
      </c>
      <c r="K29" s="152">
        <v>98</v>
      </c>
      <c r="L29" s="220">
        <v>11</v>
      </c>
      <c r="M29" s="192">
        <v>0</v>
      </c>
      <c r="N29" s="113">
        <v>3035</v>
      </c>
      <c r="O29" s="113">
        <v>1532</v>
      </c>
      <c r="P29" s="113">
        <v>1503</v>
      </c>
      <c r="Q29" s="132">
        <f t="shared" si="1"/>
        <v>12.333333333333334</v>
      </c>
      <c r="R29" s="132">
        <f t="shared" si="2"/>
        <v>337.22222222222223</v>
      </c>
      <c r="S29" s="133">
        <f t="shared" si="3"/>
        <v>27.34234234234234</v>
      </c>
      <c r="T29" s="134">
        <f t="shared" si="4"/>
        <v>13.733031674208144</v>
      </c>
    </row>
    <row r="30" spans="1:20" ht="11.25" customHeight="1">
      <c r="A30" s="129" t="s">
        <v>17</v>
      </c>
      <c r="B30" s="143">
        <v>5</v>
      </c>
      <c r="C30" s="112">
        <v>5</v>
      </c>
      <c r="D30" s="192">
        <v>0</v>
      </c>
      <c r="E30" s="130">
        <v>69</v>
      </c>
      <c r="F30" s="113">
        <v>58</v>
      </c>
      <c r="G30" s="193">
        <v>0</v>
      </c>
      <c r="H30" s="113">
        <v>11</v>
      </c>
      <c r="I30" s="130">
        <v>130</v>
      </c>
      <c r="J30" s="113">
        <v>71</v>
      </c>
      <c r="K30" s="152">
        <v>59</v>
      </c>
      <c r="L30" s="220">
        <v>5</v>
      </c>
      <c r="M30" s="112">
        <v>1</v>
      </c>
      <c r="N30" s="113">
        <v>1968</v>
      </c>
      <c r="O30" s="113">
        <v>1020</v>
      </c>
      <c r="P30" s="113">
        <v>948</v>
      </c>
      <c r="Q30" s="132">
        <f t="shared" si="1"/>
        <v>13.8</v>
      </c>
      <c r="R30" s="132">
        <f t="shared" si="2"/>
        <v>393.6</v>
      </c>
      <c r="S30" s="133">
        <f t="shared" si="3"/>
        <v>28.52173913043478</v>
      </c>
      <c r="T30" s="134">
        <f t="shared" si="4"/>
        <v>15.138461538461538</v>
      </c>
    </row>
    <row r="31" spans="1:20" ht="11.25" customHeight="1">
      <c r="A31" s="129" t="s">
        <v>18</v>
      </c>
      <c r="B31" s="143">
        <v>3</v>
      </c>
      <c r="C31" s="112">
        <v>3</v>
      </c>
      <c r="D31" s="192">
        <v>0</v>
      </c>
      <c r="E31" s="130">
        <v>45</v>
      </c>
      <c r="F31" s="113">
        <v>36</v>
      </c>
      <c r="G31" s="193">
        <v>0</v>
      </c>
      <c r="H31" s="113">
        <v>9</v>
      </c>
      <c r="I31" s="130">
        <v>85</v>
      </c>
      <c r="J31" s="113">
        <v>55</v>
      </c>
      <c r="K31" s="152">
        <v>30</v>
      </c>
      <c r="L31" s="220">
        <v>4</v>
      </c>
      <c r="M31" s="192">
        <v>0</v>
      </c>
      <c r="N31" s="113">
        <v>1155</v>
      </c>
      <c r="O31" s="113">
        <v>573</v>
      </c>
      <c r="P31" s="113">
        <v>582</v>
      </c>
      <c r="Q31" s="132">
        <f t="shared" si="1"/>
        <v>15</v>
      </c>
      <c r="R31" s="132">
        <f t="shared" si="2"/>
        <v>385</v>
      </c>
      <c r="S31" s="133">
        <f t="shared" si="3"/>
        <v>25.666666666666668</v>
      </c>
      <c r="T31" s="134">
        <f t="shared" si="4"/>
        <v>13.588235294117647</v>
      </c>
    </row>
    <row r="32" spans="1:20" ht="11.25" customHeight="1">
      <c r="A32" s="129" t="s">
        <v>19</v>
      </c>
      <c r="B32" s="143">
        <v>1</v>
      </c>
      <c r="C32" s="112">
        <v>1</v>
      </c>
      <c r="D32" s="192">
        <v>0</v>
      </c>
      <c r="E32" s="130">
        <v>18</v>
      </c>
      <c r="F32" s="113">
        <v>14</v>
      </c>
      <c r="G32" s="193">
        <v>0</v>
      </c>
      <c r="H32" s="113">
        <v>4</v>
      </c>
      <c r="I32" s="130">
        <v>32</v>
      </c>
      <c r="J32" s="113">
        <v>18</v>
      </c>
      <c r="K32" s="152">
        <v>14</v>
      </c>
      <c r="L32" s="220">
        <v>1</v>
      </c>
      <c r="M32" s="192">
        <v>0</v>
      </c>
      <c r="N32" s="113">
        <v>471</v>
      </c>
      <c r="O32" s="113">
        <v>235</v>
      </c>
      <c r="P32" s="113">
        <v>236</v>
      </c>
      <c r="Q32" s="132">
        <f t="shared" si="1"/>
        <v>18</v>
      </c>
      <c r="R32" s="132">
        <f t="shared" si="2"/>
        <v>471</v>
      </c>
      <c r="S32" s="133">
        <f t="shared" si="3"/>
        <v>26.166666666666668</v>
      </c>
      <c r="T32" s="134">
        <f t="shared" si="4"/>
        <v>14.71875</v>
      </c>
    </row>
    <row r="33" spans="1:20" ht="11.25" customHeight="1">
      <c r="A33" s="129" t="s">
        <v>20</v>
      </c>
      <c r="B33" s="143">
        <v>1</v>
      </c>
      <c r="C33" s="112">
        <v>1</v>
      </c>
      <c r="D33" s="192">
        <v>0</v>
      </c>
      <c r="E33" s="130">
        <v>14</v>
      </c>
      <c r="F33" s="113">
        <v>11</v>
      </c>
      <c r="G33" s="193">
        <v>0</v>
      </c>
      <c r="H33" s="113">
        <v>3</v>
      </c>
      <c r="I33" s="130">
        <v>29</v>
      </c>
      <c r="J33" s="113">
        <v>16</v>
      </c>
      <c r="K33" s="152">
        <v>13</v>
      </c>
      <c r="L33" s="220">
        <v>1</v>
      </c>
      <c r="M33" s="192">
        <v>0</v>
      </c>
      <c r="N33" s="113">
        <v>365</v>
      </c>
      <c r="O33" s="113">
        <v>172</v>
      </c>
      <c r="P33" s="113">
        <v>193</v>
      </c>
      <c r="Q33" s="132">
        <f t="shared" si="1"/>
        <v>14</v>
      </c>
      <c r="R33" s="132">
        <f t="shared" si="2"/>
        <v>365</v>
      </c>
      <c r="S33" s="133">
        <f t="shared" si="3"/>
        <v>26.071428571428573</v>
      </c>
      <c r="T33" s="134">
        <f t="shared" si="4"/>
        <v>12.586206896551724</v>
      </c>
    </row>
    <row r="34" spans="1:20" ht="11.25" customHeight="1">
      <c r="A34" s="129" t="s">
        <v>21</v>
      </c>
      <c r="B34" s="143">
        <v>7</v>
      </c>
      <c r="C34" s="112">
        <v>7</v>
      </c>
      <c r="D34" s="192">
        <v>0</v>
      </c>
      <c r="E34" s="130">
        <v>65</v>
      </c>
      <c r="F34" s="113">
        <v>51</v>
      </c>
      <c r="G34" s="193">
        <v>0</v>
      </c>
      <c r="H34" s="113">
        <v>14</v>
      </c>
      <c r="I34" s="130">
        <v>145</v>
      </c>
      <c r="J34" s="113">
        <v>80</v>
      </c>
      <c r="K34" s="152">
        <v>65</v>
      </c>
      <c r="L34" s="220">
        <v>8</v>
      </c>
      <c r="M34" s="192">
        <v>0</v>
      </c>
      <c r="N34" s="113">
        <v>1558</v>
      </c>
      <c r="O34" s="113">
        <v>792</v>
      </c>
      <c r="P34" s="113">
        <v>766</v>
      </c>
      <c r="Q34" s="132">
        <f t="shared" si="1"/>
        <v>9.285714285714286</v>
      </c>
      <c r="R34" s="132">
        <f t="shared" si="2"/>
        <v>222.57142857142858</v>
      </c>
      <c r="S34" s="133">
        <f t="shared" si="3"/>
        <v>23.96923076923077</v>
      </c>
      <c r="T34" s="134">
        <f t="shared" si="4"/>
        <v>10.744827586206897</v>
      </c>
    </row>
    <row r="35" spans="1:20" ht="11.25" customHeight="1">
      <c r="A35" s="129" t="s">
        <v>67</v>
      </c>
      <c r="B35" s="143">
        <v>1</v>
      </c>
      <c r="C35" s="112">
        <v>1</v>
      </c>
      <c r="D35" s="192">
        <v>0</v>
      </c>
      <c r="E35" s="130">
        <v>7</v>
      </c>
      <c r="F35" s="113">
        <v>5</v>
      </c>
      <c r="G35" s="193">
        <v>0</v>
      </c>
      <c r="H35" s="113">
        <v>2</v>
      </c>
      <c r="I35" s="130">
        <v>16</v>
      </c>
      <c r="J35" s="113">
        <v>10</v>
      </c>
      <c r="K35" s="152">
        <v>6</v>
      </c>
      <c r="L35" s="220">
        <v>1</v>
      </c>
      <c r="M35" s="192">
        <v>0</v>
      </c>
      <c r="N35" s="113">
        <v>105</v>
      </c>
      <c r="O35" s="113">
        <v>57</v>
      </c>
      <c r="P35" s="113">
        <v>48</v>
      </c>
      <c r="Q35" s="132">
        <f t="shared" si="1"/>
        <v>7</v>
      </c>
      <c r="R35" s="132">
        <f t="shared" si="2"/>
        <v>105</v>
      </c>
      <c r="S35" s="133">
        <f t="shared" si="3"/>
        <v>15</v>
      </c>
      <c r="T35" s="134">
        <f t="shared" si="4"/>
        <v>6.5625</v>
      </c>
    </row>
    <row r="36" spans="1:20" ht="11.25" customHeight="1">
      <c r="A36" s="129" t="s">
        <v>22</v>
      </c>
      <c r="B36" s="143">
        <v>1</v>
      </c>
      <c r="C36" s="112">
        <v>1</v>
      </c>
      <c r="D36" s="192">
        <v>0</v>
      </c>
      <c r="E36" s="130">
        <v>11</v>
      </c>
      <c r="F36" s="113">
        <v>9</v>
      </c>
      <c r="G36" s="193">
        <v>0</v>
      </c>
      <c r="H36" s="113">
        <v>2</v>
      </c>
      <c r="I36" s="130">
        <v>26</v>
      </c>
      <c r="J36" s="113">
        <v>16</v>
      </c>
      <c r="K36" s="152">
        <v>10</v>
      </c>
      <c r="L36" s="220">
        <v>1</v>
      </c>
      <c r="M36" s="192">
        <v>0</v>
      </c>
      <c r="N36" s="113">
        <v>297</v>
      </c>
      <c r="O36" s="113">
        <v>161</v>
      </c>
      <c r="P36" s="113">
        <v>136</v>
      </c>
      <c r="Q36" s="132">
        <f t="shared" si="1"/>
        <v>11</v>
      </c>
      <c r="R36" s="132">
        <f t="shared" si="2"/>
        <v>297</v>
      </c>
      <c r="S36" s="133">
        <f t="shared" si="3"/>
        <v>27</v>
      </c>
      <c r="T36" s="134">
        <f t="shared" si="4"/>
        <v>11.423076923076923</v>
      </c>
    </row>
    <row r="37" spans="1:20" ht="11.25" customHeight="1">
      <c r="A37" s="129" t="s">
        <v>23</v>
      </c>
      <c r="B37" s="143">
        <v>1</v>
      </c>
      <c r="C37" s="112">
        <v>1</v>
      </c>
      <c r="D37" s="192">
        <v>0</v>
      </c>
      <c r="E37" s="130">
        <v>11</v>
      </c>
      <c r="F37" s="113">
        <v>9</v>
      </c>
      <c r="G37" s="193">
        <v>0</v>
      </c>
      <c r="H37" s="113">
        <v>2</v>
      </c>
      <c r="I37" s="130">
        <v>24</v>
      </c>
      <c r="J37" s="113">
        <v>16</v>
      </c>
      <c r="K37" s="152">
        <v>8</v>
      </c>
      <c r="L37" s="220">
        <v>1</v>
      </c>
      <c r="M37" s="192">
        <v>0</v>
      </c>
      <c r="N37" s="113">
        <v>285</v>
      </c>
      <c r="O37" s="113">
        <v>141</v>
      </c>
      <c r="P37" s="113">
        <v>144</v>
      </c>
      <c r="Q37" s="132">
        <f t="shared" si="1"/>
        <v>11</v>
      </c>
      <c r="R37" s="132">
        <f t="shared" si="2"/>
        <v>285</v>
      </c>
      <c r="S37" s="133">
        <f t="shared" si="3"/>
        <v>25.90909090909091</v>
      </c>
      <c r="T37" s="134">
        <f t="shared" si="4"/>
        <v>11.875</v>
      </c>
    </row>
    <row r="38" spans="1:20" ht="11.25" customHeight="1">
      <c r="A38" s="129" t="s">
        <v>24</v>
      </c>
      <c r="B38" s="143">
        <v>5</v>
      </c>
      <c r="C38" s="112">
        <v>5</v>
      </c>
      <c r="D38" s="192">
        <v>0</v>
      </c>
      <c r="E38" s="130">
        <v>51</v>
      </c>
      <c r="F38" s="113">
        <v>38</v>
      </c>
      <c r="G38" s="193">
        <v>0</v>
      </c>
      <c r="H38" s="113">
        <v>13</v>
      </c>
      <c r="I38" s="130">
        <v>107</v>
      </c>
      <c r="J38" s="113">
        <v>60</v>
      </c>
      <c r="K38" s="152">
        <v>47</v>
      </c>
      <c r="L38" s="220">
        <v>6</v>
      </c>
      <c r="M38" s="192">
        <v>0</v>
      </c>
      <c r="N38" s="113">
        <v>1118</v>
      </c>
      <c r="O38" s="113">
        <v>572</v>
      </c>
      <c r="P38" s="113">
        <v>546</v>
      </c>
      <c r="Q38" s="132">
        <f t="shared" si="1"/>
        <v>10.2</v>
      </c>
      <c r="R38" s="132">
        <f t="shared" si="2"/>
        <v>223.6</v>
      </c>
      <c r="S38" s="133">
        <f t="shared" si="3"/>
        <v>21.92156862745098</v>
      </c>
      <c r="T38" s="134">
        <f t="shared" si="4"/>
        <v>10.448598130841122</v>
      </c>
    </row>
    <row r="39" spans="1:20" ht="11.25" customHeight="1">
      <c r="A39" s="129" t="s">
        <v>25</v>
      </c>
      <c r="B39" s="143">
        <v>5</v>
      </c>
      <c r="C39" s="112">
        <v>5</v>
      </c>
      <c r="D39" s="192">
        <v>0</v>
      </c>
      <c r="E39" s="130">
        <v>66</v>
      </c>
      <c r="F39" s="113">
        <v>48</v>
      </c>
      <c r="G39" s="193">
        <v>0</v>
      </c>
      <c r="H39" s="113">
        <v>18</v>
      </c>
      <c r="I39" s="130">
        <v>133</v>
      </c>
      <c r="J39" s="113">
        <v>66</v>
      </c>
      <c r="K39" s="152">
        <v>67</v>
      </c>
      <c r="L39" s="220">
        <v>6</v>
      </c>
      <c r="M39" s="192">
        <v>0</v>
      </c>
      <c r="N39" s="113">
        <v>1584</v>
      </c>
      <c r="O39" s="113">
        <v>837</v>
      </c>
      <c r="P39" s="113">
        <v>747</v>
      </c>
      <c r="Q39" s="132">
        <f t="shared" si="1"/>
        <v>13.2</v>
      </c>
      <c r="R39" s="132">
        <f t="shared" si="2"/>
        <v>316.8</v>
      </c>
      <c r="S39" s="133">
        <f t="shared" si="3"/>
        <v>24</v>
      </c>
      <c r="T39" s="134">
        <f t="shared" si="4"/>
        <v>11.909774436090226</v>
      </c>
    </row>
    <row r="40" spans="1:20" ht="11.25" customHeight="1">
      <c r="A40" s="159" t="s">
        <v>26</v>
      </c>
      <c r="B40" s="285">
        <v>3</v>
      </c>
      <c r="C40" s="160">
        <v>3</v>
      </c>
      <c r="D40" s="257">
        <v>0</v>
      </c>
      <c r="E40" s="284">
        <v>38</v>
      </c>
      <c r="F40" s="162">
        <v>26</v>
      </c>
      <c r="G40" s="237">
        <v>0</v>
      </c>
      <c r="H40" s="162">
        <v>12</v>
      </c>
      <c r="I40" s="284">
        <v>75</v>
      </c>
      <c r="J40" s="162">
        <v>38</v>
      </c>
      <c r="K40" s="163">
        <v>37</v>
      </c>
      <c r="L40" s="270">
        <v>3</v>
      </c>
      <c r="M40" s="257">
        <v>0</v>
      </c>
      <c r="N40" s="162">
        <v>827</v>
      </c>
      <c r="O40" s="162">
        <v>417</v>
      </c>
      <c r="P40" s="162">
        <v>410</v>
      </c>
      <c r="Q40" s="164">
        <f t="shared" si="1"/>
        <v>12.666666666666666</v>
      </c>
      <c r="R40" s="164">
        <f t="shared" si="2"/>
        <v>275.6666666666667</v>
      </c>
      <c r="S40" s="165">
        <f t="shared" si="3"/>
        <v>21.763157894736842</v>
      </c>
      <c r="T40" s="166">
        <f t="shared" si="4"/>
        <v>11.026666666666667</v>
      </c>
    </row>
  </sheetData>
  <sheetProtection/>
  <mergeCells count="10">
    <mergeCell ref="A2:A3"/>
    <mergeCell ref="B2:D2"/>
    <mergeCell ref="E2:H2"/>
    <mergeCell ref="I2:K2"/>
    <mergeCell ref="S2:S3"/>
    <mergeCell ref="T2:T3"/>
    <mergeCell ref="L2:L3"/>
    <mergeCell ref="M2:M3"/>
    <mergeCell ref="N2:P2"/>
    <mergeCell ref="Q2:R2"/>
  </mergeCells>
  <printOptions horizontalCentered="1"/>
  <pageMargins left="0.2755905511811024" right="0.2755905511811024" top="0.3937007874015748" bottom="0.5118110236220472" header="0.2755905511811024" footer="0.2362204724409449"/>
  <pageSetup firstPageNumber="46" useFirstPageNumber="1" horizontalDpi="600" verticalDpi="600" orientation="portrait" paperSize="9" scale="180" r:id="rId1"/>
  <headerFooter alignWithMargins="0">
    <oddFooter>&amp;C&amp;"ＭＳ 明朝,標準"&amp;9－ &amp;P －</oddFooter>
  </headerFooter>
  <colBreaks count="1" manualBreakCount="1">
    <brk id="11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T40"/>
  <sheetViews>
    <sheetView showGridLines="0" tabSelected="1" view="pageBreakPreview" zoomScale="60" zoomScaleNormal="130" workbookViewId="0" topLeftCell="A1">
      <pane xSplit="1" ySplit="3" topLeftCell="B4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9.00390625" defaultRowHeight="13.5"/>
  <cols>
    <col min="1" max="1" width="9.625" style="119" customWidth="1"/>
    <col min="2" max="4" width="3.00390625" style="119" customWidth="1"/>
    <col min="5" max="5" width="4.375" style="119" customWidth="1"/>
    <col min="6" max="6" width="4.125" style="119" customWidth="1"/>
    <col min="7" max="8" width="3.00390625" style="119" customWidth="1"/>
    <col min="9" max="9" width="4.375" style="119" customWidth="1"/>
    <col min="10" max="11" width="4.125" style="119" customWidth="1"/>
    <col min="12" max="13" width="5.125" style="234" customWidth="1"/>
    <col min="14" max="16" width="5.25390625" style="234" customWidth="1"/>
    <col min="17" max="20" width="4.875" style="119" customWidth="1"/>
    <col min="21" max="16384" width="9.00390625" style="119" customWidth="1"/>
  </cols>
  <sheetData>
    <row r="1" spans="1:20" ht="18.75" customHeight="1">
      <c r="A1" s="300" t="s">
        <v>54</v>
      </c>
      <c r="B1" s="305" t="s">
        <v>73</v>
      </c>
      <c r="C1" s="305"/>
      <c r="D1" s="305"/>
      <c r="E1" s="305" t="s">
        <v>55</v>
      </c>
      <c r="F1" s="305"/>
      <c r="G1" s="305"/>
      <c r="H1" s="305"/>
      <c r="I1" s="305" t="s">
        <v>56</v>
      </c>
      <c r="J1" s="305"/>
      <c r="K1" s="339"/>
      <c r="L1" s="335" t="s">
        <v>115</v>
      </c>
      <c r="M1" s="337" t="s">
        <v>126</v>
      </c>
      <c r="N1" s="332" t="s">
        <v>74</v>
      </c>
      <c r="O1" s="332"/>
      <c r="P1" s="332"/>
      <c r="Q1" s="308" t="s">
        <v>97</v>
      </c>
      <c r="R1" s="317"/>
      <c r="S1" s="308" t="s">
        <v>77</v>
      </c>
      <c r="T1" s="310" t="s">
        <v>78</v>
      </c>
    </row>
    <row r="2" spans="1:20" ht="18.75" customHeight="1">
      <c r="A2" s="331"/>
      <c r="B2" s="95" t="s">
        <v>58</v>
      </c>
      <c r="C2" s="95" t="s">
        <v>59</v>
      </c>
      <c r="D2" s="95" t="s">
        <v>60</v>
      </c>
      <c r="E2" s="95" t="s">
        <v>58</v>
      </c>
      <c r="F2" s="95" t="s">
        <v>61</v>
      </c>
      <c r="G2" s="95" t="s">
        <v>62</v>
      </c>
      <c r="H2" s="95" t="s">
        <v>63</v>
      </c>
      <c r="I2" s="95" t="s">
        <v>58</v>
      </c>
      <c r="J2" s="95" t="s">
        <v>64</v>
      </c>
      <c r="K2" s="204" t="s">
        <v>65</v>
      </c>
      <c r="L2" s="336"/>
      <c r="M2" s="338"/>
      <c r="N2" s="93" t="s">
        <v>58</v>
      </c>
      <c r="O2" s="93" t="s">
        <v>64</v>
      </c>
      <c r="P2" s="93" t="s">
        <v>65</v>
      </c>
      <c r="Q2" s="111" t="s">
        <v>99</v>
      </c>
      <c r="R2" s="111" t="s">
        <v>76</v>
      </c>
      <c r="S2" s="333"/>
      <c r="T2" s="334"/>
    </row>
    <row r="3" spans="1:20" ht="3" customHeight="1">
      <c r="A3" s="123"/>
      <c r="B3" s="205"/>
      <c r="C3" s="205"/>
      <c r="D3" s="205"/>
      <c r="E3" s="206"/>
      <c r="F3" s="205"/>
      <c r="G3" s="207"/>
      <c r="H3" s="205"/>
      <c r="I3" s="207"/>
      <c r="J3" s="205"/>
      <c r="K3" s="207"/>
      <c r="L3" s="208"/>
      <c r="M3" s="209"/>
      <c r="N3" s="210"/>
      <c r="O3" s="209"/>
      <c r="P3" s="210"/>
      <c r="Q3" s="211"/>
      <c r="R3" s="212"/>
      <c r="S3" s="213"/>
      <c r="T3" s="206"/>
    </row>
    <row r="4" spans="1:20" s="135" customFormat="1" ht="9.75" customHeight="1">
      <c r="A4" s="136" t="s">
        <v>121</v>
      </c>
      <c r="B4" s="155">
        <f>SUM(C4:D4)</f>
        <v>33</v>
      </c>
      <c r="C4" s="155">
        <f>SUM(C5:C21)</f>
        <v>33</v>
      </c>
      <c r="D4" s="214">
        <v>0</v>
      </c>
      <c r="E4" s="155">
        <f>SUM(F4:H4)</f>
        <v>363</v>
      </c>
      <c r="F4" s="155">
        <f>SUM(F5:F21)</f>
        <v>291</v>
      </c>
      <c r="G4" s="214">
        <v>0</v>
      </c>
      <c r="H4" s="155">
        <f>SUM(H5:H21)</f>
        <v>72</v>
      </c>
      <c r="I4" s="155">
        <f>SUM(J4:K4)</f>
        <v>793</v>
      </c>
      <c r="J4" s="155">
        <f aca="true" t="shared" si="0" ref="J4:P4">SUM(J5:J21)</f>
        <v>426</v>
      </c>
      <c r="K4" s="215">
        <f t="shared" si="0"/>
        <v>367</v>
      </c>
      <c r="L4" s="216">
        <f t="shared" si="0"/>
        <v>40</v>
      </c>
      <c r="M4" s="144">
        <f t="shared" si="0"/>
        <v>1</v>
      </c>
      <c r="N4" s="175">
        <f t="shared" si="0"/>
        <v>9074</v>
      </c>
      <c r="O4" s="175">
        <f t="shared" si="0"/>
        <v>4728</v>
      </c>
      <c r="P4" s="175">
        <f t="shared" si="0"/>
        <v>4346</v>
      </c>
      <c r="Q4" s="217">
        <f aca="true" t="shared" si="1" ref="Q4:Q21">E4/B4</f>
        <v>11</v>
      </c>
      <c r="R4" s="148">
        <f aca="true" t="shared" si="2" ref="R4:R21">N4/C4</f>
        <v>274.969696969697</v>
      </c>
      <c r="S4" s="149">
        <f aca="true" t="shared" si="3" ref="S4:S21">N4/E4</f>
        <v>24.99724517906336</v>
      </c>
      <c r="T4" s="150">
        <f aca="true" t="shared" si="4" ref="T4:T21">N4/I4</f>
        <v>11.442622950819672</v>
      </c>
    </row>
    <row r="5" spans="1:20" ht="9.75" customHeight="1">
      <c r="A5" s="129" t="s">
        <v>27</v>
      </c>
      <c r="B5" s="156">
        <v>4</v>
      </c>
      <c r="C5" s="156">
        <v>4</v>
      </c>
      <c r="D5" s="218">
        <v>0</v>
      </c>
      <c r="E5" s="156">
        <v>48</v>
      </c>
      <c r="F5" s="156">
        <v>40</v>
      </c>
      <c r="G5" s="218">
        <v>0</v>
      </c>
      <c r="H5" s="156">
        <v>8</v>
      </c>
      <c r="I5" s="156">
        <v>107</v>
      </c>
      <c r="J5" s="156">
        <v>54</v>
      </c>
      <c r="K5" s="219">
        <v>53</v>
      </c>
      <c r="L5" s="220">
        <v>5</v>
      </c>
      <c r="M5" s="221">
        <v>0</v>
      </c>
      <c r="N5" s="179">
        <v>1323</v>
      </c>
      <c r="O5" s="179">
        <v>676</v>
      </c>
      <c r="P5" s="179">
        <v>647</v>
      </c>
      <c r="Q5" s="222">
        <f t="shared" si="1"/>
        <v>12</v>
      </c>
      <c r="R5" s="132">
        <f t="shared" si="2"/>
        <v>330.75</v>
      </c>
      <c r="S5" s="133">
        <f t="shared" si="3"/>
        <v>27.5625</v>
      </c>
      <c r="T5" s="134">
        <f t="shared" si="4"/>
        <v>12.36448598130841</v>
      </c>
    </row>
    <row r="6" spans="1:20" ht="9.75" customHeight="1">
      <c r="A6" s="129" t="s">
        <v>28</v>
      </c>
      <c r="B6" s="156">
        <v>4</v>
      </c>
      <c r="C6" s="156">
        <v>4</v>
      </c>
      <c r="D6" s="218">
        <v>0</v>
      </c>
      <c r="E6" s="156">
        <v>41</v>
      </c>
      <c r="F6" s="156">
        <v>32</v>
      </c>
      <c r="G6" s="218">
        <v>0</v>
      </c>
      <c r="H6" s="156">
        <v>9</v>
      </c>
      <c r="I6" s="156">
        <v>96</v>
      </c>
      <c r="J6" s="156">
        <v>48</v>
      </c>
      <c r="K6" s="219">
        <v>48</v>
      </c>
      <c r="L6" s="220">
        <v>6</v>
      </c>
      <c r="M6" s="223">
        <v>0</v>
      </c>
      <c r="N6" s="179">
        <v>1034</v>
      </c>
      <c r="O6" s="179">
        <v>519</v>
      </c>
      <c r="P6" s="179">
        <v>515</v>
      </c>
      <c r="Q6" s="222">
        <f t="shared" si="1"/>
        <v>10.25</v>
      </c>
      <c r="R6" s="132">
        <f t="shared" si="2"/>
        <v>258.5</v>
      </c>
      <c r="S6" s="133">
        <f t="shared" si="3"/>
        <v>25.21951219512195</v>
      </c>
      <c r="T6" s="134">
        <f t="shared" si="4"/>
        <v>10.770833333333334</v>
      </c>
    </row>
    <row r="7" spans="1:20" ht="9.75" customHeight="1">
      <c r="A7" s="129" t="s">
        <v>88</v>
      </c>
      <c r="B7" s="156">
        <v>3</v>
      </c>
      <c r="C7" s="156">
        <v>3</v>
      </c>
      <c r="D7" s="218">
        <v>0</v>
      </c>
      <c r="E7" s="156">
        <v>41</v>
      </c>
      <c r="F7" s="156">
        <v>34</v>
      </c>
      <c r="G7" s="218">
        <v>0</v>
      </c>
      <c r="H7" s="156">
        <v>7</v>
      </c>
      <c r="I7" s="156">
        <v>90</v>
      </c>
      <c r="J7" s="156">
        <v>47</v>
      </c>
      <c r="K7" s="219">
        <v>43</v>
      </c>
      <c r="L7" s="220">
        <v>4</v>
      </c>
      <c r="M7" s="223">
        <v>0</v>
      </c>
      <c r="N7" s="179">
        <v>1134</v>
      </c>
      <c r="O7" s="179">
        <v>574</v>
      </c>
      <c r="P7" s="179">
        <v>560</v>
      </c>
      <c r="Q7" s="222">
        <f t="shared" si="1"/>
        <v>13.666666666666666</v>
      </c>
      <c r="R7" s="132">
        <f t="shared" si="2"/>
        <v>378</v>
      </c>
      <c r="S7" s="133">
        <f t="shared" si="3"/>
        <v>27.658536585365855</v>
      </c>
      <c r="T7" s="134">
        <f t="shared" si="4"/>
        <v>12.6</v>
      </c>
    </row>
    <row r="8" spans="1:20" ht="9.75" customHeight="1">
      <c r="A8" s="129" t="s">
        <v>29</v>
      </c>
      <c r="B8" s="156">
        <v>1</v>
      </c>
      <c r="C8" s="156">
        <v>1</v>
      </c>
      <c r="D8" s="218">
        <v>0</v>
      </c>
      <c r="E8" s="156">
        <v>11</v>
      </c>
      <c r="F8" s="156">
        <v>9</v>
      </c>
      <c r="G8" s="218">
        <v>0</v>
      </c>
      <c r="H8" s="156">
        <v>2</v>
      </c>
      <c r="I8" s="156">
        <v>24</v>
      </c>
      <c r="J8" s="156">
        <v>14</v>
      </c>
      <c r="K8" s="219">
        <v>10</v>
      </c>
      <c r="L8" s="220">
        <v>1</v>
      </c>
      <c r="M8" s="223">
        <v>0</v>
      </c>
      <c r="N8" s="179">
        <v>295</v>
      </c>
      <c r="O8" s="179">
        <v>159</v>
      </c>
      <c r="P8" s="179">
        <v>136</v>
      </c>
      <c r="Q8" s="222">
        <f t="shared" si="1"/>
        <v>11</v>
      </c>
      <c r="R8" s="132">
        <f t="shared" si="2"/>
        <v>295</v>
      </c>
      <c r="S8" s="133">
        <f t="shared" si="3"/>
        <v>26.818181818181817</v>
      </c>
      <c r="T8" s="134">
        <f t="shared" si="4"/>
        <v>12.291666666666666</v>
      </c>
    </row>
    <row r="9" spans="1:20" ht="9.75" customHeight="1">
      <c r="A9" s="129" t="s">
        <v>30</v>
      </c>
      <c r="B9" s="156">
        <v>2</v>
      </c>
      <c r="C9" s="156">
        <v>2</v>
      </c>
      <c r="D9" s="218">
        <v>0</v>
      </c>
      <c r="E9" s="156">
        <v>24</v>
      </c>
      <c r="F9" s="156">
        <v>18</v>
      </c>
      <c r="G9" s="218">
        <v>0</v>
      </c>
      <c r="H9" s="156">
        <v>6</v>
      </c>
      <c r="I9" s="156">
        <v>53</v>
      </c>
      <c r="J9" s="156">
        <v>31</v>
      </c>
      <c r="K9" s="219">
        <v>22</v>
      </c>
      <c r="L9" s="220">
        <v>3</v>
      </c>
      <c r="M9" s="223">
        <v>0</v>
      </c>
      <c r="N9" s="179">
        <v>543</v>
      </c>
      <c r="O9" s="179">
        <v>299</v>
      </c>
      <c r="P9" s="179">
        <v>244</v>
      </c>
      <c r="Q9" s="222">
        <f t="shared" si="1"/>
        <v>12</v>
      </c>
      <c r="R9" s="132">
        <f t="shared" si="2"/>
        <v>271.5</v>
      </c>
      <c r="S9" s="133">
        <f t="shared" si="3"/>
        <v>22.625</v>
      </c>
      <c r="T9" s="134">
        <f t="shared" si="4"/>
        <v>10.245283018867925</v>
      </c>
    </row>
    <row r="10" spans="1:20" ht="9.75" customHeight="1">
      <c r="A10" s="129" t="s">
        <v>31</v>
      </c>
      <c r="B10" s="156">
        <v>1</v>
      </c>
      <c r="C10" s="156">
        <v>1</v>
      </c>
      <c r="D10" s="218">
        <v>0</v>
      </c>
      <c r="E10" s="156">
        <v>9</v>
      </c>
      <c r="F10" s="156">
        <v>6</v>
      </c>
      <c r="G10" s="218">
        <v>0</v>
      </c>
      <c r="H10" s="156">
        <v>3</v>
      </c>
      <c r="I10" s="156">
        <v>19</v>
      </c>
      <c r="J10" s="156">
        <v>11</v>
      </c>
      <c r="K10" s="219">
        <v>8</v>
      </c>
      <c r="L10" s="220">
        <v>1</v>
      </c>
      <c r="M10" s="223">
        <v>0</v>
      </c>
      <c r="N10" s="179">
        <v>164</v>
      </c>
      <c r="O10" s="179">
        <v>76</v>
      </c>
      <c r="P10" s="179">
        <v>88</v>
      </c>
      <c r="Q10" s="222">
        <f t="shared" si="1"/>
        <v>9</v>
      </c>
      <c r="R10" s="132">
        <f t="shared" si="2"/>
        <v>164</v>
      </c>
      <c r="S10" s="133">
        <f t="shared" si="3"/>
        <v>18.22222222222222</v>
      </c>
      <c r="T10" s="134">
        <f t="shared" si="4"/>
        <v>8.631578947368421</v>
      </c>
    </row>
    <row r="11" spans="1:20" ht="9.75" customHeight="1">
      <c r="A11" s="129" t="s">
        <v>32</v>
      </c>
      <c r="B11" s="156">
        <v>6</v>
      </c>
      <c r="C11" s="156">
        <v>6</v>
      </c>
      <c r="D11" s="218">
        <v>0</v>
      </c>
      <c r="E11" s="156">
        <v>74</v>
      </c>
      <c r="F11" s="156">
        <v>62</v>
      </c>
      <c r="G11" s="218">
        <v>0</v>
      </c>
      <c r="H11" s="156">
        <v>12</v>
      </c>
      <c r="I11" s="156">
        <v>152</v>
      </c>
      <c r="J11" s="156">
        <v>88</v>
      </c>
      <c r="K11" s="219">
        <v>64</v>
      </c>
      <c r="L11" s="220">
        <v>6</v>
      </c>
      <c r="M11" s="280">
        <v>1</v>
      </c>
      <c r="N11" s="179">
        <v>1992</v>
      </c>
      <c r="O11" s="179">
        <v>1054</v>
      </c>
      <c r="P11" s="179">
        <v>938</v>
      </c>
      <c r="Q11" s="222">
        <f t="shared" si="1"/>
        <v>12.333333333333334</v>
      </c>
      <c r="R11" s="132">
        <f t="shared" si="2"/>
        <v>332</v>
      </c>
      <c r="S11" s="133">
        <f t="shared" si="3"/>
        <v>26.91891891891892</v>
      </c>
      <c r="T11" s="134">
        <f t="shared" si="4"/>
        <v>13.105263157894736</v>
      </c>
    </row>
    <row r="12" spans="1:20" ht="9.75" customHeight="1">
      <c r="A12" s="129" t="s">
        <v>33</v>
      </c>
      <c r="B12" s="156">
        <v>1</v>
      </c>
      <c r="C12" s="156">
        <v>1</v>
      </c>
      <c r="D12" s="218">
        <v>0</v>
      </c>
      <c r="E12" s="156">
        <v>12</v>
      </c>
      <c r="F12" s="156">
        <v>10</v>
      </c>
      <c r="G12" s="218">
        <v>0</v>
      </c>
      <c r="H12" s="156">
        <v>2</v>
      </c>
      <c r="I12" s="156">
        <v>25</v>
      </c>
      <c r="J12" s="156">
        <v>16</v>
      </c>
      <c r="K12" s="219">
        <v>9</v>
      </c>
      <c r="L12" s="220">
        <v>1</v>
      </c>
      <c r="M12" s="223">
        <v>0</v>
      </c>
      <c r="N12" s="179">
        <v>328</v>
      </c>
      <c r="O12" s="179">
        <v>181</v>
      </c>
      <c r="P12" s="179">
        <v>147</v>
      </c>
      <c r="Q12" s="222">
        <f t="shared" si="1"/>
        <v>12</v>
      </c>
      <c r="R12" s="132">
        <f t="shared" si="2"/>
        <v>328</v>
      </c>
      <c r="S12" s="133">
        <f t="shared" si="3"/>
        <v>27.333333333333332</v>
      </c>
      <c r="T12" s="134">
        <f t="shared" si="4"/>
        <v>13.12</v>
      </c>
    </row>
    <row r="13" spans="1:20" ht="9.75" customHeight="1">
      <c r="A13" s="129" t="s">
        <v>34</v>
      </c>
      <c r="B13" s="156">
        <v>1</v>
      </c>
      <c r="C13" s="156">
        <v>1</v>
      </c>
      <c r="D13" s="218">
        <v>0</v>
      </c>
      <c r="E13" s="156">
        <v>9</v>
      </c>
      <c r="F13" s="156">
        <v>7</v>
      </c>
      <c r="G13" s="218">
        <v>0</v>
      </c>
      <c r="H13" s="156">
        <v>2</v>
      </c>
      <c r="I13" s="156">
        <v>19</v>
      </c>
      <c r="J13" s="156">
        <v>12</v>
      </c>
      <c r="K13" s="219">
        <v>7</v>
      </c>
      <c r="L13" s="220">
        <v>1</v>
      </c>
      <c r="M13" s="223">
        <v>0</v>
      </c>
      <c r="N13" s="179">
        <v>214</v>
      </c>
      <c r="O13" s="179">
        <v>121</v>
      </c>
      <c r="P13" s="179">
        <v>93</v>
      </c>
      <c r="Q13" s="222">
        <f t="shared" si="1"/>
        <v>9</v>
      </c>
      <c r="R13" s="132">
        <f t="shared" si="2"/>
        <v>214</v>
      </c>
      <c r="S13" s="133">
        <f t="shared" si="3"/>
        <v>23.77777777777778</v>
      </c>
      <c r="T13" s="134">
        <f t="shared" si="4"/>
        <v>11.263157894736842</v>
      </c>
    </row>
    <row r="14" spans="1:20" ht="9.75" customHeight="1">
      <c r="A14" s="129" t="s">
        <v>35</v>
      </c>
      <c r="B14" s="156">
        <v>1</v>
      </c>
      <c r="C14" s="156">
        <v>1</v>
      </c>
      <c r="D14" s="218">
        <v>0</v>
      </c>
      <c r="E14" s="156">
        <v>6</v>
      </c>
      <c r="F14" s="156">
        <v>5</v>
      </c>
      <c r="G14" s="218">
        <v>0</v>
      </c>
      <c r="H14" s="156">
        <v>1</v>
      </c>
      <c r="I14" s="156">
        <v>17</v>
      </c>
      <c r="J14" s="156">
        <v>6</v>
      </c>
      <c r="K14" s="219">
        <v>11</v>
      </c>
      <c r="L14" s="220">
        <v>1</v>
      </c>
      <c r="M14" s="223">
        <v>0</v>
      </c>
      <c r="N14" s="179">
        <v>128</v>
      </c>
      <c r="O14" s="179">
        <v>66</v>
      </c>
      <c r="P14" s="179">
        <v>62</v>
      </c>
      <c r="Q14" s="222">
        <f t="shared" si="1"/>
        <v>6</v>
      </c>
      <c r="R14" s="132">
        <f t="shared" si="2"/>
        <v>128</v>
      </c>
      <c r="S14" s="133">
        <f t="shared" si="3"/>
        <v>21.333333333333332</v>
      </c>
      <c r="T14" s="134">
        <f t="shared" si="4"/>
        <v>7.529411764705882</v>
      </c>
    </row>
    <row r="15" spans="1:20" ht="9.75" customHeight="1">
      <c r="A15" s="129" t="s">
        <v>36</v>
      </c>
      <c r="B15" s="156">
        <v>1</v>
      </c>
      <c r="C15" s="156">
        <v>1</v>
      </c>
      <c r="D15" s="218">
        <v>0</v>
      </c>
      <c r="E15" s="156">
        <v>8</v>
      </c>
      <c r="F15" s="156">
        <v>6</v>
      </c>
      <c r="G15" s="218">
        <v>0</v>
      </c>
      <c r="H15" s="156">
        <v>2</v>
      </c>
      <c r="I15" s="156">
        <v>18</v>
      </c>
      <c r="J15" s="156">
        <v>10</v>
      </c>
      <c r="K15" s="219">
        <v>8</v>
      </c>
      <c r="L15" s="220">
        <v>2</v>
      </c>
      <c r="M15" s="223">
        <v>0</v>
      </c>
      <c r="N15" s="179">
        <v>127</v>
      </c>
      <c r="O15" s="179">
        <v>72</v>
      </c>
      <c r="P15" s="179">
        <v>55</v>
      </c>
      <c r="Q15" s="222">
        <f t="shared" si="1"/>
        <v>8</v>
      </c>
      <c r="R15" s="132">
        <f t="shared" si="2"/>
        <v>127</v>
      </c>
      <c r="S15" s="133">
        <f t="shared" si="3"/>
        <v>15.875</v>
      </c>
      <c r="T15" s="134">
        <f t="shared" si="4"/>
        <v>7.055555555555555</v>
      </c>
    </row>
    <row r="16" spans="1:20" ht="9.75" customHeight="1">
      <c r="A16" s="129" t="s">
        <v>37</v>
      </c>
      <c r="B16" s="156">
        <v>1</v>
      </c>
      <c r="C16" s="156">
        <v>1</v>
      </c>
      <c r="D16" s="218">
        <v>0</v>
      </c>
      <c r="E16" s="156">
        <v>8</v>
      </c>
      <c r="F16" s="156">
        <v>6</v>
      </c>
      <c r="G16" s="218">
        <v>0</v>
      </c>
      <c r="H16" s="156">
        <v>2</v>
      </c>
      <c r="I16" s="156">
        <v>18</v>
      </c>
      <c r="J16" s="156">
        <v>8</v>
      </c>
      <c r="K16" s="219">
        <v>10</v>
      </c>
      <c r="L16" s="220">
        <v>1</v>
      </c>
      <c r="M16" s="223">
        <v>0</v>
      </c>
      <c r="N16" s="179">
        <v>150</v>
      </c>
      <c r="O16" s="179">
        <v>79</v>
      </c>
      <c r="P16" s="179">
        <v>71</v>
      </c>
      <c r="Q16" s="222">
        <f t="shared" si="1"/>
        <v>8</v>
      </c>
      <c r="R16" s="132">
        <f t="shared" si="2"/>
        <v>150</v>
      </c>
      <c r="S16" s="133">
        <f t="shared" si="3"/>
        <v>18.75</v>
      </c>
      <c r="T16" s="134">
        <f t="shared" si="4"/>
        <v>8.333333333333334</v>
      </c>
    </row>
    <row r="17" spans="1:20" ht="9.75" customHeight="1">
      <c r="A17" s="129" t="s">
        <v>38</v>
      </c>
      <c r="B17" s="156">
        <v>1</v>
      </c>
      <c r="C17" s="156">
        <v>1</v>
      </c>
      <c r="D17" s="218">
        <v>0</v>
      </c>
      <c r="E17" s="156">
        <v>14</v>
      </c>
      <c r="F17" s="156">
        <v>11</v>
      </c>
      <c r="G17" s="218">
        <v>0</v>
      </c>
      <c r="H17" s="156">
        <v>3</v>
      </c>
      <c r="I17" s="156">
        <v>25</v>
      </c>
      <c r="J17" s="156">
        <v>11</v>
      </c>
      <c r="K17" s="219">
        <v>14</v>
      </c>
      <c r="L17" s="220">
        <v>1</v>
      </c>
      <c r="M17" s="223">
        <v>0</v>
      </c>
      <c r="N17" s="179">
        <v>334</v>
      </c>
      <c r="O17" s="179">
        <v>189</v>
      </c>
      <c r="P17" s="179">
        <v>145</v>
      </c>
      <c r="Q17" s="222">
        <f t="shared" si="1"/>
        <v>14</v>
      </c>
      <c r="R17" s="132">
        <f t="shared" si="2"/>
        <v>334</v>
      </c>
      <c r="S17" s="133">
        <f t="shared" si="3"/>
        <v>23.857142857142858</v>
      </c>
      <c r="T17" s="134">
        <f t="shared" si="4"/>
        <v>13.36</v>
      </c>
    </row>
    <row r="18" spans="1:20" ht="9.75" customHeight="1">
      <c r="A18" s="129" t="s">
        <v>39</v>
      </c>
      <c r="B18" s="156">
        <v>1</v>
      </c>
      <c r="C18" s="156">
        <v>1</v>
      </c>
      <c r="D18" s="218">
        <v>0</v>
      </c>
      <c r="E18" s="156">
        <v>12</v>
      </c>
      <c r="F18" s="156">
        <v>10</v>
      </c>
      <c r="G18" s="218">
        <v>0</v>
      </c>
      <c r="H18" s="156">
        <v>2</v>
      </c>
      <c r="I18" s="156">
        <v>27</v>
      </c>
      <c r="J18" s="156">
        <v>15</v>
      </c>
      <c r="K18" s="219">
        <v>12</v>
      </c>
      <c r="L18" s="220">
        <v>2</v>
      </c>
      <c r="M18" s="223">
        <v>0</v>
      </c>
      <c r="N18" s="179">
        <v>277</v>
      </c>
      <c r="O18" s="179">
        <v>134</v>
      </c>
      <c r="P18" s="179">
        <v>143</v>
      </c>
      <c r="Q18" s="222">
        <f t="shared" si="1"/>
        <v>12</v>
      </c>
      <c r="R18" s="132">
        <f t="shared" si="2"/>
        <v>277</v>
      </c>
      <c r="S18" s="133">
        <f t="shared" si="3"/>
        <v>23.083333333333332</v>
      </c>
      <c r="T18" s="134">
        <f t="shared" si="4"/>
        <v>10.25925925925926</v>
      </c>
    </row>
    <row r="19" spans="1:20" ht="9.75" customHeight="1">
      <c r="A19" s="129" t="s">
        <v>69</v>
      </c>
      <c r="B19" s="156">
        <v>3</v>
      </c>
      <c r="C19" s="156">
        <v>3</v>
      </c>
      <c r="D19" s="218">
        <v>0</v>
      </c>
      <c r="E19" s="156">
        <v>32</v>
      </c>
      <c r="F19" s="156">
        <v>25</v>
      </c>
      <c r="G19" s="218">
        <v>0</v>
      </c>
      <c r="H19" s="156">
        <v>7</v>
      </c>
      <c r="I19" s="156">
        <v>70</v>
      </c>
      <c r="J19" s="156">
        <v>38</v>
      </c>
      <c r="K19" s="219">
        <v>32</v>
      </c>
      <c r="L19" s="220">
        <v>3</v>
      </c>
      <c r="M19" s="223">
        <v>0</v>
      </c>
      <c r="N19" s="179">
        <v>762</v>
      </c>
      <c r="O19" s="179">
        <v>398</v>
      </c>
      <c r="P19" s="179">
        <v>364</v>
      </c>
      <c r="Q19" s="222">
        <f t="shared" si="1"/>
        <v>10.666666666666666</v>
      </c>
      <c r="R19" s="132">
        <f t="shared" si="2"/>
        <v>254</v>
      </c>
      <c r="S19" s="133">
        <f t="shared" si="3"/>
        <v>23.8125</v>
      </c>
      <c r="T19" s="134">
        <f t="shared" si="4"/>
        <v>10.885714285714286</v>
      </c>
    </row>
    <row r="20" spans="1:20" ht="9.75" customHeight="1">
      <c r="A20" s="129" t="s">
        <v>40</v>
      </c>
      <c r="B20" s="156">
        <v>1</v>
      </c>
      <c r="C20" s="156">
        <v>1</v>
      </c>
      <c r="D20" s="218">
        <v>0</v>
      </c>
      <c r="E20" s="156">
        <v>8</v>
      </c>
      <c r="F20" s="156">
        <v>6</v>
      </c>
      <c r="G20" s="218">
        <v>0</v>
      </c>
      <c r="H20" s="156">
        <v>2</v>
      </c>
      <c r="I20" s="156">
        <v>17</v>
      </c>
      <c r="J20" s="156">
        <v>9</v>
      </c>
      <c r="K20" s="219">
        <v>8</v>
      </c>
      <c r="L20" s="220">
        <v>1</v>
      </c>
      <c r="M20" s="223">
        <v>0</v>
      </c>
      <c r="N20" s="179">
        <v>171</v>
      </c>
      <c r="O20" s="179">
        <v>94</v>
      </c>
      <c r="P20" s="179">
        <v>77</v>
      </c>
      <c r="Q20" s="222">
        <f t="shared" si="1"/>
        <v>8</v>
      </c>
      <c r="R20" s="132">
        <f t="shared" si="2"/>
        <v>171</v>
      </c>
      <c r="S20" s="133">
        <f t="shared" si="3"/>
        <v>21.375</v>
      </c>
      <c r="T20" s="134">
        <f t="shared" si="4"/>
        <v>10.058823529411764</v>
      </c>
    </row>
    <row r="21" spans="1:20" ht="9.75" customHeight="1">
      <c r="A21" s="129" t="s">
        <v>41</v>
      </c>
      <c r="B21" s="156">
        <v>1</v>
      </c>
      <c r="C21" s="156">
        <v>1</v>
      </c>
      <c r="D21" s="218">
        <v>0</v>
      </c>
      <c r="E21" s="156">
        <v>6</v>
      </c>
      <c r="F21" s="156">
        <v>4</v>
      </c>
      <c r="G21" s="218">
        <v>0</v>
      </c>
      <c r="H21" s="156">
        <v>2</v>
      </c>
      <c r="I21" s="156">
        <v>16</v>
      </c>
      <c r="J21" s="156">
        <v>8</v>
      </c>
      <c r="K21" s="219">
        <v>8</v>
      </c>
      <c r="L21" s="220">
        <v>1</v>
      </c>
      <c r="M21" s="223">
        <v>0</v>
      </c>
      <c r="N21" s="179">
        <v>98</v>
      </c>
      <c r="O21" s="179">
        <v>37</v>
      </c>
      <c r="P21" s="179">
        <v>61</v>
      </c>
      <c r="Q21" s="222">
        <f t="shared" si="1"/>
        <v>6</v>
      </c>
      <c r="R21" s="132">
        <f t="shared" si="2"/>
        <v>98</v>
      </c>
      <c r="S21" s="133">
        <f t="shared" si="3"/>
        <v>16.333333333333332</v>
      </c>
      <c r="T21" s="134">
        <f t="shared" si="4"/>
        <v>6.125</v>
      </c>
    </row>
    <row r="22" spans="1:20" ht="4.5" customHeight="1">
      <c r="A22" s="129"/>
      <c r="B22" s="130"/>
      <c r="C22" s="130"/>
      <c r="D22" s="218"/>
      <c r="E22" s="155"/>
      <c r="F22" s="130"/>
      <c r="G22" s="218"/>
      <c r="H22" s="130"/>
      <c r="I22" s="130"/>
      <c r="J22" s="130"/>
      <c r="K22" s="126"/>
      <c r="L22" s="167"/>
      <c r="M22" s="223"/>
      <c r="N22" s="143"/>
      <c r="O22" s="143"/>
      <c r="P22" s="143"/>
      <c r="Q22" s="222"/>
      <c r="R22" s="132"/>
      <c r="S22" s="132"/>
      <c r="T22" s="224"/>
    </row>
    <row r="23" spans="1:20" s="135" customFormat="1" ht="9.75" customHeight="1">
      <c r="A23" s="136" t="s">
        <v>71</v>
      </c>
      <c r="B23" s="155">
        <f>SUM(C23:D23)</f>
        <v>62</v>
      </c>
      <c r="C23" s="155">
        <f>SUM(C24:C32)</f>
        <v>62</v>
      </c>
      <c r="D23" s="214">
        <v>0</v>
      </c>
      <c r="E23" s="155">
        <f>SUM(F23:H23)</f>
        <v>672</v>
      </c>
      <c r="F23" s="155">
        <f>SUM(F24:F32)</f>
        <v>518</v>
      </c>
      <c r="G23" s="214">
        <v>0</v>
      </c>
      <c r="H23" s="155">
        <f>SUM(H24:H32)</f>
        <v>154</v>
      </c>
      <c r="I23" s="276">
        <f>SUM(J23:K23)</f>
        <v>1429</v>
      </c>
      <c r="J23" s="155">
        <f aca="true" t="shared" si="5" ref="J23:P23">SUM(J24:J32)</f>
        <v>836</v>
      </c>
      <c r="K23" s="215">
        <f t="shared" si="5"/>
        <v>593</v>
      </c>
      <c r="L23" s="216">
        <f t="shared" si="5"/>
        <v>79</v>
      </c>
      <c r="M23" s="144">
        <f t="shared" si="5"/>
        <v>3</v>
      </c>
      <c r="N23" s="175">
        <f t="shared" si="5"/>
        <v>16732</v>
      </c>
      <c r="O23" s="175">
        <f t="shared" si="5"/>
        <v>8550</v>
      </c>
      <c r="P23" s="175">
        <f t="shared" si="5"/>
        <v>8182</v>
      </c>
      <c r="Q23" s="217">
        <f aca="true" t="shared" si="6" ref="Q23:Q32">E23/B23</f>
        <v>10.838709677419354</v>
      </c>
      <c r="R23" s="148">
        <f aca="true" t="shared" si="7" ref="R23:R32">N23/C23</f>
        <v>269.8709677419355</v>
      </c>
      <c r="S23" s="149">
        <f aca="true" t="shared" si="8" ref="S23:S32">N23/E23</f>
        <v>24.898809523809526</v>
      </c>
      <c r="T23" s="150">
        <f aca="true" t="shared" si="9" ref="T23:T32">N23/I23</f>
        <v>11.70888733379986</v>
      </c>
    </row>
    <row r="24" spans="1:20" ht="9.75" customHeight="1">
      <c r="A24" s="129" t="s">
        <v>42</v>
      </c>
      <c r="B24" s="156">
        <v>22</v>
      </c>
      <c r="C24" s="156">
        <v>22</v>
      </c>
      <c r="D24" s="218">
        <v>0</v>
      </c>
      <c r="E24" s="156">
        <v>250</v>
      </c>
      <c r="F24" s="156">
        <v>202</v>
      </c>
      <c r="G24" s="218">
        <v>0</v>
      </c>
      <c r="H24" s="156">
        <v>48</v>
      </c>
      <c r="I24" s="156">
        <v>526</v>
      </c>
      <c r="J24" s="156">
        <v>294</v>
      </c>
      <c r="K24" s="219">
        <v>232</v>
      </c>
      <c r="L24" s="220">
        <v>27</v>
      </c>
      <c r="M24" s="112">
        <v>2</v>
      </c>
      <c r="N24" s="179">
        <v>6511</v>
      </c>
      <c r="O24" s="179">
        <v>3336</v>
      </c>
      <c r="P24" s="179">
        <v>3175</v>
      </c>
      <c r="Q24" s="222">
        <f t="shared" si="6"/>
        <v>11.363636363636363</v>
      </c>
      <c r="R24" s="132">
        <f t="shared" si="7"/>
        <v>295.95454545454544</v>
      </c>
      <c r="S24" s="133">
        <f t="shared" si="8"/>
        <v>26.044</v>
      </c>
      <c r="T24" s="134">
        <f t="shared" si="9"/>
        <v>12.37832699619772</v>
      </c>
    </row>
    <row r="25" spans="1:20" ht="9.75" customHeight="1">
      <c r="A25" s="129" t="s">
        <v>43</v>
      </c>
      <c r="B25" s="156">
        <v>3</v>
      </c>
      <c r="C25" s="156">
        <v>3</v>
      </c>
      <c r="D25" s="218">
        <v>0</v>
      </c>
      <c r="E25" s="156">
        <v>39</v>
      </c>
      <c r="F25" s="156">
        <v>27</v>
      </c>
      <c r="G25" s="218">
        <v>0</v>
      </c>
      <c r="H25" s="156">
        <v>12</v>
      </c>
      <c r="I25" s="156">
        <v>83</v>
      </c>
      <c r="J25" s="156">
        <v>47</v>
      </c>
      <c r="K25" s="219">
        <v>36</v>
      </c>
      <c r="L25" s="220">
        <v>5</v>
      </c>
      <c r="M25" s="223">
        <v>0</v>
      </c>
      <c r="N25" s="179">
        <v>973</v>
      </c>
      <c r="O25" s="179">
        <v>504</v>
      </c>
      <c r="P25" s="179">
        <v>469</v>
      </c>
      <c r="Q25" s="222">
        <f t="shared" si="6"/>
        <v>13</v>
      </c>
      <c r="R25" s="132">
        <f t="shared" si="7"/>
        <v>324.3333333333333</v>
      </c>
      <c r="S25" s="133">
        <f t="shared" si="8"/>
        <v>24.94871794871795</v>
      </c>
      <c r="T25" s="134">
        <f t="shared" si="9"/>
        <v>11.72289156626506</v>
      </c>
    </row>
    <row r="26" spans="1:20" ht="9.75" customHeight="1">
      <c r="A26" s="129" t="s">
        <v>44</v>
      </c>
      <c r="B26" s="156">
        <v>3</v>
      </c>
      <c r="C26" s="156">
        <v>3</v>
      </c>
      <c r="D26" s="218">
        <v>0</v>
      </c>
      <c r="E26" s="156">
        <v>28</v>
      </c>
      <c r="F26" s="156">
        <v>20</v>
      </c>
      <c r="G26" s="218">
        <v>0</v>
      </c>
      <c r="H26" s="156">
        <v>8</v>
      </c>
      <c r="I26" s="156">
        <v>63</v>
      </c>
      <c r="J26" s="156">
        <v>41</v>
      </c>
      <c r="K26" s="219">
        <v>22</v>
      </c>
      <c r="L26" s="220">
        <v>4</v>
      </c>
      <c r="M26" s="223">
        <v>0</v>
      </c>
      <c r="N26" s="179">
        <v>652</v>
      </c>
      <c r="O26" s="179">
        <v>363</v>
      </c>
      <c r="P26" s="179">
        <v>289</v>
      </c>
      <c r="Q26" s="222">
        <f t="shared" si="6"/>
        <v>9.333333333333334</v>
      </c>
      <c r="R26" s="132">
        <f t="shared" si="7"/>
        <v>217.33333333333334</v>
      </c>
      <c r="S26" s="133">
        <f t="shared" si="8"/>
        <v>23.285714285714285</v>
      </c>
      <c r="T26" s="134">
        <f t="shared" si="9"/>
        <v>10.34920634920635</v>
      </c>
    </row>
    <row r="27" spans="1:20" ht="9.75" customHeight="1">
      <c r="A27" s="129" t="s">
        <v>134</v>
      </c>
      <c r="B27" s="156">
        <v>6</v>
      </c>
      <c r="C27" s="156">
        <v>6</v>
      </c>
      <c r="D27" s="218">
        <v>0</v>
      </c>
      <c r="E27" s="156">
        <v>38</v>
      </c>
      <c r="F27" s="156">
        <v>25</v>
      </c>
      <c r="G27" s="218">
        <v>0</v>
      </c>
      <c r="H27" s="156">
        <v>13</v>
      </c>
      <c r="I27" s="156">
        <v>97</v>
      </c>
      <c r="J27" s="156">
        <v>61</v>
      </c>
      <c r="K27" s="219">
        <v>36</v>
      </c>
      <c r="L27" s="220">
        <v>7</v>
      </c>
      <c r="M27" s="223">
        <v>0</v>
      </c>
      <c r="N27" s="179">
        <v>723</v>
      </c>
      <c r="O27" s="179">
        <v>337</v>
      </c>
      <c r="P27" s="179">
        <v>386</v>
      </c>
      <c r="Q27" s="222">
        <f t="shared" si="6"/>
        <v>6.333333333333333</v>
      </c>
      <c r="R27" s="132">
        <f t="shared" si="7"/>
        <v>120.5</v>
      </c>
      <c r="S27" s="133">
        <f t="shared" si="8"/>
        <v>19.026315789473685</v>
      </c>
      <c r="T27" s="134">
        <f t="shared" si="9"/>
        <v>7.453608247422681</v>
      </c>
    </row>
    <row r="28" spans="1:20" ht="9.75" customHeight="1">
      <c r="A28" s="129" t="s">
        <v>46</v>
      </c>
      <c r="B28" s="156">
        <v>1</v>
      </c>
      <c r="C28" s="156">
        <v>1</v>
      </c>
      <c r="D28" s="218">
        <v>0</v>
      </c>
      <c r="E28" s="156">
        <v>6</v>
      </c>
      <c r="F28" s="156">
        <v>4</v>
      </c>
      <c r="G28" s="218">
        <v>0</v>
      </c>
      <c r="H28" s="156">
        <v>2</v>
      </c>
      <c r="I28" s="156">
        <v>14</v>
      </c>
      <c r="J28" s="156">
        <v>10</v>
      </c>
      <c r="K28" s="219">
        <v>4</v>
      </c>
      <c r="L28" s="220">
        <v>1</v>
      </c>
      <c r="M28" s="223">
        <v>0</v>
      </c>
      <c r="N28" s="179">
        <v>115</v>
      </c>
      <c r="O28" s="179">
        <v>64</v>
      </c>
      <c r="P28" s="179">
        <v>51</v>
      </c>
      <c r="Q28" s="222">
        <f t="shared" si="6"/>
        <v>6</v>
      </c>
      <c r="R28" s="132">
        <f t="shared" si="7"/>
        <v>115</v>
      </c>
      <c r="S28" s="133">
        <f t="shared" si="8"/>
        <v>19.166666666666668</v>
      </c>
      <c r="T28" s="134">
        <f t="shared" si="9"/>
        <v>8.214285714285714</v>
      </c>
    </row>
    <row r="29" spans="1:20" ht="9.75" customHeight="1">
      <c r="A29" s="129" t="s">
        <v>47</v>
      </c>
      <c r="B29" s="156">
        <v>12</v>
      </c>
      <c r="C29" s="156">
        <v>12</v>
      </c>
      <c r="D29" s="218">
        <v>0</v>
      </c>
      <c r="E29" s="156">
        <v>138</v>
      </c>
      <c r="F29" s="156">
        <v>105</v>
      </c>
      <c r="G29" s="218">
        <v>0</v>
      </c>
      <c r="H29" s="156">
        <v>33</v>
      </c>
      <c r="I29" s="156">
        <v>286</v>
      </c>
      <c r="J29" s="156">
        <v>172</v>
      </c>
      <c r="K29" s="219">
        <v>114</v>
      </c>
      <c r="L29" s="220">
        <v>16</v>
      </c>
      <c r="M29" s="223">
        <v>0</v>
      </c>
      <c r="N29" s="179">
        <v>3463</v>
      </c>
      <c r="O29" s="179">
        <v>1755</v>
      </c>
      <c r="P29" s="179">
        <v>1708</v>
      </c>
      <c r="Q29" s="222">
        <f t="shared" si="6"/>
        <v>11.5</v>
      </c>
      <c r="R29" s="132">
        <f t="shared" si="7"/>
        <v>288.5833333333333</v>
      </c>
      <c r="S29" s="133">
        <f t="shared" si="8"/>
        <v>25.094202898550726</v>
      </c>
      <c r="T29" s="134">
        <f t="shared" si="9"/>
        <v>12.108391608391608</v>
      </c>
    </row>
    <row r="30" spans="1:20" ht="9.75" customHeight="1">
      <c r="A30" s="129" t="s">
        <v>48</v>
      </c>
      <c r="B30" s="156">
        <v>7</v>
      </c>
      <c r="C30" s="156">
        <v>7</v>
      </c>
      <c r="D30" s="218">
        <v>0</v>
      </c>
      <c r="E30" s="156">
        <v>75</v>
      </c>
      <c r="F30" s="156">
        <v>58</v>
      </c>
      <c r="G30" s="218">
        <v>0</v>
      </c>
      <c r="H30" s="156">
        <v>17</v>
      </c>
      <c r="I30" s="156">
        <v>156</v>
      </c>
      <c r="J30" s="156">
        <v>92</v>
      </c>
      <c r="K30" s="219">
        <v>64</v>
      </c>
      <c r="L30" s="220">
        <v>9</v>
      </c>
      <c r="M30" s="223">
        <v>0</v>
      </c>
      <c r="N30" s="179">
        <v>1790</v>
      </c>
      <c r="O30" s="179">
        <v>898</v>
      </c>
      <c r="P30" s="179">
        <v>892</v>
      </c>
      <c r="Q30" s="222">
        <f t="shared" si="6"/>
        <v>10.714285714285714</v>
      </c>
      <c r="R30" s="132">
        <f t="shared" si="7"/>
        <v>255.71428571428572</v>
      </c>
      <c r="S30" s="133">
        <f t="shared" si="8"/>
        <v>23.866666666666667</v>
      </c>
      <c r="T30" s="134">
        <f t="shared" si="9"/>
        <v>11.474358974358974</v>
      </c>
    </row>
    <row r="31" spans="1:20" ht="9.75" customHeight="1">
      <c r="A31" s="129" t="s">
        <v>49</v>
      </c>
      <c r="B31" s="156">
        <v>3</v>
      </c>
      <c r="C31" s="156">
        <v>3</v>
      </c>
      <c r="D31" s="218">
        <v>0</v>
      </c>
      <c r="E31" s="156">
        <v>35</v>
      </c>
      <c r="F31" s="156">
        <v>27</v>
      </c>
      <c r="G31" s="218">
        <v>0</v>
      </c>
      <c r="H31" s="156">
        <v>8</v>
      </c>
      <c r="I31" s="156">
        <v>72</v>
      </c>
      <c r="J31" s="156">
        <v>45</v>
      </c>
      <c r="K31" s="219">
        <v>27</v>
      </c>
      <c r="L31" s="220">
        <v>4</v>
      </c>
      <c r="M31" s="280">
        <v>1</v>
      </c>
      <c r="N31" s="179">
        <v>864</v>
      </c>
      <c r="O31" s="179">
        <v>464</v>
      </c>
      <c r="P31" s="179">
        <v>400</v>
      </c>
      <c r="Q31" s="222">
        <f t="shared" si="6"/>
        <v>11.666666666666666</v>
      </c>
      <c r="R31" s="132">
        <f t="shared" si="7"/>
        <v>288</v>
      </c>
      <c r="S31" s="133">
        <f t="shared" si="8"/>
        <v>24.685714285714287</v>
      </c>
      <c r="T31" s="134">
        <f t="shared" si="9"/>
        <v>12</v>
      </c>
    </row>
    <row r="32" spans="1:20" ht="9.75" customHeight="1">
      <c r="A32" s="129" t="s">
        <v>100</v>
      </c>
      <c r="B32" s="156">
        <v>5</v>
      </c>
      <c r="C32" s="156">
        <v>5</v>
      </c>
      <c r="D32" s="218">
        <v>0</v>
      </c>
      <c r="E32" s="156">
        <v>63</v>
      </c>
      <c r="F32" s="156">
        <v>50</v>
      </c>
      <c r="G32" s="218">
        <v>0</v>
      </c>
      <c r="H32" s="156">
        <v>13</v>
      </c>
      <c r="I32" s="156">
        <v>132</v>
      </c>
      <c r="J32" s="156">
        <v>74</v>
      </c>
      <c r="K32" s="219">
        <v>58</v>
      </c>
      <c r="L32" s="220">
        <v>6</v>
      </c>
      <c r="M32" s="223">
        <v>0</v>
      </c>
      <c r="N32" s="179">
        <v>1641</v>
      </c>
      <c r="O32" s="179">
        <v>829</v>
      </c>
      <c r="P32" s="179">
        <v>812</v>
      </c>
      <c r="Q32" s="222">
        <f t="shared" si="6"/>
        <v>12.6</v>
      </c>
      <c r="R32" s="132">
        <f t="shared" si="7"/>
        <v>328.2</v>
      </c>
      <c r="S32" s="133">
        <f t="shared" si="8"/>
        <v>26.047619047619047</v>
      </c>
      <c r="T32" s="225">
        <f t="shared" si="9"/>
        <v>12.431818181818182</v>
      </c>
    </row>
    <row r="33" spans="1:20" ht="4.5" customHeight="1">
      <c r="A33" s="129"/>
      <c r="B33" s="130"/>
      <c r="C33" s="130"/>
      <c r="D33" s="218"/>
      <c r="E33" s="155"/>
      <c r="F33" s="130"/>
      <c r="G33" s="218"/>
      <c r="H33" s="130"/>
      <c r="I33" s="130"/>
      <c r="J33" s="130"/>
      <c r="K33" s="126"/>
      <c r="L33" s="167"/>
      <c r="M33" s="143"/>
      <c r="N33" s="143"/>
      <c r="O33" s="143"/>
      <c r="P33" s="143"/>
      <c r="Q33" s="222"/>
      <c r="R33" s="132"/>
      <c r="S33" s="132"/>
      <c r="T33" s="226"/>
    </row>
    <row r="34" spans="1:20" s="135" customFormat="1" ht="9.75" customHeight="1">
      <c r="A34" s="136" t="s">
        <v>72</v>
      </c>
      <c r="B34" s="138">
        <f>SUM(C34:D34)</f>
        <v>54</v>
      </c>
      <c r="C34" s="138">
        <f>C35</f>
        <v>54</v>
      </c>
      <c r="D34" s="214">
        <v>0</v>
      </c>
      <c r="E34" s="155">
        <f>SUM(F34:H34)</f>
        <v>752</v>
      </c>
      <c r="F34" s="138">
        <f>F35</f>
        <v>664</v>
      </c>
      <c r="G34" s="214">
        <v>0</v>
      </c>
      <c r="H34" s="138">
        <f>H35</f>
        <v>88</v>
      </c>
      <c r="I34" s="138">
        <f>SUM(J34:K34)</f>
        <v>1494</v>
      </c>
      <c r="J34" s="138">
        <f aca="true" t="shared" si="10" ref="J34:P34">J35</f>
        <v>836</v>
      </c>
      <c r="K34" s="227">
        <f t="shared" si="10"/>
        <v>658</v>
      </c>
      <c r="L34" s="228">
        <f t="shared" si="10"/>
        <v>66</v>
      </c>
      <c r="M34" s="137">
        <f t="shared" si="10"/>
        <v>10</v>
      </c>
      <c r="N34" s="137">
        <f t="shared" si="10"/>
        <v>22477</v>
      </c>
      <c r="O34" s="137">
        <f t="shared" si="10"/>
        <v>11529</v>
      </c>
      <c r="P34" s="137">
        <f t="shared" si="10"/>
        <v>10948</v>
      </c>
      <c r="Q34" s="217">
        <f>E34/B34</f>
        <v>13.925925925925926</v>
      </c>
      <c r="R34" s="148">
        <f>N34/C34</f>
        <v>416.24074074074076</v>
      </c>
      <c r="S34" s="149">
        <f>N34/E34</f>
        <v>29.88962765957447</v>
      </c>
      <c r="T34" s="229">
        <f>N34/I34</f>
        <v>15.044846050870147</v>
      </c>
    </row>
    <row r="35" spans="1:20" s="234" customFormat="1" ht="9.75" customHeight="1">
      <c r="A35" s="230" t="s">
        <v>50</v>
      </c>
      <c r="B35" s="157">
        <f>55-1</f>
        <v>54</v>
      </c>
      <c r="C35" s="231">
        <f>55-1</f>
        <v>54</v>
      </c>
      <c r="D35" s="223">
        <v>0</v>
      </c>
      <c r="E35" s="112">
        <f>758-6</f>
        <v>752</v>
      </c>
      <c r="F35" s="219">
        <f>670-6</f>
        <v>664</v>
      </c>
      <c r="G35" s="223">
        <v>0</v>
      </c>
      <c r="H35" s="231">
        <v>88</v>
      </c>
      <c r="I35" s="179">
        <f>1512-18</f>
        <v>1494</v>
      </c>
      <c r="J35" s="112">
        <f>849-13</f>
        <v>836</v>
      </c>
      <c r="K35" s="220">
        <f>663-5</f>
        <v>658</v>
      </c>
      <c r="L35" s="220">
        <f>67-1</f>
        <v>66</v>
      </c>
      <c r="M35" s="112">
        <v>10</v>
      </c>
      <c r="N35" s="179">
        <f>22717-240</f>
        <v>22477</v>
      </c>
      <c r="O35" s="179">
        <f>11649-120</f>
        <v>11529</v>
      </c>
      <c r="P35" s="179">
        <f>11068-120</f>
        <v>10948</v>
      </c>
      <c r="Q35" s="232">
        <f>E35/B35</f>
        <v>13.925925925925926</v>
      </c>
      <c r="R35" s="169">
        <f>N35/C35</f>
        <v>416.24074074074076</v>
      </c>
      <c r="S35" s="170">
        <f>N35/E35</f>
        <v>29.88962765957447</v>
      </c>
      <c r="T35" s="233">
        <f>N35/I35</f>
        <v>15.044846050870147</v>
      </c>
    </row>
    <row r="36" spans="1:19" ht="4.5" customHeight="1">
      <c r="A36" s="123"/>
      <c r="B36" s="235"/>
      <c r="C36" s="235"/>
      <c r="D36" s="235"/>
      <c r="E36" s="155"/>
      <c r="F36" s="235"/>
      <c r="G36" s="218"/>
      <c r="H36" s="235"/>
      <c r="I36" s="235"/>
      <c r="J36" s="235"/>
      <c r="M36" s="236"/>
      <c r="N36" s="143"/>
      <c r="O36" s="143"/>
      <c r="P36" s="143"/>
      <c r="Q36" s="123"/>
      <c r="R36" s="235"/>
      <c r="S36" s="235"/>
    </row>
    <row r="37" spans="1:20" s="135" customFormat="1" ht="9.75" customHeight="1">
      <c r="A37" s="136" t="s">
        <v>75</v>
      </c>
      <c r="B37" s="138">
        <f>SUM(C37:D37)</f>
        <v>2</v>
      </c>
      <c r="C37" s="138">
        <f>SUM(C38:C39)</f>
        <v>2</v>
      </c>
      <c r="D37" s="191">
        <f>SUM(D38:D39)</f>
        <v>0</v>
      </c>
      <c r="E37" s="155">
        <f>SUM(F37:H37)</f>
        <v>12</v>
      </c>
      <c r="F37" s="138">
        <f>SUM(F38:F39)</f>
        <v>12</v>
      </c>
      <c r="G37" s="214">
        <v>0</v>
      </c>
      <c r="H37" s="191">
        <f aca="true" t="shared" si="11" ref="H37:P37">SUM(H38:H39)</f>
        <v>0</v>
      </c>
      <c r="I37" s="138">
        <f t="shared" si="11"/>
        <v>35</v>
      </c>
      <c r="J37" s="138">
        <f t="shared" si="11"/>
        <v>21</v>
      </c>
      <c r="K37" s="227">
        <f t="shared" si="11"/>
        <v>14</v>
      </c>
      <c r="L37" s="228">
        <f t="shared" si="11"/>
        <v>2</v>
      </c>
      <c r="M37" s="137">
        <f t="shared" si="11"/>
        <v>1</v>
      </c>
      <c r="N37" s="137">
        <f t="shared" si="11"/>
        <v>480</v>
      </c>
      <c r="O37" s="137">
        <f t="shared" si="11"/>
        <v>241</v>
      </c>
      <c r="P37" s="137">
        <f t="shared" si="11"/>
        <v>239</v>
      </c>
      <c r="Q37" s="217">
        <f>E37/B37</f>
        <v>6</v>
      </c>
      <c r="R37" s="148">
        <f>N37/C37</f>
        <v>240</v>
      </c>
      <c r="S37" s="149">
        <f>N37/E37</f>
        <v>40</v>
      </c>
      <c r="T37" s="229">
        <f>N37/I37</f>
        <v>13.714285714285714</v>
      </c>
    </row>
    <row r="38" spans="1:20" ht="9.75" customHeight="1">
      <c r="A38" s="129" t="s">
        <v>101</v>
      </c>
      <c r="B38" s="156">
        <f>SUM(C38:D38)</f>
        <v>1</v>
      </c>
      <c r="C38" s="156">
        <v>1</v>
      </c>
      <c r="D38" s="193">
        <f>SUM(D39:D40)</f>
        <v>0</v>
      </c>
      <c r="E38" s="156">
        <f>SUM(F38:H38)</f>
        <v>6</v>
      </c>
      <c r="F38" s="156">
        <v>6</v>
      </c>
      <c r="G38" s="218">
        <v>0</v>
      </c>
      <c r="H38" s="193">
        <f>SUM(H39:H40)</f>
        <v>0</v>
      </c>
      <c r="I38" s="156">
        <v>18</v>
      </c>
      <c r="J38" s="156">
        <v>13</v>
      </c>
      <c r="K38" s="219">
        <v>5</v>
      </c>
      <c r="L38" s="220">
        <v>1</v>
      </c>
      <c r="M38" s="223">
        <v>0</v>
      </c>
      <c r="N38" s="179">
        <v>240</v>
      </c>
      <c r="O38" s="179">
        <v>120</v>
      </c>
      <c r="P38" s="179">
        <v>120</v>
      </c>
      <c r="Q38" s="222">
        <f>E38/B38</f>
        <v>6</v>
      </c>
      <c r="R38" s="132">
        <f>N38/C38</f>
        <v>240</v>
      </c>
      <c r="S38" s="133">
        <f>N38/E38</f>
        <v>40</v>
      </c>
      <c r="T38" s="134">
        <f>N38/I38</f>
        <v>13.333333333333334</v>
      </c>
    </row>
    <row r="39" spans="1:20" ht="9.75" customHeight="1">
      <c r="A39" s="159" t="s">
        <v>91</v>
      </c>
      <c r="B39" s="196">
        <f>SUM(C39:D39)</f>
        <v>1</v>
      </c>
      <c r="C39" s="196">
        <v>1</v>
      </c>
      <c r="D39" s="237">
        <f>SUM(D40:D41)</f>
        <v>0</v>
      </c>
      <c r="E39" s="196">
        <f>SUM(F39:H39)</f>
        <v>6</v>
      </c>
      <c r="F39" s="196">
        <v>6</v>
      </c>
      <c r="G39" s="238">
        <v>0</v>
      </c>
      <c r="H39" s="237">
        <f>SUM(H40:H41)</f>
        <v>0</v>
      </c>
      <c r="I39" s="196">
        <v>17</v>
      </c>
      <c r="J39" s="196">
        <v>8</v>
      </c>
      <c r="K39" s="239">
        <v>9</v>
      </c>
      <c r="L39" s="240">
        <v>1</v>
      </c>
      <c r="M39" s="160">
        <v>1</v>
      </c>
      <c r="N39" s="185">
        <v>240</v>
      </c>
      <c r="O39" s="185">
        <v>121</v>
      </c>
      <c r="P39" s="185">
        <v>119</v>
      </c>
      <c r="Q39" s="241">
        <f>E39/B39</f>
        <v>6</v>
      </c>
      <c r="R39" s="164">
        <f>N39/C39</f>
        <v>240</v>
      </c>
      <c r="S39" s="165">
        <f>N39/E39</f>
        <v>40</v>
      </c>
      <c r="T39" s="242">
        <f>N39/I39</f>
        <v>14.117647058823529</v>
      </c>
    </row>
    <row r="40" spans="1:20" ht="7.5" customHeight="1">
      <c r="A40" s="243" t="s">
        <v>92</v>
      </c>
      <c r="D40" s="244"/>
      <c r="E40" s="126"/>
      <c r="G40" s="244"/>
      <c r="H40" s="244"/>
      <c r="L40" s="245"/>
      <c r="M40" s="245"/>
      <c r="Q40" s="226"/>
      <c r="R40" s="226"/>
      <c r="S40" s="225"/>
      <c r="T40" s="225"/>
    </row>
    <row r="41" ht="4.5" customHeight="1"/>
  </sheetData>
  <sheetProtection/>
  <mergeCells count="10">
    <mergeCell ref="A1:A2"/>
    <mergeCell ref="B1:D1"/>
    <mergeCell ref="E1:H1"/>
    <mergeCell ref="I1:K1"/>
    <mergeCell ref="S1:S2"/>
    <mergeCell ref="T1:T2"/>
    <mergeCell ref="L1:L2"/>
    <mergeCell ref="M1:M2"/>
    <mergeCell ref="N1:P1"/>
    <mergeCell ref="Q1:R1"/>
  </mergeCells>
  <printOptions horizontalCentered="1"/>
  <pageMargins left="0.2755905511811024" right="0.2755905511811024" top="0.3937007874015748" bottom="0.5118110236220472" header="0.2755905511811024" footer="0.2362204724409449"/>
  <pageSetup firstPageNumber="48" useFirstPageNumber="1" horizontalDpi="600" verticalDpi="600" orientation="portrait" paperSize="9" scale="180" r:id="rId1"/>
  <headerFooter alignWithMargins="0">
    <oddFooter>&amp;C&amp;"ＭＳ 明朝,標準"&amp;9－ &amp;P －</oddFooter>
  </headerFooter>
  <colBreaks count="1" manualBreakCount="1">
    <brk id="11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Y23"/>
  <sheetViews>
    <sheetView showGridLines="0" tabSelected="1" view="pageBreakPreview" zoomScale="106" zoomScaleNormal="130" zoomScaleSheetLayoutView="106" workbookViewId="0" topLeftCell="A1">
      <pane xSplit="1" ySplit="3" topLeftCell="E4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L20" sqref="L20"/>
    </sheetView>
  </sheetViews>
  <sheetFormatPr defaultColWidth="9.00390625" defaultRowHeight="13.5"/>
  <cols>
    <col min="1" max="1" width="9.625" style="119" customWidth="1"/>
    <col min="2" max="4" width="3.00390625" style="119" customWidth="1"/>
    <col min="5" max="5" width="4.375" style="119" customWidth="1"/>
    <col min="6" max="6" width="4.125" style="119" customWidth="1"/>
    <col min="7" max="8" width="3.00390625" style="119" customWidth="1"/>
    <col min="9" max="9" width="4.375" style="119" customWidth="1"/>
    <col min="10" max="11" width="4.125" style="119" customWidth="1"/>
    <col min="12" max="13" width="5.125" style="234" customWidth="1"/>
    <col min="14" max="16" width="5.25390625" style="234" customWidth="1"/>
    <col min="17" max="20" width="4.875" style="119" customWidth="1"/>
    <col min="21" max="16384" width="9.00390625" style="119" customWidth="1"/>
  </cols>
  <sheetData>
    <row r="1" spans="1:16" s="118" customFormat="1" ht="10.5" customHeight="1">
      <c r="A1" s="114" t="s">
        <v>95</v>
      </c>
      <c r="B1" s="114"/>
      <c r="C1" s="114"/>
      <c r="D1" s="114"/>
      <c r="E1" s="114"/>
      <c r="F1" s="114"/>
      <c r="G1" s="114"/>
      <c r="L1" s="246"/>
      <c r="M1" s="247"/>
      <c r="N1" s="247"/>
      <c r="O1" s="247"/>
      <c r="P1" s="247"/>
    </row>
    <row r="2" spans="1:20" ht="18.75" customHeight="1">
      <c r="A2" s="300" t="s">
        <v>54</v>
      </c>
      <c r="B2" s="305" t="s">
        <v>73</v>
      </c>
      <c r="C2" s="305"/>
      <c r="D2" s="305"/>
      <c r="E2" s="305" t="s">
        <v>55</v>
      </c>
      <c r="F2" s="305"/>
      <c r="G2" s="305"/>
      <c r="H2" s="305"/>
      <c r="I2" s="305" t="s">
        <v>56</v>
      </c>
      <c r="J2" s="305"/>
      <c r="K2" s="339"/>
      <c r="L2" s="335" t="s">
        <v>115</v>
      </c>
      <c r="M2" s="337" t="s">
        <v>126</v>
      </c>
      <c r="N2" s="332" t="s">
        <v>74</v>
      </c>
      <c r="O2" s="332"/>
      <c r="P2" s="332"/>
      <c r="Q2" s="308" t="s">
        <v>97</v>
      </c>
      <c r="R2" s="317"/>
      <c r="S2" s="308" t="s">
        <v>77</v>
      </c>
      <c r="T2" s="310" t="s">
        <v>78</v>
      </c>
    </row>
    <row r="3" spans="1:20" ht="18.75" customHeight="1">
      <c r="A3" s="331"/>
      <c r="B3" s="288" t="s">
        <v>58</v>
      </c>
      <c r="C3" s="288" t="s">
        <v>59</v>
      </c>
      <c r="D3" s="288" t="s">
        <v>60</v>
      </c>
      <c r="E3" s="288" t="s">
        <v>58</v>
      </c>
      <c r="F3" s="288" t="s">
        <v>61</v>
      </c>
      <c r="G3" s="288" t="s">
        <v>62</v>
      </c>
      <c r="H3" s="288" t="s">
        <v>63</v>
      </c>
      <c r="I3" s="288" t="s">
        <v>58</v>
      </c>
      <c r="J3" s="288" t="s">
        <v>64</v>
      </c>
      <c r="K3" s="289" t="s">
        <v>65</v>
      </c>
      <c r="L3" s="336"/>
      <c r="M3" s="338"/>
      <c r="N3" s="93" t="s">
        <v>58</v>
      </c>
      <c r="O3" s="93" t="s">
        <v>64</v>
      </c>
      <c r="P3" s="93" t="s">
        <v>65</v>
      </c>
      <c r="Q3" s="111" t="s">
        <v>99</v>
      </c>
      <c r="R3" s="111" t="s">
        <v>76</v>
      </c>
      <c r="S3" s="333"/>
      <c r="T3" s="334"/>
    </row>
    <row r="4" spans="1:20" ht="9.75" customHeight="1">
      <c r="A4" s="129" t="s">
        <v>125</v>
      </c>
      <c r="B4" s="130">
        <v>3</v>
      </c>
      <c r="C4" s="130">
        <v>3</v>
      </c>
      <c r="D4" s="193">
        <v>0</v>
      </c>
      <c r="E4" s="130">
        <v>63</v>
      </c>
      <c r="F4" s="130">
        <v>54</v>
      </c>
      <c r="G4" s="193">
        <v>0</v>
      </c>
      <c r="H4" s="130">
        <v>9</v>
      </c>
      <c r="I4" s="130">
        <v>118</v>
      </c>
      <c r="J4" s="130">
        <v>57</v>
      </c>
      <c r="K4" s="195">
        <v>61</v>
      </c>
      <c r="L4" s="168">
        <v>6</v>
      </c>
      <c r="M4" s="193">
        <v>0</v>
      </c>
      <c r="N4" s="143">
        <v>1398</v>
      </c>
      <c r="O4" s="143">
        <v>740</v>
      </c>
      <c r="P4" s="143">
        <v>658</v>
      </c>
      <c r="Q4" s="132">
        <v>21</v>
      </c>
      <c r="R4" s="132">
        <v>466</v>
      </c>
      <c r="S4" s="133">
        <v>22.2</v>
      </c>
      <c r="T4" s="134">
        <v>11.8</v>
      </c>
    </row>
    <row r="5" spans="1:20" ht="3" customHeight="1">
      <c r="A5" s="129"/>
      <c r="B5" s="130"/>
      <c r="C5" s="131"/>
      <c r="D5" s="193"/>
      <c r="E5" s="195"/>
      <c r="F5" s="130"/>
      <c r="G5" s="248"/>
      <c r="H5" s="193"/>
      <c r="I5" s="126"/>
      <c r="J5" s="130"/>
      <c r="K5" s="126"/>
      <c r="L5" s="168"/>
      <c r="M5" s="193"/>
      <c r="N5" s="143"/>
      <c r="O5" s="167"/>
      <c r="P5" s="143"/>
      <c r="Q5" s="132"/>
      <c r="R5" s="132"/>
      <c r="S5" s="133"/>
      <c r="T5" s="134"/>
    </row>
    <row r="6" spans="1:20" s="135" customFormat="1" ht="9.75" customHeight="1">
      <c r="A6" s="136" t="s">
        <v>132</v>
      </c>
      <c r="B6" s="138">
        <f>SUM(B8:B10)</f>
        <v>4</v>
      </c>
      <c r="C6" s="138">
        <f>SUM(C8:C10)</f>
        <v>4</v>
      </c>
      <c r="D6" s="193">
        <v>0</v>
      </c>
      <c r="E6" s="138">
        <f aca="true" t="shared" si="0" ref="E6:P6">SUM(E8:E10)</f>
        <v>86</v>
      </c>
      <c r="F6" s="138">
        <f t="shared" si="0"/>
        <v>71</v>
      </c>
      <c r="G6" s="193">
        <v>0</v>
      </c>
      <c r="H6" s="138">
        <f t="shared" si="0"/>
        <v>15</v>
      </c>
      <c r="I6" s="138">
        <f t="shared" si="0"/>
        <v>165</v>
      </c>
      <c r="J6" s="138">
        <f t="shared" si="0"/>
        <v>82</v>
      </c>
      <c r="K6" s="139">
        <f t="shared" si="0"/>
        <v>83</v>
      </c>
      <c r="L6" s="277">
        <f t="shared" si="0"/>
        <v>8</v>
      </c>
      <c r="M6" s="193">
        <v>0</v>
      </c>
      <c r="N6" s="138">
        <f t="shared" si="0"/>
        <v>1859</v>
      </c>
      <c r="O6" s="138">
        <f t="shared" si="0"/>
        <v>983</v>
      </c>
      <c r="P6" s="138">
        <f t="shared" si="0"/>
        <v>876</v>
      </c>
      <c r="Q6" s="132">
        <f>E6/B6</f>
        <v>21.5</v>
      </c>
      <c r="R6" s="132">
        <f>N6/C6</f>
        <v>464.75</v>
      </c>
      <c r="S6" s="133">
        <f>N6/E6</f>
        <v>21.61627906976744</v>
      </c>
      <c r="T6" s="134">
        <f>N6/I6</f>
        <v>11.266666666666667</v>
      </c>
    </row>
    <row r="7" spans="1:20" ht="3" customHeight="1">
      <c r="A7" s="129"/>
      <c r="B7" s="130"/>
      <c r="C7" s="131"/>
      <c r="D7" s="130"/>
      <c r="E7" s="195"/>
      <c r="F7" s="130"/>
      <c r="G7" s="126"/>
      <c r="H7" s="130"/>
      <c r="I7" s="126"/>
      <c r="J7" s="130"/>
      <c r="K7" s="126"/>
      <c r="L7" s="168"/>
      <c r="M7" s="167"/>
      <c r="N7" s="143"/>
      <c r="O7" s="167"/>
      <c r="P7" s="143"/>
      <c r="Q7" s="132"/>
      <c r="R7" s="132"/>
      <c r="S7" s="133"/>
      <c r="T7" s="134"/>
    </row>
    <row r="8" spans="1:20" ht="9.75" customHeight="1">
      <c r="A8" s="281" t="s">
        <v>135</v>
      </c>
      <c r="B8" s="130">
        <v>1</v>
      </c>
      <c r="C8" s="131">
        <v>1</v>
      </c>
      <c r="D8" s="193">
        <v>0</v>
      </c>
      <c r="E8" s="195">
        <v>22</v>
      </c>
      <c r="F8" s="130">
        <v>18</v>
      </c>
      <c r="G8" s="193">
        <v>0</v>
      </c>
      <c r="H8" s="130">
        <v>4</v>
      </c>
      <c r="I8" s="126">
        <v>45</v>
      </c>
      <c r="J8" s="130">
        <v>25</v>
      </c>
      <c r="K8" s="126">
        <v>20</v>
      </c>
      <c r="L8" s="168">
        <v>2</v>
      </c>
      <c r="M8" s="192">
        <v>0</v>
      </c>
      <c r="N8" s="143">
        <v>493</v>
      </c>
      <c r="O8" s="167">
        <v>264</v>
      </c>
      <c r="P8" s="143">
        <v>229</v>
      </c>
      <c r="Q8" s="132">
        <f>E8/B8</f>
        <v>22</v>
      </c>
      <c r="R8" s="132">
        <f>N8/C8</f>
        <v>493</v>
      </c>
      <c r="S8" s="133">
        <f>N8/E8</f>
        <v>22.40909090909091</v>
      </c>
      <c r="T8" s="134">
        <f>N8/I8</f>
        <v>10.955555555555556</v>
      </c>
    </row>
    <row r="9" spans="1:20" ht="9.75" customHeight="1">
      <c r="A9" s="129" t="s">
        <v>119</v>
      </c>
      <c r="B9" s="130">
        <f>SUM(C9:D9)</f>
        <v>1</v>
      </c>
      <c r="C9" s="131">
        <v>1</v>
      </c>
      <c r="D9" s="193">
        <v>0</v>
      </c>
      <c r="E9" s="195">
        <v>15</v>
      </c>
      <c r="F9" s="130">
        <v>15</v>
      </c>
      <c r="G9" s="193">
        <v>0</v>
      </c>
      <c r="H9" s="193">
        <v>0</v>
      </c>
      <c r="I9" s="126">
        <v>33</v>
      </c>
      <c r="J9" s="130">
        <v>18</v>
      </c>
      <c r="K9" s="126">
        <v>15</v>
      </c>
      <c r="L9" s="168">
        <v>2</v>
      </c>
      <c r="M9" s="192">
        <v>0</v>
      </c>
      <c r="N9" s="143">
        <v>411</v>
      </c>
      <c r="O9" s="167">
        <v>220</v>
      </c>
      <c r="P9" s="143">
        <v>191</v>
      </c>
      <c r="Q9" s="132">
        <f>E9/B9</f>
        <v>15</v>
      </c>
      <c r="R9" s="132">
        <f>N9/C9</f>
        <v>411</v>
      </c>
      <c r="S9" s="133">
        <f>N9/E9</f>
        <v>27.4</v>
      </c>
      <c r="T9" s="134">
        <f>N9/I9</f>
        <v>12.454545454545455</v>
      </c>
    </row>
    <row r="10" spans="1:20" ht="9.75" customHeight="1">
      <c r="A10" s="159" t="s">
        <v>120</v>
      </c>
      <c r="B10" s="250">
        <f>SUM(C10:D10)</f>
        <v>2</v>
      </c>
      <c r="C10" s="251">
        <v>2</v>
      </c>
      <c r="D10" s="237">
        <v>0</v>
      </c>
      <c r="E10" s="252">
        <v>49</v>
      </c>
      <c r="F10" s="253">
        <v>38</v>
      </c>
      <c r="G10" s="237">
        <v>0</v>
      </c>
      <c r="H10" s="254">
        <v>11</v>
      </c>
      <c r="I10" s="255">
        <v>87</v>
      </c>
      <c r="J10" s="253">
        <v>39</v>
      </c>
      <c r="K10" s="255">
        <v>48</v>
      </c>
      <c r="L10" s="256">
        <v>4</v>
      </c>
      <c r="M10" s="257">
        <v>0</v>
      </c>
      <c r="N10" s="258">
        <v>955</v>
      </c>
      <c r="O10" s="259">
        <v>499</v>
      </c>
      <c r="P10" s="258">
        <v>456</v>
      </c>
      <c r="Q10" s="164">
        <f>E10/B10</f>
        <v>24.5</v>
      </c>
      <c r="R10" s="164">
        <f>N10/C10</f>
        <v>477.5</v>
      </c>
      <c r="S10" s="165">
        <f>N10/E10</f>
        <v>19.489795918367346</v>
      </c>
      <c r="T10" s="166">
        <f>N10/I10</f>
        <v>10.977011494252874</v>
      </c>
    </row>
    <row r="11" spans="1:20" ht="9">
      <c r="A11" s="243" t="s">
        <v>92</v>
      </c>
      <c r="D11" s="244"/>
      <c r="E11" s="126"/>
      <c r="G11" s="244"/>
      <c r="H11" s="244"/>
      <c r="L11" s="245"/>
      <c r="M11" s="245"/>
      <c r="Q11" s="226"/>
      <c r="R11" s="226"/>
      <c r="S11" s="225"/>
      <c r="T11" s="225"/>
    </row>
    <row r="13" spans="1:16" s="118" customFormat="1" ht="9">
      <c r="A13" s="114" t="s">
        <v>137</v>
      </c>
      <c r="B13" s="114"/>
      <c r="C13" s="114"/>
      <c r="D13" s="114"/>
      <c r="E13" s="114"/>
      <c r="F13" s="114"/>
      <c r="G13" s="114"/>
      <c r="L13" s="246"/>
      <c r="M13" s="247"/>
      <c r="N13" s="247"/>
      <c r="O13" s="247"/>
      <c r="P13" s="247"/>
    </row>
    <row r="14" spans="1:20" ht="9">
      <c r="A14" s="282" t="s">
        <v>125</v>
      </c>
      <c r="B14" s="283">
        <v>0</v>
      </c>
      <c r="C14" s="283">
        <v>0</v>
      </c>
      <c r="D14" s="283">
        <v>0</v>
      </c>
      <c r="E14" s="283">
        <v>0</v>
      </c>
      <c r="F14" s="283">
        <v>0</v>
      </c>
      <c r="G14" s="283">
        <v>0</v>
      </c>
      <c r="H14" s="283">
        <v>0</v>
      </c>
      <c r="I14" s="283">
        <v>0</v>
      </c>
      <c r="J14" s="283">
        <v>0</v>
      </c>
      <c r="K14" s="287">
        <v>0</v>
      </c>
      <c r="L14" s="286">
        <v>0</v>
      </c>
      <c r="M14" s="283">
        <v>0</v>
      </c>
      <c r="N14" s="283">
        <v>0</v>
      </c>
      <c r="O14" s="283">
        <v>0</v>
      </c>
      <c r="P14" s="283">
        <v>0</v>
      </c>
      <c r="Q14" s="283">
        <v>0</v>
      </c>
      <c r="R14" s="283">
        <v>0</v>
      </c>
      <c r="S14" s="283">
        <v>0</v>
      </c>
      <c r="T14" s="287">
        <v>0</v>
      </c>
    </row>
    <row r="15" spans="1:20" ht="3" customHeight="1">
      <c r="A15" s="129"/>
      <c r="B15" s="130"/>
      <c r="C15" s="131"/>
      <c r="D15" s="193"/>
      <c r="E15" s="195"/>
      <c r="F15" s="130"/>
      <c r="G15" s="248"/>
      <c r="H15" s="193"/>
      <c r="I15" s="126"/>
      <c r="J15" s="130"/>
      <c r="K15" s="195"/>
      <c r="L15" s="168"/>
      <c r="M15" s="249"/>
      <c r="N15" s="143"/>
      <c r="O15" s="167"/>
      <c r="P15" s="143"/>
      <c r="Q15" s="132"/>
      <c r="R15" s="132"/>
      <c r="S15" s="133"/>
      <c r="T15" s="134"/>
    </row>
    <row r="16" spans="1:20" s="135" customFormat="1" ht="9.75" customHeight="1">
      <c r="A16" s="136" t="s">
        <v>132</v>
      </c>
      <c r="B16" s="138">
        <f>SUM(B18:B18)</f>
        <v>1</v>
      </c>
      <c r="C16" s="138">
        <f>SUM(C18:C18)</f>
        <v>1</v>
      </c>
      <c r="D16" s="193">
        <v>0</v>
      </c>
      <c r="E16" s="138">
        <f>SUM(E18:E18)</f>
        <v>4</v>
      </c>
      <c r="F16" s="138">
        <f>SUM(F18:F18)</f>
        <v>4</v>
      </c>
      <c r="G16" s="193">
        <v>0</v>
      </c>
      <c r="H16" s="193">
        <v>0</v>
      </c>
      <c r="I16" s="138">
        <f>SUM(I18:I18)</f>
        <v>8</v>
      </c>
      <c r="J16" s="138">
        <f>SUM(J18:J18)</f>
        <v>5</v>
      </c>
      <c r="K16" s="139">
        <f>SUM(K18:K18)</f>
        <v>3</v>
      </c>
      <c r="L16" s="277">
        <f>SUM(L18:L18)</f>
        <v>1</v>
      </c>
      <c r="M16" s="193">
        <v>0</v>
      </c>
      <c r="N16" s="138">
        <f>SUM(N18:N18)</f>
        <v>160</v>
      </c>
      <c r="O16" s="138">
        <f>SUM(O18:O18)</f>
        <v>64</v>
      </c>
      <c r="P16" s="138">
        <f>SUM(P18:P18)</f>
        <v>96</v>
      </c>
      <c r="Q16" s="132">
        <f>E16/B16</f>
        <v>4</v>
      </c>
      <c r="R16" s="132">
        <f>N16/C16</f>
        <v>160</v>
      </c>
      <c r="S16" s="133">
        <f>N16/E16</f>
        <v>40</v>
      </c>
      <c r="T16" s="134">
        <f>N16/I16</f>
        <v>20</v>
      </c>
    </row>
    <row r="17" spans="1:20" ht="3" customHeight="1">
      <c r="A17" s="129"/>
      <c r="B17" s="130"/>
      <c r="C17" s="131"/>
      <c r="D17" s="130"/>
      <c r="E17" s="195"/>
      <c r="F17" s="130"/>
      <c r="G17" s="126"/>
      <c r="H17" s="130"/>
      <c r="I17" s="126"/>
      <c r="J17" s="130"/>
      <c r="K17" s="126"/>
      <c r="L17" s="168"/>
      <c r="M17" s="167"/>
      <c r="N17" s="143"/>
      <c r="O17" s="167"/>
      <c r="P17" s="143"/>
      <c r="Q17" s="132"/>
      <c r="R17" s="132"/>
      <c r="S17" s="133"/>
      <c r="T17" s="134"/>
    </row>
    <row r="18" spans="1:20" ht="9.75" customHeight="1">
      <c r="A18" s="159" t="s">
        <v>138</v>
      </c>
      <c r="B18" s="250">
        <v>1</v>
      </c>
      <c r="C18" s="251">
        <v>1</v>
      </c>
      <c r="D18" s="237">
        <v>0</v>
      </c>
      <c r="E18" s="252">
        <v>4</v>
      </c>
      <c r="F18" s="253">
        <v>4</v>
      </c>
      <c r="G18" s="237">
        <v>0</v>
      </c>
      <c r="H18" s="237">
        <v>0</v>
      </c>
      <c r="I18" s="255">
        <v>8</v>
      </c>
      <c r="J18" s="253">
        <v>5</v>
      </c>
      <c r="K18" s="255">
        <v>3</v>
      </c>
      <c r="L18" s="256">
        <v>1</v>
      </c>
      <c r="M18" s="257">
        <v>0</v>
      </c>
      <c r="N18" s="258">
        <v>160</v>
      </c>
      <c r="O18" s="259">
        <v>64</v>
      </c>
      <c r="P18" s="258">
        <v>96</v>
      </c>
      <c r="Q18" s="164">
        <f>E18/B18</f>
        <v>4</v>
      </c>
      <c r="R18" s="164">
        <f>N18/C18</f>
        <v>160</v>
      </c>
      <c r="S18" s="165">
        <f>N18/E18</f>
        <v>40</v>
      </c>
      <c r="T18" s="166">
        <f>N18/I18</f>
        <v>20</v>
      </c>
    </row>
    <row r="23" ht="9">
      <c r="Y23" s="119" t="s">
        <v>139</v>
      </c>
    </row>
  </sheetData>
  <sheetProtection/>
  <mergeCells count="10">
    <mergeCell ref="N2:P2"/>
    <mergeCell ref="Q2:R2"/>
    <mergeCell ref="S2:S3"/>
    <mergeCell ref="T2:T3"/>
    <mergeCell ref="A2:A3"/>
    <mergeCell ref="B2:D2"/>
    <mergeCell ref="E2:H2"/>
    <mergeCell ref="I2:K2"/>
    <mergeCell ref="L2:L3"/>
    <mergeCell ref="M2:M3"/>
  </mergeCells>
  <printOptions horizontalCentered="1"/>
  <pageMargins left="0.2755905511811024" right="0.2755905511811024" top="0.3937007874015748" bottom="0.5118110236220472" header="0.2755905511811024" footer="0.2362204724409449"/>
  <pageSetup firstPageNumber="50" useFirstPageNumber="1" horizontalDpi="600" verticalDpi="600" orientation="portrait" paperSize="9" scale="180" r:id="rId1"/>
  <headerFooter alignWithMargins="0">
    <oddFooter>&amp;C&amp;"ＭＳ 明朝,標準"&amp;9－ &amp;P －</oddFooter>
  </headerFooter>
  <colBreaks count="1" manualBreakCount="1">
    <brk id="1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 晃成</dc:creator>
  <cp:keywords/>
  <dc:description/>
  <cp:lastModifiedBy>湯浅 英貴</cp:lastModifiedBy>
  <cp:lastPrinted>2023-03-06T06:27:31Z</cp:lastPrinted>
  <dcterms:created xsi:type="dcterms:W3CDTF">2007-02-22T08:07:55Z</dcterms:created>
  <dcterms:modified xsi:type="dcterms:W3CDTF">2023-03-06T06:27:42Z</dcterms:modified>
  <cp:category/>
  <cp:version/>
  <cp:contentType/>
  <cp:contentStatus/>
</cp:coreProperties>
</file>