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1"/>
  </bookViews>
  <sheets>
    <sheet name="32-33" sheetId="1" r:id="rId1"/>
    <sheet name="34-35" sheetId="2" r:id="rId2"/>
  </sheets>
  <definedNames/>
  <calcPr fullCalcOnLoad="1"/>
</workbook>
</file>

<file path=xl/sharedStrings.xml><?xml version="1.0" encoding="utf-8"?>
<sst xmlns="http://schemas.openxmlformats.org/spreadsheetml/2006/main" count="274" uniqueCount="113">
  <si>
    <t>その他（上記以外）</t>
  </si>
  <si>
    <t>再
掲</t>
  </si>
  <si>
    <t>Ａのうち就職している者</t>
  </si>
  <si>
    <t>Ｂのうち就職している者</t>
  </si>
  <si>
    <t>Ｃ、Ｄのうち就職している者</t>
  </si>
  <si>
    <t>人数</t>
  </si>
  <si>
    <t>構成比</t>
  </si>
  <si>
    <t>（Ｔ）</t>
  </si>
  <si>
    <t>（Ａ）</t>
  </si>
  <si>
    <t>（Ｂ）</t>
  </si>
  <si>
    <t>（Ｃ）</t>
  </si>
  <si>
    <t>（Ｄ）</t>
  </si>
  <si>
    <t>進学率　　　　　　　　</t>
  </si>
  <si>
    <t>（A／T）</t>
  </si>
  <si>
    <t>就職率</t>
  </si>
  <si>
    <t>計</t>
  </si>
  <si>
    <t>（Ｆ）</t>
  </si>
  <si>
    <t>（Ｇ）</t>
  </si>
  <si>
    <t>（Ｈ）</t>
  </si>
  <si>
    <t>全日制(公立)</t>
  </si>
  <si>
    <t>定時制(公立)</t>
  </si>
  <si>
    <t>私　　　立</t>
  </si>
  <si>
    <t>計</t>
  </si>
  <si>
    <t>家事手伝い</t>
  </si>
  <si>
    <t>臨時的な仕事</t>
  </si>
  <si>
    <t>外国の学校に入学</t>
  </si>
  <si>
    <t>　　ア　卒業後の進路</t>
  </si>
  <si>
    <t>男</t>
  </si>
  <si>
    <t>女</t>
  </si>
  <si>
    <t>区　　　　　　分</t>
  </si>
  <si>
    <t>卒業者総数</t>
  </si>
  <si>
    <t>進
学
者</t>
  </si>
  <si>
    <t>大学</t>
  </si>
  <si>
    <t>短期大学</t>
  </si>
  <si>
    <t>大学・短大の通信教育部</t>
  </si>
  <si>
    <t>大学等の別科、高校等の専攻科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</si>
  <si>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</si>
  <si>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</si>
  <si>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</si>
  <si>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</si>
  <si>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</si>
  <si>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 xml:space="preserve">
そ
の
他
</t>
  </si>
  <si>
    <t>進学希望者（予備校）</t>
  </si>
  <si>
    <t>進学希望者（在家庭）</t>
  </si>
  <si>
    <t>施設等に入所</t>
  </si>
  <si>
    <t>　(2) 高等学校</t>
  </si>
  <si>
    <t>死亡・不詳</t>
  </si>
  <si>
    <t>（Ｉ）</t>
  </si>
  <si>
    <t>（Ｊ）</t>
  </si>
  <si>
    <t>進学率　　　　県</t>
  </si>
  <si>
    <t>就職率　　　　県</t>
  </si>
  <si>
    <t>（E+H+I+J/T）</t>
  </si>
  <si>
    <t>　　　　　　　国</t>
  </si>
  <si>
    <t>　　ウ　学科別進路状況（公立高等学校）</t>
  </si>
  <si>
    <t>区分</t>
  </si>
  <si>
    <t>合計</t>
  </si>
  <si>
    <t>全日制</t>
  </si>
  <si>
    <t>定時制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</si>
  <si>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</si>
  <si>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</si>
  <si>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</si>
  <si>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</si>
  <si>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</si>
  <si>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</si>
  <si>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</si>
  <si>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</si>
  <si>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</si>
  <si>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</si>
  <si>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</t>
  </si>
  <si>
    <t>福祉</t>
  </si>
  <si>
    <t>総合</t>
  </si>
  <si>
    <t>芸術</t>
  </si>
  <si>
    <t>進
学
状
況</t>
  </si>
  <si>
    <t>進学志願者</t>
  </si>
  <si>
    <t>進学者計</t>
  </si>
  <si>
    <t>大学
（学部）</t>
  </si>
  <si>
    <t>国・公立</t>
  </si>
  <si>
    <t>私　　立</t>
  </si>
  <si>
    <t>短大
（本科）</t>
  </si>
  <si>
    <t>大学・短大の通信教育部</t>
  </si>
  <si>
    <t>大学等の別科、高校等の専攻科</t>
  </si>
  <si>
    <t>そ
の
他</t>
  </si>
  <si>
    <t>その他計</t>
  </si>
  <si>
    <t>進学希望者（予備校）</t>
  </si>
  <si>
    <t>進学希望者（在家庭）</t>
  </si>
  <si>
    <t>Ａのうち就職者(Ｈ)</t>
  </si>
  <si>
    <t>大学  （学部）</t>
  </si>
  <si>
    <t>短大  （本科）</t>
  </si>
  <si>
    <t>大学、短大の通信教育部</t>
  </si>
  <si>
    <t>大学の別科、高校等の専攻科</t>
  </si>
  <si>
    <t>Bのうち就職している者（再掲）</t>
  </si>
  <si>
    <t>C,Dのうち就職している者(再掲)</t>
  </si>
  <si>
    <t>進学率（A／T）</t>
  </si>
  <si>
    <t>就職率（E+H+I+J／T)</t>
  </si>
  <si>
    <t>(Ｔ)</t>
  </si>
  <si>
    <t>(Ａ)</t>
  </si>
  <si>
    <t>(Ｂ)</t>
  </si>
  <si>
    <t>(Ｃ)</t>
  </si>
  <si>
    <t>(Ｄ)</t>
  </si>
  <si>
    <t>(Ｅ)</t>
  </si>
  <si>
    <t>(Ｆ)</t>
  </si>
  <si>
    <t>(Ｇ)</t>
  </si>
  <si>
    <t>(Ｈ)</t>
  </si>
  <si>
    <t>(Ｉ)</t>
  </si>
  <si>
    <t>(Ｊ)</t>
  </si>
  <si>
    <t>-</t>
  </si>
  <si>
    <t>21年3月卒業者</t>
  </si>
  <si>
    <t>(21.5.1 現在　教育政策課調)</t>
  </si>
  <si>
    <t>(21.5.1現在　教育政策課調)</t>
  </si>
  <si>
    <t>　　イ　進学率・就職率推移（国立＋公立＋私立）</t>
  </si>
  <si>
    <t>8.3</t>
  </si>
  <si>
    <t>平成3年3月</t>
  </si>
  <si>
    <t>前年度
卒業者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</si>
</sst>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  <numFmt numFmtId="227" formatCode="#,##0;&quot;△ &quot;#,##0"/>
    <numFmt numFmtId="228" formatCode="\(0\)"/>
    <numFmt numFmtId="229" formatCode="\("/>
    <numFmt numFmtId="230" formatCode="General&quot;(1)&quot;"/>
    <numFmt numFmtId="231" formatCode="0\(\1\)"/>
    <numFmt numFmtId="232" formatCode="\(0.0_)"/>
    <numFmt numFmtId="233" formatCode="\(0.0_ \)"/>
    <numFmt numFmtId="234" formatCode="\(#,##0.0_)\ "/>
    <numFmt numFmtId="235" formatCode="\(#,##0.0\)"/>
    <numFmt numFmtId="236" formatCode="General&quot;歳&quot;"/>
    <numFmt numFmtId="237" formatCode="0.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.5"/>
      <color indexed="8"/>
      <name val="ＭＳ 明朝"/>
      <family val="1"/>
    </font>
    <font>
      <sz val="6.5"/>
      <name val="ＭＳ 明朝"/>
      <family val="1"/>
    </font>
    <font>
      <sz val="7.5"/>
      <color indexed="10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86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>
      <alignment vertical="center"/>
    </xf>
    <xf numFmtId="182" fontId="6" fillId="0" borderId="4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80" fontId="6" fillId="0" borderId="6" xfId="0" applyNumberFormat="1" applyFont="1" applyFill="1" applyBorder="1" applyAlignment="1">
      <alignment vertical="center"/>
    </xf>
    <xf numFmtId="180" fontId="6" fillId="0" borderId="7" xfId="0" applyNumberFormat="1" applyFont="1" applyFill="1" applyBorder="1" applyAlignment="1">
      <alignment vertical="center"/>
    </xf>
    <xf numFmtId="180" fontId="6" fillId="0" borderId="8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82" fontId="6" fillId="0" borderId="11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2" fontId="6" fillId="0" borderId="5" xfId="0" applyNumberFormat="1" applyFont="1" applyFill="1" applyBorder="1" applyAlignment="1">
      <alignment vertical="center"/>
    </xf>
    <xf numFmtId="182" fontId="6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8" fillId="0" borderId="12" xfId="0" applyFont="1" applyBorder="1" applyAlignment="1">
      <alignment vertical="center"/>
    </xf>
    <xf numFmtId="184" fontId="8" fillId="0" borderId="17" xfId="0" applyNumberFormat="1" applyFont="1" applyBorder="1" applyAlignment="1">
      <alignment vertical="center"/>
    </xf>
    <xf numFmtId="184" fontId="8" fillId="0" borderId="6" xfId="0" applyNumberFormat="1" applyFont="1" applyBorder="1" applyAlignment="1">
      <alignment vertical="center"/>
    </xf>
    <xf numFmtId="184" fontId="8" fillId="0" borderId="12" xfId="0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184" fontId="8" fillId="0" borderId="18" xfId="0" applyNumberFormat="1" applyFont="1" applyBorder="1" applyAlignment="1">
      <alignment vertical="center"/>
    </xf>
    <xf numFmtId="184" fontId="8" fillId="0" borderId="8" xfId="0" applyNumberFormat="1" applyFont="1" applyBorder="1" applyAlignment="1">
      <alignment vertical="center"/>
    </xf>
    <xf numFmtId="184" fontId="8" fillId="0" borderId="13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184" fontId="8" fillId="0" borderId="10" xfId="0" applyNumberFormat="1" applyFont="1" applyBorder="1" applyAlignment="1">
      <alignment vertical="center"/>
    </xf>
    <xf numFmtId="184" fontId="8" fillId="0" borderId="7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84" fontId="8" fillId="0" borderId="22" xfId="0" applyNumberFormat="1" applyFont="1" applyBorder="1" applyAlignment="1">
      <alignment vertical="center"/>
    </xf>
    <xf numFmtId="184" fontId="8" fillId="0" borderId="23" xfId="0" applyNumberFormat="1" applyFont="1" applyBorder="1" applyAlignment="1">
      <alignment vertical="center"/>
    </xf>
    <xf numFmtId="184" fontId="8" fillId="0" borderId="21" xfId="0" applyNumberFormat="1" applyFont="1" applyFill="1" applyBorder="1" applyAlignment="1">
      <alignment vertical="center"/>
    </xf>
    <xf numFmtId="180" fontId="8" fillId="0" borderId="4" xfId="0" applyNumberFormat="1" applyFont="1" applyFill="1" applyBorder="1" applyAlignment="1">
      <alignment vertical="center"/>
    </xf>
    <xf numFmtId="180" fontId="8" fillId="0" borderId="5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226" fontId="6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226" fontId="6" fillId="0" borderId="8" xfId="0" applyNumberFormat="1" applyFont="1" applyFill="1" applyBorder="1" applyAlignment="1">
      <alignment vertical="center"/>
    </xf>
    <xf numFmtId="226" fontId="6" fillId="0" borderId="14" xfId="0" applyNumberFormat="1" applyFont="1" applyFill="1" applyBorder="1" applyAlignment="1">
      <alignment vertical="center"/>
    </xf>
    <xf numFmtId="226" fontId="6" fillId="0" borderId="7" xfId="0" applyNumberFormat="1" applyFont="1" applyFill="1" applyBorder="1" applyAlignment="1">
      <alignment vertical="center"/>
    </xf>
    <xf numFmtId="226" fontId="6" fillId="0" borderId="6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82" fontId="6" fillId="0" borderId="9" xfId="0" applyNumberFormat="1" applyFont="1" applyFill="1" applyBorder="1" applyAlignment="1">
      <alignment vertical="center"/>
    </xf>
    <xf numFmtId="182" fontId="6" fillId="0" borderId="20" xfId="0" applyNumberFormat="1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vertical="center"/>
    </xf>
    <xf numFmtId="182" fontId="6" fillId="0" borderId="13" xfId="0" applyNumberFormat="1" applyFont="1" applyFill="1" applyBorder="1" applyAlignment="1">
      <alignment vertical="center"/>
    </xf>
    <xf numFmtId="182" fontId="6" fillId="0" borderId="14" xfId="0" applyNumberFormat="1" applyFont="1" applyFill="1" applyBorder="1" applyAlignment="1">
      <alignment vertical="center"/>
    </xf>
    <xf numFmtId="184" fontId="8" fillId="0" borderId="12" xfId="0" applyNumberFormat="1" applyFont="1" applyBorder="1" applyAlignment="1">
      <alignment vertical="center"/>
    </xf>
    <xf numFmtId="184" fontId="8" fillId="0" borderId="14" xfId="0" applyNumberFormat="1" applyFont="1" applyBorder="1" applyAlignment="1">
      <alignment vertical="center"/>
    </xf>
    <xf numFmtId="184" fontId="8" fillId="0" borderId="13" xfId="0" applyNumberFormat="1" applyFont="1" applyBorder="1" applyAlignment="1">
      <alignment vertical="center"/>
    </xf>
    <xf numFmtId="184" fontId="8" fillId="0" borderId="21" xfId="0" applyNumberFormat="1" applyFont="1" applyBorder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textRotation="255" wrapText="1"/>
    </xf>
    <xf numFmtId="189" fontId="6" fillId="0" borderId="9" xfId="0" applyNumberFormat="1" applyFont="1" applyFill="1" applyBorder="1" applyAlignment="1">
      <alignment horizontal="center" vertical="center"/>
    </xf>
    <xf numFmtId="180" fontId="9" fillId="0" borderId="5" xfId="0" applyNumberFormat="1" applyFont="1" applyFill="1" applyBorder="1" applyAlignment="1">
      <alignment vertical="center"/>
    </xf>
    <xf numFmtId="190" fontId="6" fillId="0" borderId="9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82" fontId="6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vertical="center"/>
    </xf>
    <xf numFmtId="180" fontId="6" fillId="0" borderId="0" xfId="21" applyNumberFormat="1" applyFont="1">
      <alignment vertical="center"/>
      <protection/>
    </xf>
    <xf numFmtId="180" fontId="6" fillId="0" borderId="5" xfId="21" applyNumberFormat="1" applyFont="1" applyBorder="1">
      <alignment vertical="center"/>
      <protection/>
    </xf>
    <xf numFmtId="180" fontId="6" fillId="0" borderId="26" xfId="21" applyNumberFormat="1" applyFont="1" applyBorder="1">
      <alignment vertical="center"/>
      <protection/>
    </xf>
    <xf numFmtId="180" fontId="6" fillId="0" borderId="9" xfId="21" applyNumberFormat="1" applyFont="1" applyBorder="1">
      <alignment vertical="center"/>
      <protection/>
    </xf>
    <xf numFmtId="180" fontId="6" fillId="0" borderId="12" xfId="21" applyNumberFormat="1" applyFont="1" applyBorder="1">
      <alignment vertical="center"/>
      <protection/>
    </xf>
    <xf numFmtId="180" fontId="6" fillId="0" borderId="27" xfId="21" applyNumberFormat="1" applyFont="1" applyBorder="1">
      <alignment vertical="center"/>
      <protection/>
    </xf>
    <xf numFmtId="180" fontId="6" fillId="0" borderId="17" xfId="21" applyNumberFormat="1" applyFont="1" applyBorder="1">
      <alignment vertical="center"/>
      <protection/>
    </xf>
    <xf numFmtId="180" fontId="6" fillId="0" borderId="9" xfId="21" applyNumberFormat="1" applyFont="1" applyBorder="1" applyAlignment="1">
      <alignment horizontal="right" vertical="center"/>
      <protection/>
    </xf>
    <xf numFmtId="179" fontId="6" fillId="0" borderId="6" xfId="0" applyNumberFormat="1" applyFont="1" applyFill="1" applyBorder="1" applyAlignment="1">
      <alignment vertical="center"/>
    </xf>
    <xf numFmtId="179" fontId="6" fillId="0" borderId="8" xfId="0" applyNumberFormat="1" applyFont="1" applyFill="1" applyBorder="1" applyAlignment="1">
      <alignment vertical="center"/>
    </xf>
    <xf numFmtId="180" fontId="8" fillId="0" borderId="0" xfId="21" applyNumberFormat="1" applyFont="1">
      <alignment vertical="center"/>
      <protection/>
    </xf>
    <xf numFmtId="180" fontId="8" fillId="0" borderId="10" xfId="0" applyNumberFormat="1" applyFont="1" applyFill="1" applyBorder="1" applyAlignment="1">
      <alignment vertical="center"/>
    </xf>
    <xf numFmtId="180" fontId="8" fillId="0" borderId="7" xfId="0" applyNumberFormat="1" applyFont="1" applyFill="1" applyBorder="1" applyAlignment="1">
      <alignment vertical="center"/>
    </xf>
    <xf numFmtId="180" fontId="6" fillId="0" borderId="26" xfId="21" applyNumberFormat="1" applyFont="1" applyBorder="1" applyAlignment="1">
      <alignment horizontal="right" vertical="center"/>
      <protection/>
    </xf>
    <xf numFmtId="180" fontId="6" fillId="0" borderId="6" xfId="21" applyNumberFormat="1" applyFont="1" applyBorder="1">
      <alignment vertical="center"/>
      <protection/>
    </xf>
    <xf numFmtId="180" fontId="6" fillId="0" borderId="4" xfId="21" applyNumberFormat="1" applyFont="1" applyBorder="1">
      <alignment vertical="center"/>
      <protection/>
    </xf>
    <xf numFmtId="180" fontId="6" fillId="0" borderId="7" xfId="21" applyNumberFormat="1" applyFont="1" applyBorder="1">
      <alignment vertical="center"/>
      <protection/>
    </xf>
    <xf numFmtId="180" fontId="8" fillId="0" borderId="7" xfId="21" applyNumberFormat="1" applyFont="1" applyBorder="1">
      <alignment vertical="center"/>
      <protection/>
    </xf>
    <xf numFmtId="180" fontId="6" fillId="0" borderId="4" xfId="21" applyNumberFormat="1" applyFont="1" applyBorder="1" applyAlignment="1">
      <alignment horizontal="right" vertical="center"/>
      <protection/>
    </xf>
    <xf numFmtId="182" fontId="6" fillId="0" borderId="26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226" fontId="6" fillId="0" borderId="4" xfId="21" applyNumberFormat="1" applyFont="1" applyBorder="1" applyAlignment="1">
      <alignment horizontal="right" vertical="center"/>
      <protection/>
    </xf>
    <xf numFmtId="226" fontId="6" fillId="0" borderId="11" xfId="21" applyNumberFormat="1" applyFont="1" applyBorder="1" applyAlignment="1">
      <alignment horizontal="right" vertical="center"/>
      <protection/>
    </xf>
    <xf numFmtId="226" fontId="6" fillId="0" borderId="9" xfId="21" applyNumberFormat="1" applyFont="1" applyBorder="1" applyAlignment="1">
      <alignment horizontal="right" vertical="center"/>
      <protection/>
    </xf>
    <xf numFmtId="226" fontId="6" fillId="0" borderId="5" xfId="21" applyNumberFormat="1" applyFont="1" applyBorder="1" applyAlignment="1">
      <alignment horizontal="right" vertical="center"/>
      <protection/>
    </xf>
    <xf numFmtId="202" fontId="6" fillId="0" borderId="11" xfId="0" applyNumberFormat="1" applyFont="1" applyFill="1" applyBorder="1" applyAlignment="1">
      <alignment vertical="center"/>
    </xf>
    <xf numFmtId="202" fontId="6" fillId="0" borderId="1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26" fontId="6" fillId="0" borderId="26" xfId="21" applyNumberFormat="1" applyFont="1" applyBorder="1" applyAlignment="1">
      <alignment horizontal="right" vertical="center"/>
      <protection/>
    </xf>
    <xf numFmtId="226" fontId="6" fillId="0" borderId="6" xfId="21" applyNumberFormat="1" applyFont="1" applyBorder="1" applyAlignment="1">
      <alignment horizontal="right" vertical="center"/>
      <protection/>
    </xf>
    <xf numFmtId="0" fontId="7" fillId="0" borderId="0" xfId="0" applyFont="1" applyBorder="1" applyAlignment="1">
      <alignment vertical="center"/>
    </xf>
    <xf numFmtId="226" fontId="6" fillId="0" borderId="13" xfId="0" applyNumberFormat="1" applyFont="1" applyFill="1" applyBorder="1" applyAlignment="1">
      <alignment vertical="center"/>
    </xf>
    <xf numFmtId="226" fontId="6" fillId="0" borderId="10" xfId="0" applyNumberFormat="1" applyFont="1" applyFill="1" applyBorder="1" applyAlignment="1">
      <alignment vertical="center"/>
    </xf>
    <xf numFmtId="226" fontId="6" fillId="0" borderId="9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7" xfId="0" applyFont="1" applyFill="1" applyBorder="1" applyAlignment="1">
      <alignment horizontal="distributed" vertical="center" indent="1"/>
    </xf>
    <xf numFmtId="0" fontId="8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82" fontId="6" fillId="0" borderId="4" xfId="0" applyNumberFormat="1" applyFont="1" applyFill="1" applyBorder="1" applyAlignment="1">
      <alignment horizontal="center" vertical="center"/>
    </xf>
    <xf numFmtId="182" fontId="6" fillId="0" borderId="5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 indent="1"/>
    </xf>
    <xf numFmtId="182" fontId="6" fillId="0" borderId="11" xfId="0" applyNumberFormat="1" applyFont="1" applyFill="1" applyBorder="1" applyAlignment="1">
      <alignment horizontal="center" vertical="center"/>
    </xf>
    <xf numFmtId="182" fontId="6" fillId="0" borderId="15" xfId="0" applyNumberFormat="1" applyFont="1" applyFill="1" applyBorder="1" applyAlignment="1">
      <alignment horizontal="center" vertical="center"/>
    </xf>
    <xf numFmtId="180" fontId="6" fillId="0" borderId="29" xfId="0" applyNumberFormat="1" applyFont="1" applyFill="1" applyBorder="1" applyAlignment="1">
      <alignment horizontal="center" vertical="center"/>
    </xf>
    <xf numFmtId="180" fontId="6" fillId="0" borderId="30" xfId="0" applyNumberFormat="1" applyFont="1" applyFill="1" applyBorder="1" applyAlignment="1">
      <alignment horizontal="center" vertical="center"/>
    </xf>
    <xf numFmtId="180" fontId="6" fillId="0" borderId="31" xfId="0" applyNumberFormat="1" applyFont="1" applyFill="1" applyBorder="1" applyAlignment="1">
      <alignment horizontal="center" vertical="center"/>
    </xf>
    <xf numFmtId="180" fontId="6" fillId="0" borderId="32" xfId="0" applyNumberFormat="1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horizontal="center" vertical="center"/>
    </xf>
    <xf numFmtId="180" fontId="6" fillId="0" borderId="3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255" wrapText="1"/>
    </xf>
    <xf numFmtId="0" fontId="0" fillId="0" borderId="7" xfId="0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distributed" vertical="center" indent="9"/>
    </xf>
    <xf numFmtId="0" fontId="6" fillId="0" borderId="3" xfId="0" applyFont="1" applyFill="1" applyBorder="1" applyAlignment="1">
      <alignment horizontal="distributed" vertical="center" wrapText="1" indent="1"/>
    </xf>
    <xf numFmtId="0" fontId="0" fillId="0" borderId="26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学科別進路状況（高等学校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36"/>
  <sheetViews>
    <sheetView zoomScale="120" zoomScaleNormal="120" workbookViewId="0" topLeftCell="A1">
      <selection activeCell="J40" sqref="J40"/>
    </sheetView>
  </sheetViews>
  <sheetFormatPr defaultColWidth="9.00390625" defaultRowHeight="13.5"/>
  <cols>
    <col min="1" max="1" width="3.875" style="1" customWidth="1"/>
    <col min="2" max="2" width="9.875" style="1" customWidth="1"/>
    <col min="3" max="3" width="4.00390625" style="1" customWidth="1"/>
    <col min="4" max="4" width="5.00390625" style="1" customWidth="1"/>
    <col min="5" max="5" width="5.125" style="1" customWidth="1"/>
    <col min="6" max="8" width="6.00390625" style="1" customWidth="1"/>
    <col min="9" max="11" width="5.00390625" style="1" customWidth="1"/>
    <col min="12" max="12" width="5.00390625" style="4" customWidth="1"/>
    <col min="13" max="16" width="5.00390625" style="1" customWidth="1"/>
    <col min="17" max="17" width="5.375" style="1" customWidth="1"/>
    <col min="18" max="24" width="3.50390625" style="1" customWidth="1"/>
    <col min="25" max="16384" width="9.00390625" style="1" customWidth="1"/>
  </cols>
  <sheetData>
    <row r="1" spans="1:19" s="5" customFormat="1" ht="12.75" customHeight="1">
      <c r="A1" s="15" t="s">
        <v>45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  <c r="N1" s="16"/>
      <c r="O1" s="16"/>
      <c r="P1" s="15"/>
      <c r="Q1" s="15"/>
      <c r="R1" s="118"/>
      <c r="S1" s="118"/>
    </row>
    <row r="2" spans="1:19" s="5" customFormat="1" ht="12.75" customHeight="1">
      <c r="A2" s="15" t="s">
        <v>26</v>
      </c>
      <c r="B2" s="15"/>
      <c r="C2" s="15"/>
      <c r="D2" s="15"/>
      <c r="E2" s="15"/>
      <c r="F2" s="15"/>
      <c r="G2" s="15"/>
      <c r="H2" s="15"/>
      <c r="I2" s="16"/>
      <c r="J2" s="16"/>
      <c r="K2" s="16"/>
      <c r="L2" s="16"/>
      <c r="M2" s="16"/>
      <c r="N2" s="16"/>
      <c r="O2" s="16"/>
      <c r="P2" s="16"/>
      <c r="Q2" s="33" t="s">
        <v>107</v>
      </c>
      <c r="R2" s="118"/>
      <c r="S2" s="118"/>
    </row>
    <row r="3" spans="1:17" ht="12.75" customHeight="1">
      <c r="A3" s="156" t="s">
        <v>29</v>
      </c>
      <c r="B3" s="152"/>
      <c r="C3" s="152"/>
      <c r="D3" s="152"/>
      <c r="E3" s="152"/>
      <c r="F3" s="152"/>
      <c r="G3" s="152" t="s">
        <v>106</v>
      </c>
      <c r="H3" s="153"/>
      <c r="I3" s="60"/>
      <c r="J3" s="9" t="s">
        <v>19</v>
      </c>
      <c r="K3" s="9"/>
      <c r="L3" s="9"/>
      <c r="M3" s="9" t="s">
        <v>20</v>
      </c>
      <c r="N3" s="9"/>
      <c r="O3" s="9"/>
      <c r="P3" s="9" t="s">
        <v>21</v>
      </c>
      <c r="Q3" s="28"/>
    </row>
    <row r="4" spans="1:17" ht="12.75" customHeight="1">
      <c r="A4" s="142"/>
      <c r="B4" s="143"/>
      <c r="C4" s="143"/>
      <c r="D4" s="143"/>
      <c r="E4" s="143"/>
      <c r="F4" s="143"/>
      <c r="G4" s="10" t="s">
        <v>5</v>
      </c>
      <c r="H4" s="11" t="s">
        <v>6</v>
      </c>
      <c r="I4" s="58" t="s">
        <v>15</v>
      </c>
      <c r="J4" s="10" t="s">
        <v>27</v>
      </c>
      <c r="K4" s="10" t="s">
        <v>28</v>
      </c>
      <c r="L4" s="10" t="s">
        <v>15</v>
      </c>
      <c r="M4" s="10" t="s">
        <v>27</v>
      </c>
      <c r="N4" s="10" t="s">
        <v>28</v>
      </c>
      <c r="O4" s="10" t="s">
        <v>15</v>
      </c>
      <c r="P4" s="10" t="s">
        <v>27</v>
      </c>
      <c r="Q4" s="11" t="s">
        <v>28</v>
      </c>
    </row>
    <row r="5" spans="1:17" ht="12.75" customHeight="1">
      <c r="A5" s="131" t="s">
        <v>30</v>
      </c>
      <c r="B5" s="132"/>
      <c r="C5" s="133"/>
      <c r="D5" s="133"/>
      <c r="E5" s="134"/>
      <c r="F5" s="20" t="s">
        <v>7</v>
      </c>
      <c r="G5" s="12">
        <f>I5+L5+O5</f>
        <v>45983</v>
      </c>
      <c r="H5" s="26">
        <f>G5/$G$5*100</f>
        <v>100</v>
      </c>
      <c r="I5" s="61">
        <v>30945</v>
      </c>
      <c r="J5" s="12">
        <v>15187</v>
      </c>
      <c r="K5" s="12">
        <v>15758</v>
      </c>
      <c r="L5" s="12">
        <v>538</v>
      </c>
      <c r="M5" s="12">
        <v>327</v>
      </c>
      <c r="N5" s="12">
        <v>211</v>
      </c>
      <c r="O5" s="12">
        <f>P5+Q5</f>
        <v>14500</v>
      </c>
      <c r="P5" s="14">
        <f>P6+P11+P12+P13+P14+P15+P23</f>
        <v>7882</v>
      </c>
      <c r="Q5" s="14">
        <f>Q6+Q11+Q12+Q13+Q14+Q15+Q23</f>
        <v>6618</v>
      </c>
    </row>
    <row r="6" spans="1:17" ht="12.75" customHeight="1">
      <c r="A6" s="141" t="s">
        <v>31</v>
      </c>
      <c r="B6" s="142" t="s">
        <v>22</v>
      </c>
      <c r="C6" s="143"/>
      <c r="D6" s="143"/>
      <c r="E6" s="144"/>
      <c r="F6" s="20" t="s">
        <v>8</v>
      </c>
      <c r="G6" s="12">
        <f>I6+L6+O6</f>
        <v>25490</v>
      </c>
      <c r="H6" s="26">
        <f>G6/$G$5*100</f>
        <v>55.433529782745794</v>
      </c>
      <c r="I6" s="61">
        <v>15616</v>
      </c>
      <c r="J6" s="12">
        <v>7761</v>
      </c>
      <c r="K6" s="12">
        <v>7855</v>
      </c>
      <c r="L6" s="12">
        <v>62</v>
      </c>
      <c r="M6" s="12">
        <v>36</v>
      </c>
      <c r="N6" s="12">
        <v>26</v>
      </c>
      <c r="O6" s="12">
        <f aca="true" t="shared" si="0" ref="O6:O15">P6+Q6</f>
        <v>9812</v>
      </c>
      <c r="P6" s="12">
        <f>SUM(P7:P10)</f>
        <v>5240</v>
      </c>
      <c r="Q6" s="14">
        <f>SUM(Q7:Q10)</f>
        <v>4572</v>
      </c>
    </row>
    <row r="7" spans="1:17" ht="12.75" customHeight="1">
      <c r="A7" s="142"/>
      <c r="B7" s="145" t="s">
        <v>32</v>
      </c>
      <c r="C7" s="145"/>
      <c r="D7" s="145"/>
      <c r="E7" s="146"/>
      <c r="F7" s="29"/>
      <c r="G7" s="17">
        <f>I7+L7+O7</f>
        <v>22716</v>
      </c>
      <c r="H7" s="67">
        <f aca="true" t="shared" si="1" ref="H7:H26">G7/$G$5*100</f>
        <v>49.40086553726377</v>
      </c>
      <c r="I7" s="62">
        <v>13800</v>
      </c>
      <c r="J7" s="17">
        <v>7632</v>
      </c>
      <c r="K7" s="17">
        <v>6168</v>
      </c>
      <c r="L7" s="17">
        <v>51</v>
      </c>
      <c r="M7" s="17">
        <v>34</v>
      </c>
      <c r="N7" s="17">
        <v>17</v>
      </c>
      <c r="O7" s="17">
        <f t="shared" si="0"/>
        <v>8865</v>
      </c>
      <c r="P7" s="17">
        <v>5065</v>
      </c>
      <c r="Q7" s="23">
        <v>3800</v>
      </c>
    </row>
    <row r="8" spans="1:17" ht="12.75" customHeight="1">
      <c r="A8" s="142"/>
      <c r="B8" s="147" t="s">
        <v>33</v>
      </c>
      <c r="C8" s="147"/>
      <c r="D8" s="147"/>
      <c r="E8" s="126"/>
      <c r="F8" s="21"/>
      <c r="G8" s="18">
        <f aca="true" t="shared" si="2" ref="G8:G26">I8+L8+O8</f>
        <v>2462</v>
      </c>
      <c r="H8" s="68">
        <f>G8/$G$5*100</f>
        <v>5.354152621621034</v>
      </c>
      <c r="I8" s="63">
        <v>1714</v>
      </c>
      <c r="J8" s="18">
        <v>110</v>
      </c>
      <c r="K8" s="18">
        <v>1604</v>
      </c>
      <c r="L8" s="18">
        <v>6</v>
      </c>
      <c r="M8" s="18">
        <v>1</v>
      </c>
      <c r="N8" s="18">
        <v>5</v>
      </c>
      <c r="O8" s="18">
        <f t="shared" si="0"/>
        <v>742</v>
      </c>
      <c r="P8" s="18">
        <v>65</v>
      </c>
      <c r="Q8" s="24">
        <v>677</v>
      </c>
    </row>
    <row r="9" spans="1:17" ht="12.75" customHeight="1">
      <c r="A9" s="142"/>
      <c r="B9" s="147" t="s">
        <v>34</v>
      </c>
      <c r="C9" s="147"/>
      <c r="D9" s="147"/>
      <c r="E9" s="126"/>
      <c r="F9" s="21"/>
      <c r="G9" s="18">
        <f t="shared" si="2"/>
        <v>26</v>
      </c>
      <c r="H9" s="68">
        <f t="shared" si="1"/>
        <v>0.05654263532174934</v>
      </c>
      <c r="I9" s="63">
        <v>18</v>
      </c>
      <c r="J9" s="18">
        <v>2</v>
      </c>
      <c r="K9" s="18">
        <v>16</v>
      </c>
      <c r="L9" s="18">
        <v>5</v>
      </c>
      <c r="M9" s="18">
        <v>1</v>
      </c>
      <c r="N9" s="18">
        <v>4</v>
      </c>
      <c r="O9" s="18">
        <f t="shared" si="0"/>
        <v>3</v>
      </c>
      <c r="P9" s="56">
        <v>0</v>
      </c>
      <c r="Q9" s="24">
        <v>3</v>
      </c>
    </row>
    <row r="10" spans="1:17" ht="12.75" customHeight="1">
      <c r="A10" s="142"/>
      <c r="B10" s="127" t="s">
        <v>35</v>
      </c>
      <c r="C10" s="127"/>
      <c r="D10" s="127"/>
      <c r="E10" s="128"/>
      <c r="F10" s="30"/>
      <c r="G10" s="19">
        <f t="shared" si="2"/>
        <v>286</v>
      </c>
      <c r="H10" s="69">
        <f t="shared" si="1"/>
        <v>0.6219689885392428</v>
      </c>
      <c r="I10" s="64">
        <v>84</v>
      </c>
      <c r="J10" s="19">
        <v>17</v>
      </c>
      <c r="K10" s="19">
        <v>67</v>
      </c>
      <c r="L10" s="54">
        <v>0</v>
      </c>
      <c r="M10" s="54">
        <v>0</v>
      </c>
      <c r="N10" s="54">
        <v>0</v>
      </c>
      <c r="O10" s="19">
        <f t="shared" si="0"/>
        <v>202</v>
      </c>
      <c r="P10" s="97">
        <v>110</v>
      </c>
      <c r="Q10" s="25">
        <v>92</v>
      </c>
    </row>
    <row r="11" spans="1:17" ht="12.75" customHeight="1">
      <c r="A11" s="131" t="s">
        <v>36</v>
      </c>
      <c r="B11" s="132"/>
      <c r="C11" s="133"/>
      <c r="D11" s="133"/>
      <c r="E11" s="134"/>
      <c r="F11" s="20" t="s">
        <v>9</v>
      </c>
      <c r="G11" s="12">
        <f t="shared" si="2"/>
        <v>6917</v>
      </c>
      <c r="H11" s="26">
        <f t="shared" si="1"/>
        <v>15.04251571232847</v>
      </c>
      <c r="I11" s="61">
        <v>5422</v>
      </c>
      <c r="J11" s="12">
        <v>2048</v>
      </c>
      <c r="K11" s="12">
        <v>3374</v>
      </c>
      <c r="L11" s="12">
        <v>60</v>
      </c>
      <c r="M11" s="12">
        <v>36</v>
      </c>
      <c r="N11" s="12">
        <v>24</v>
      </c>
      <c r="O11" s="12">
        <f t="shared" si="0"/>
        <v>1435</v>
      </c>
      <c r="P11" s="12">
        <v>555</v>
      </c>
      <c r="Q11" s="14">
        <v>880</v>
      </c>
    </row>
    <row r="12" spans="1:17" ht="12.75" customHeight="1">
      <c r="A12" s="131" t="s">
        <v>37</v>
      </c>
      <c r="B12" s="132"/>
      <c r="C12" s="133"/>
      <c r="D12" s="133"/>
      <c r="E12" s="134"/>
      <c r="F12" s="20" t="s">
        <v>10</v>
      </c>
      <c r="G12" s="12">
        <f t="shared" si="2"/>
        <v>1458</v>
      </c>
      <c r="H12" s="26">
        <f t="shared" si="1"/>
        <v>3.1707370115042517</v>
      </c>
      <c r="I12" s="61">
        <v>192</v>
      </c>
      <c r="J12" s="12">
        <v>45</v>
      </c>
      <c r="K12" s="12">
        <v>147</v>
      </c>
      <c r="L12" s="12">
        <v>3</v>
      </c>
      <c r="M12" s="12">
        <v>1</v>
      </c>
      <c r="N12" s="12">
        <v>2</v>
      </c>
      <c r="O12" s="12">
        <f t="shared" si="0"/>
        <v>1263</v>
      </c>
      <c r="P12" s="12">
        <v>907</v>
      </c>
      <c r="Q12" s="14">
        <v>356</v>
      </c>
    </row>
    <row r="13" spans="1:17" ht="12.75" customHeight="1">
      <c r="A13" s="131" t="s">
        <v>38</v>
      </c>
      <c r="B13" s="132"/>
      <c r="C13" s="133"/>
      <c r="D13" s="133"/>
      <c r="E13" s="134"/>
      <c r="F13" s="20" t="s">
        <v>11</v>
      </c>
      <c r="G13" s="12">
        <f t="shared" si="2"/>
        <v>116</v>
      </c>
      <c r="H13" s="26">
        <f t="shared" si="1"/>
        <v>0.25226714220472785</v>
      </c>
      <c r="I13" s="61">
        <v>101</v>
      </c>
      <c r="J13" s="12">
        <v>92</v>
      </c>
      <c r="K13" s="12">
        <v>9</v>
      </c>
      <c r="L13" s="12">
        <v>2</v>
      </c>
      <c r="M13" s="12">
        <v>2</v>
      </c>
      <c r="N13" s="52">
        <v>0</v>
      </c>
      <c r="O13" s="12">
        <f t="shared" si="0"/>
        <v>13</v>
      </c>
      <c r="P13" s="12">
        <v>9</v>
      </c>
      <c r="Q13" s="14">
        <v>4</v>
      </c>
    </row>
    <row r="14" spans="1:17" ht="12.75" customHeight="1">
      <c r="A14" s="131" t="s">
        <v>39</v>
      </c>
      <c r="B14" s="132"/>
      <c r="C14" s="133"/>
      <c r="D14" s="133"/>
      <c r="E14" s="134"/>
      <c r="F14" s="20" t="s">
        <v>40</v>
      </c>
      <c r="G14" s="12">
        <f t="shared" si="2"/>
        <v>6404</v>
      </c>
      <c r="H14" s="26">
        <f t="shared" si="1"/>
        <v>13.926886023095491</v>
      </c>
      <c r="I14" s="61">
        <v>5253</v>
      </c>
      <c r="J14" s="12">
        <v>2809</v>
      </c>
      <c r="K14" s="12">
        <v>2444</v>
      </c>
      <c r="L14" s="12">
        <v>154</v>
      </c>
      <c r="M14" s="12">
        <v>105</v>
      </c>
      <c r="N14" s="12">
        <v>49</v>
      </c>
      <c r="O14" s="12">
        <f t="shared" si="0"/>
        <v>997</v>
      </c>
      <c r="P14" s="12">
        <v>587</v>
      </c>
      <c r="Q14" s="14">
        <v>410</v>
      </c>
    </row>
    <row r="15" spans="1:17" ht="12.75" customHeight="1">
      <c r="A15" s="141" t="s">
        <v>41</v>
      </c>
      <c r="B15" s="142" t="s">
        <v>22</v>
      </c>
      <c r="C15" s="143"/>
      <c r="D15" s="143"/>
      <c r="E15" s="144"/>
      <c r="F15" s="20" t="s">
        <v>16</v>
      </c>
      <c r="G15" s="12">
        <f t="shared" si="2"/>
        <v>5598</v>
      </c>
      <c r="H15" s="26">
        <f t="shared" si="1"/>
        <v>12.174064328121261</v>
      </c>
      <c r="I15" s="61">
        <v>4361</v>
      </c>
      <c r="J15" s="12">
        <v>2432</v>
      </c>
      <c r="K15" s="12">
        <v>1929</v>
      </c>
      <c r="L15" s="12">
        <v>257</v>
      </c>
      <c r="M15" s="12">
        <v>147</v>
      </c>
      <c r="N15" s="12">
        <v>110</v>
      </c>
      <c r="O15" s="49">
        <f t="shared" si="0"/>
        <v>980</v>
      </c>
      <c r="P15" s="49">
        <v>584</v>
      </c>
      <c r="Q15" s="50">
        <v>396</v>
      </c>
    </row>
    <row r="16" spans="1:17" ht="12.75" customHeight="1">
      <c r="A16" s="142"/>
      <c r="B16" s="145" t="s">
        <v>23</v>
      </c>
      <c r="C16" s="145"/>
      <c r="D16" s="145"/>
      <c r="E16" s="146"/>
      <c r="F16" s="29"/>
      <c r="G16" s="160"/>
      <c r="H16" s="161"/>
      <c r="I16" s="62">
        <v>89</v>
      </c>
      <c r="J16" s="17">
        <v>15</v>
      </c>
      <c r="K16" s="17">
        <v>74</v>
      </c>
      <c r="L16" s="17">
        <v>19</v>
      </c>
      <c r="M16" s="17">
        <v>6</v>
      </c>
      <c r="N16" s="17">
        <v>13</v>
      </c>
      <c r="O16" s="160"/>
      <c r="P16" s="161"/>
      <c r="Q16" s="161"/>
    </row>
    <row r="17" spans="1:17" ht="12.75" customHeight="1">
      <c r="A17" s="142"/>
      <c r="B17" s="147" t="s">
        <v>42</v>
      </c>
      <c r="C17" s="147"/>
      <c r="D17" s="147"/>
      <c r="E17" s="126"/>
      <c r="F17" s="21"/>
      <c r="G17" s="162"/>
      <c r="H17" s="163"/>
      <c r="I17" s="63">
        <v>2505</v>
      </c>
      <c r="J17" s="18">
        <v>1737</v>
      </c>
      <c r="K17" s="18">
        <v>768</v>
      </c>
      <c r="L17" s="56">
        <v>0</v>
      </c>
      <c r="M17" s="56">
        <v>0</v>
      </c>
      <c r="N17" s="56">
        <v>0</v>
      </c>
      <c r="O17" s="162"/>
      <c r="P17" s="163"/>
      <c r="Q17" s="163"/>
    </row>
    <row r="18" spans="1:17" ht="12.75" customHeight="1">
      <c r="A18" s="142"/>
      <c r="B18" s="147" t="s">
        <v>43</v>
      </c>
      <c r="C18" s="147"/>
      <c r="D18" s="147"/>
      <c r="E18" s="126"/>
      <c r="F18" s="21"/>
      <c r="G18" s="162"/>
      <c r="H18" s="163"/>
      <c r="I18" s="63">
        <v>358</v>
      </c>
      <c r="J18" s="18">
        <v>229</v>
      </c>
      <c r="K18" s="18">
        <v>129</v>
      </c>
      <c r="L18" s="18">
        <v>9</v>
      </c>
      <c r="M18" s="18">
        <v>5</v>
      </c>
      <c r="N18" s="18">
        <v>4</v>
      </c>
      <c r="O18" s="162"/>
      <c r="P18" s="163"/>
      <c r="Q18" s="163"/>
    </row>
    <row r="19" spans="1:17" ht="12.75" customHeight="1">
      <c r="A19" s="142"/>
      <c r="B19" s="147" t="s">
        <v>24</v>
      </c>
      <c r="C19" s="147"/>
      <c r="D19" s="147"/>
      <c r="E19" s="126"/>
      <c r="F19" s="21"/>
      <c r="G19" s="162"/>
      <c r="H19" s="163"/>
      <c r="I19" s="99">
        <v>857</v>
      </c>
      <c r="J19" s="100">
        <v>247</v>
      </c>
      <c r="K19" s="100">
        <v>610</v>
      </c>
      <c r="L19" s="18">
        <v>161</v>
      </c>
      <c r="M19" s="18">
        <v>105</v>
      </c>
      <c r="N19" s="18">
        <v>56</v>
      </c>
      <c r="O19" s="162"/>
      <c r="P19" s="163"/>
      <c r="Q19" s="163"/>
    </row>
    <row r="20" spans="1:17" ht="12.75" customHeight="1">
      <c r="A20" s="142"/>
      <c r="B20" s="147" t="s">
        <v>25</v>
      </c>
      <c r="C20" s="147"/>
      <c r="D20" s="147"/>
      <c r="E20" s="126"/>
      <c r="F20" s="21"/>
      <c r="G20" s="162"/>
      <c r="H20" s="163"/>
      <c r="I20" s="63">
        <v>27</v>
      </c>
      <c r="J20" s="18">
        <v>12</v>
      </c>
      <c r="K20" s="18">
        <v>15</v>
      </c>
      <c r="L20" s="56">
        <v>0</v>
      </c>
      <c r="M20" s="56">
        <v>0</v>
      </c>
      <c r="N20" s="56">
        <v>0</v>
      </c>
      <c r="O20" s="162"/>
      <c r="P20" s="163"/>
      <c r="Q20" s="163"/>
    </row>
    <row r="21" spans="1:17" ht="12.75" customHeight="1">
      <c r="A21" s="142"/>
      <c r="B21" s="147" t="s">
        <v>44</v>
      </c>
      <c r="C21" s="147"/>
      <c r="D21" s="147"/>
      <c r="E21" s="126"/>
      <c r="F21" s="21"/>
      <c r="G21" s="162"/>
      <c r="H21" s="163"/>
      <c r="I21" s="120">
        <v>0</v>
      </c>
      <c r="J21" s="56">
        <v>0</v>
      </c>
      <c r="K21" s="56">
        <v>0</v>
      </c>
      <c r="L21" s="18">
        <v>2</v>
      </c>
      <c r="M21" s="18">
        <v>1</v>
      </c>
      <c r="N21" s="18">
        <v>1</v>
      </c>
      <c r="O21" s="162"/>
      <c r="P21" s="163"/>
      <c r="Q21" s="163"/>
    </row>
    <row r="22" spans="1:17" ht="12.75" customHeight="1">
      <c r="A22" s="142"/>
      <c r="B22" s="128" t="s">
        <v>0</v>
      </c>
      <c r="C22" s="157"/>
      <c r="D22" s="157"/>
      <c r="E22" s="157"/>
      <c r="F22" s="30"/>
      <c r="G22" s="164"/>
      <c r="H22" s="165"/>
      <c r="I22" s="64">
        <v>525</v>
      </c>
      <c r="J22" s="19">
        <v>192</v>
      </c>
      <c r="K22" s="19">
        <v>333</v>
      </c>
      <c r="L22" s="19">
        <v>66</v>
      </c>
      <c r="M22" s="19">
        <v>30</v>
      </c>
      <c r="N22" s="19">
        <v>36</v>
      </c>
      <c r="O22" s="164"/>
      <c r="P22" s="165"/>
      <c r="Q22" s="165"/>
    </row>
    <row r="23" spans="1:17" ht="12.75" customHeight="1">
      <c r="A23" s="131" t="s">
        <v>46</v>
      </c>
      <c r="B23" s="132"/>
      <c r="C23" s="133"/>
      <c r="D23" s="133"/>
      <c r="E23" s="134"/>
      <c r="F23" s="20" t="s">
        <v>17</v>
      </c>
      <c r="G23" s="52">
        <f t="shared" si="2"/>
        <v>0</v>
      </c>
      <c r="H23" s="26">
        <f t="shared" si="1"/>
        <v>0</v>
      </c>
      <c r="I23" s="121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4">
        <v>0</v>
      </c>
      <c r="P23" s="52">
        <v>0</v>
      </c>
      <c r="Q23" s="55">
        <v>0</v>
      </c>
    </row>
    <row r="24" spans="1:17" ht="12.75" customHeight="1">
      <c r="A24" s="149" t="s">
        <v>1</v>
      </c>
      <c r="B24" s="145" t="s">
        <v>2</v>
      </c>
      <c r="C24" s="145"/>
      <c r="D24" s="145"/>
      <c r="E24" s="146"/>
      <c r="F24" s="29" t="s">
        <v>18</v>
      </c>
      <c r="G24" s="17">
        <f>I24+L24+O24</f>
        <v>6</v>
      </c>
      <c r="H24" s="67">
        <f t="shared" si="1"/>
        <v>0.013048300458865233</v>
      </c>
      <c r="I24" s="62">
        <v>4</v>
      </c>
      <c r="J24" s="96">
        <v>2</v>
      </c>
      <c r="K24" s="96">
        <v>2</v>
      </c>
      <c r="L24" s="96">
        <v>1</v>
      </c>
      <c r="M24" s="57">
        <v>0</v>
      </c>
      <c r="N24" s="96">
        <v>1</v>
      </c>
      <c r="O24" s="17">
        <f>P24+Q24</f>
        <v>1</v>
      </c>
      <c r="P24" s="23">
        <v>1</v>
      </c>
      <c r="Q24" s="119">
        <v>0</v>
      </c>
    </row>
    <row r="25" spans="1:17" ht="12.75" customHeight="1">
      <c r="A25" s="131"/>
      <c r="B25" s="147" t="s">
        <v>3</v>
      </c>
      <c r="C25" s="147"/>
      <c r="D25" s="147"/>
      <c r="E25" s="126"/>
      <c r="F25" s="21" t="s">
        <v>47</v>
      </c>
      <c r="G25" s="18">
        <f t="shared" si="2"/>
        <v>11</v>
      </c>
      <c r="H25" s="68">
        <f>G25/$G$5*100</f>
        <v>0.02392188417458626</v>
      </c>
      <c r="I25" s="63">
        <v>11</v>
      </c>
      <c r="J25" s="18">
        <v>4</v>
      </c>
      <c r="K25" s="18">
        <v>7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119">
        <v>0</v>
      </c>
    </row>
    <row r="26" spans="1:17" ht="12.75" customHeight="1">
      <c r="A26" s="131"/>
      <c r="B26" s="127" t="s">
        <v>4</v>
      </c>
      <c r="C26" s="127"/>
      <c r="D26" s="127"/>
      <c r="E26" s="128"/>
      <c r="F26" s="30" t="s">
        <v>48</v>
      </c>
      <c r="G26" s="19">
        <f t="shared" si="2"/>
        <v>2</v>
      </c>
      <c r="H26" s="69">
        <f t="shared" si="1"/>
        <v>0.00434943348628841</v>
      </c>
      <c r="I26" s="64">
        <v>2</v>
      </c>
      <c r="J26" s="54">
        <v>0</v>
      </c>
      <c r="K26" s="19">
        <v>2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5">
        <v>0</v>
      </c>
    </row>
    <row r="27" spans="1:17" ht="12.75" customHeight="1">
      <c r="A27" s="131" t="s">
        <v>12</v>
      </c>
      <c r="B27" s="132"/>
      <c r="C27" s="133"/>
      <c r="D27" s="133"/>
      <c r="E27" s="134"/>
      <c r="F27" s="20" t="s">
        <v>13</v>
      </c>
      <c r="G27" s="154">
        <f>G6/G5*100</f>
        <v>55.433529782745794</v>
      </c>
      <c r="H27" s="155"/>
      <c r="I27" s="65">
        <f>I6/I5*100</f>
        <v>50.463725965422526</v>
      </c>
      <c r="J27" s="13">
        <f aca="true" t="shared" si="3" ref="J27:Q27">J6/J5*100</f>
        <v>51.102916968459866</v>
      </c>
      <c r="K27" s="13">
        <f t="shared" si="3"/>
        <v>49.847696408173626</v>
      </c>
      <c r="L27" s="13">
        <f t="shared" si="3"/>
        <v>11.524163568773234</v>
      </c>
      <c r="M27" s="13">
        <f t="shared" si="3"/>
        <v>11.009174311926607</v>
      </c>
      <c r="N27" s="13">
        <f t="shared" si="3"/>
        <v>12.322274881516588</v>
      </c>
      <c r="O27" s="13">
        <f t="shared" si="3"/>
        <v>67.66896551724138</v>
      </c>
      <c r="P27" s="13">
        <f t="shared" si="3"/>
        <v>66.48058868307535</v>
      </c>
      <c r="Q27" s="26">
        <f t="shared" si="3"/>
        <v>69.08431550317317</v>
      </c>
    </row>
    <row r="28" spans="1:17" ht="12.75" customHeight="1">
      <c r="A28" s="150" t="s">
        <v>14</v>
      </c>
      <c r="B28" s="151"/>
      <c r="C28" s="151"/>
      <c r="D28" s="151"/>
      <c r="E28" s="31"/>
      <c r="F28" s="32" t="s">
        <v>51</v>
      </c>
      <c r="G28" s="158">
        <f>6423/G5*100</f>
        <v>13.968205641215231</v>
      </c>
      <c r="H28" s="159"/>
      <c r="I28" s="66">
        <f>5270/I5*100</f>
        <v>17.03021489739861</v>
      </c>
      <c r="J28" s="22">
        <f>2815/J5*100</f>
        <v>18.535589649041945</v>
      </c>
      <c r="K28" s="22">
        <f>2455/K5*100</f>
        <v>15.579388247239498</v>
      </c>
      <c r="L28" s="22">
        <f>155/L5*100</f>
        <v>28.810408921933085</v>
      </c>
      <c r="M28" s="22">
        <f>105/M5*100</f>
        <v>32.11009174311927</v>
      </c>
      <c r="N28" s="22">
        <f>50/N5*100</f>
        <v>23.696682464454977</v>
      </c>
      <c r="O28" s="22">
        <f>998/O5*100</f>
        <v>6.882758620689655</v>
      </c>
      <c r="P28" s="22">
        <f>588/P5*100</f>
        <v>7.460035523978685</v>
      </c>
      <c r="Q28" s="27">
        <f>410/Q5*100</f>
        <v>6.1952251435478995</v>
      </c>
    </row>
    <row r="29" ht="11.25" customHeight="1"/>
    <row r="30" ht="13.5" customHeight="1">
      <c r="A30" s="6" t="s">
        <v>109</v>
      </c>
    </row>
    <row r="31" spans="1:15" ht="13.5" customHeight="1">
      <c r="A31" s="129" t="s">
        <v>29</v>
      </c>
      <c r="B31" s="130"/>
      <c r="C31" s="139" t="s">
        <v>111</v>
      </c>
      <c r="D31" s="140"/>
      <c r="E31" s="8" t="s">
        <v>110</v>
      </c>
      <c r="F31" s="2">
        <v>12.3</v>
      </c>
      <c r="G31" s="122">
        <v>13.3</v>
      </c>
      <c r="H31" s="3">
        <v>14.3</v>
      </c>
      <c r="I31" s="59">
        <v>15.3</v>
      </c>
      <c r="J31" s="2">
        <v>16.3</v>
      </c>
      <c r="K31" s="2">
        <v>17.3</v>
      </c>
      <c r="L31" s="2">
        <v>18.3</v>
      </c>
      <c r="M31" s="3">
        <v>19.3</v>
      </c>
      <c r="N31" s="3">
        <v>20.3</v>
      </c>
      <c r="O31" s="3">
        <v>21.3</v>
      </c>
    </row>
    <row r="32" spans="1:19" ht="13.5" customHeight="1">
      <c r="A32" s="123" t="s">
        <v>49</v>
      </c>
      <c r="B32" s="124"/>
      <c r="C32" s="34"/>
      <c r="D32" s="35">
        <v>0.267</v>
      </c>
      <c r="E32" s="35">
        <v>0.335</v>
      </c>
      <c r="F32" s="36">
        <v>0.418</v>
      </c>
      <c r="G32" s="36">
        <v>0.424</v>
      </c>
      <c r="H32" s="70">
        <v>0.433</v>
      </c>
      <c r="I32" s="35">
        <v>0.423</v>
      </c>
      <c r="J32" s="36">
        <v>0.431</v>
      </c>
      <c r="K32" s="36">
        <v>0.457</v>
      </c>
      <c r="L32" s="36">
        <v>0.48200000000000004</v>
      </c>
      <c r="M32" s="37">
        <v>0.512</v>
      </c>
      <c r="N32" s="37">
        <v>0.534</v>
      </c>
      <c r="O32" s="37">
        <v>0.554</v>
      </c>
      <c r="Q32" s="53"/>
      <c r="R32" s="7"/>
      <c r="S32" s="7"/>
    </row>
    <row r="33" spans="1:19" ht="13.5" customHeight="1">
      <c r="A33" s="125" t="s">
        <v>52</v>
      </c>
      <c r="B33" s="148"/>
      <c r="C33" s="38"/>
      <c r="D33" s="39">
        <v>0.317</v>
      </c>
      <c r="E33" s="39">
        <v>0.39</v>
      </c>
      <c r="F33" s="40">
        <v>0.451</v>
      </c>
      <c r="G33" s="40">
        <v>0.451</v>
      </c>
      <c r="H33" s="71">
        <v>0.44799999999999995</v>
      </c>
      <c r="I33" s="39">
        <v>0.446</v>
      </c>
      <c r="J33" s="40">
        <v>0.45299999999999996</v>
      </c>
      <c r="K33" s="40">
        <v>0.473</v>
      </c>
      <c r="L33" s="40">
        <v>0.493</v>
      </c>
      <c r="M33" s="41">
        <v>0.512</v>
      </c>
      <c r="N33" s="41">
        <v>0.528</v>
      </c>
      <c r="O33" s="41">
        <v>0.539</v>
      </c>
      <c r="Q33" s="7"/>
      <c r="R33" s="7"/>
      <c r="S33" s="7"/>
    </row>
    <row r="34" spans="1:19" ht="13.5" customHeight="1">
      <c r="A34" s="135" t="s">
        <v>50</v>
      </c>
      <c r="B34" s="136"/>
      <c r="C34" s="42"/>
      <c r="D34" s="43">
        <v>0.278</v>
      </c>
      <c r="E34" s="43">
        <v>0.17</v>
      </c>
      <c r="F34" s="44">
        <v>0.131</v>
      </c>
      <c r="G34" s="44">
        <v>0.126</v>
      </c>
      <c r="H34" s="72">
        <v>0.11800000000000001</v>
      </c>
      <c r="I34" s="43">
        <v>0.11699999999999999</v>
      </c>
      <c r="J34" s="44">
        <v>0.11699999999999999</v>
      </c>
      <c r="K34" s="44">
        <v>0.127</v>
      </c>
      <c r="L34" s="44">
        <v>0.136</v>
      </c>
      <c r="M34" s="37">
        <v>0.141</v>
      </c>
      <c r="N34" s="37">
        <v>0.143</v>
      </c>
      <c r="O34" s="37">
        <v>0.14</v>
      </c>
      <c r="Q34" s="7"/>
      <c r="R34" s="7"/>
      <c r="S34" s="7"/>
    </row>
    <row r="35" spans="1:19" ht="13.5" customHeight="1">
      <c r="A35" s="137" t="s">
        <v>52</v>
      </c>
      <c r="B35" s="138"/>
      <c r="C35" s="45"/>
      <c r="D35" s="46">
        <v>0.344</v>
      </c>
      <c r="E35" s="46">
        <v>0.243</v>
      </c>
      <c r="F35" s="47">
        <v>0.18600000000000003</v>
      </c>
      <c r="G35" s="47">
        <v>0.184</v>
      </c>
      <c r="H35" s="73">
        <v>0.171</v>
      </c>
      <c r="I35" s="46">
        <v>0.166</v>
      </c>
      <c r="J35" s="47">
        <v>0.16899999999999998</v>
      </c>
      <c r="K35" s="47">
        <v>0.174</v>
      </c>
      <c r="L35" s="47">
        <v>0.18</v>
      </c>
      <c r="M35" s="48">
        <v>0.185</v>
      </c>
      <c r="N35" s="48">
        <v>0.19</v>
      </c>
      <c r="O35" s="48">
        <v>0.182</v>
      </c>
      <c r="Q35" s="7"/>
      <c r="R35" s="7"/>
      <c r="S35" s="7"/>
    </row>
    <row r="36" ht="10.5">
      <c r="O36" s="51"/>
    </row>
  </sheetData>
  <mergeCells count="39">
    <mergeCell ref="G28:H28"/>
    <mergeCell ref="G16:H22"/>
    <mergeCell ref="A12:E12"/>
    <mergeCell ref="O16:Q22"/>
    <mergeCell ref="A13:E13"/>
    <mergeCell ref="B20:E20"/>
    <mergeCell ref="B16:E16"/>
    <mergeCell ref="B17:E17"/>
    <mergeCell ref="B18:E18"/>
    <mergeCell ref="B19:E19"/>
    <mergeCell ref="G3:H3"/>
    <mergeCell ref="G27:H27"/>
    <mergeCell ref="A14:E14"/>
    <mergeCell ref="A23:E23"/>
    <mergeCell ref="A27:E27"/>
    <mergeCell ref="A15:A22"/>
    <mergeCell ref="B15:E15"/>
    <mergeCell ref="A3:F4"/>
    <mergeCell ref="B21:E21"/>
    <mergeCell ref="B22:E22"/>
    <mergeCell ref="A11:E11"/>
    <mergeCell ref="A31:B31"/>
    <mergeCell ref="A32:B32"/>
    <mergeCell ref="A33:B33"/>
    <mergeCell ref="A24:A26"/>
    <mergeCell ref="B24:E24"/>
    <mergeCell ref="B25:E25"/>
    <mergeCell ref="B26:E26"/>
    <mergeCell ref="A28:D28"/>
    <mergeCell ref="A5:E5"/>
    <mergeCell ref="A34:B34"/>
    <mergeCell ref="A35:B35"/>
    <mergeCell ref="C31:D31"/>
    <mergeCell ref="A6:A10"/>
    <mergeCell ref="B6:E6"/>
    <mergeCell ref="B7:E7"/>
    <mergeCell ref="B8:E8"/>
    <mergeCell ref="B9:E9"/>
    <mergeCell ref="B10:E10"/>
  </mergeCells>
  <printOptions horizontalCentered="1"/>
  <pageMargins left="0.2755905511811024" right="0.2755905511811024" top="0.3937007874015748" bottom="0.5511811023622047" header="0.5118110236220472" footer="0.2362204724409449"/>
  <pageSetup firstPageNumber="32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A39"/>
  <sheetViews>
    <sheetView tabSelected="1" workbookViewId="0" topLeftCell="A7">
      <selection activeCell="V30" sqref="V30"/>
    </sheetView>
  </sheetViews>
  <sheetFormatPr defaultColWidth="9.00390625" defaultRowHeight="13.5"/>
  <cols>
    <col min="1" max="1" width="3.25390625" style="4" customWidth="1"/>
    <col min="2" max="2" width="0.74609375" style="4" customWidth="1"/>
    <col min="3" max="3" width="9.50390625" style="4" customWidth="1"/>
    <col min="4" max="4" width="8.25390625" style="4" customWidth="1"/>
    <col min="5" max="5" width="2.875" style="4" customWidth="1"/>
    <col min="6" max="8" width="4.75390625" style="4" customWidth="1"/>
    <col min="9" max="9" width="3.375" style="4" customWidth="1"/>
    <col min="10" max="10" width="3.875" style="4" customWidth="1"/>
    <col min="11" max="11" width="4.00390625" style="4" customWidth="1"/>
    <col min="12" max="25" width="3.375" style="4" customWidth="1"/>
    <col min="26" max="26" width="4.50390625" style="87" customWidth="1"/>
    <col min="27" max="16384" width="9.00390625" style="4" customWidth="1"/>
  </cols>
  <sheetData>
    <row r="1" spans="1:26" s="74" customFormat="1" ht="12.75" customHeight="1">
      <c r="A1" s="74" t="s">
        <v>53</v>
      </c>
      <c r="J1" s="75"/>
      <c r="K1" s="75"/>
      <c r="L1" s="75"/>
      <c r="M1" s="75"/>
      <c r="N1" s="75"/>
      <c r="O1" s="75"/>
      <c r="P1" s="75"/>
      <c r="Q1" s="75"/>
      <c r="R1" s="75"/>
      <c r="Z1" s="33" t="s">
        <v>108</v>
      </c>
    </row>
    <row r="2" spans="1:27" s="15" customFormat="1" ht="12.75" customHeight="1">
      <c r="A2" s="156" t="s">
        <v>54</v>
      </c>
      <c r="B2" s="156"/>
      <c r="C2" s="152"/>
      <c r="D2" s="152"/>
      <c r="E2" s="152"/>
      <c r="F2" s="152" t="s">
        <v>55</v>
      </c>
      <c r="G2" s="180" t="s">
        <v>56</v>
      </c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 t="s">
        <v>57</v>
      </c>
      <c r="W2" s="181"/>
      <c r="X2" s="181"/>
      <c r="Y2" s="181"/>
      <c r="Z2" s="177" t="s">
        <v>112</v>
      </c>
      <c r="AA2" s="115"/>
    </row>
    <row r="3" spans="1:26" ht="26.25" customHeight="1">
      <c r="A3" s="142"/>
      <c r="B3" s="142"/>
      <c r="C3" s="143"/>
      <c r="D3" s="143"/>
      <c r="E3" s="143"/>
      <c r="F3" s="143"/>
      <c r="G3" s="76" t="s">
        <v>22</v>
      </c>
      <c r="H3" s="76" t="s">
        <v>58</v>
      </c>
      <c r="I3" s="76" t="s">
        <v>59</v>
      </c>
      <c r="J3" s="77" t="s">
        <v>60</v>
      </c>
      <c r="K3" s="77" t="s">
        <v>61</v>
      </c>
      <c r="L3" s="78" t="s">
        <v>62</v>
      </c>
      <c r="M3" s="76" t="s">
        <v>63</v>
      </c>
      <c r="N3" s="76" t="s">
        <v>64</v>
      </c>
      <c r="O3" s="76" t="s">
        <v>65</v>
      </c>
      <c r="P3" s="76" t="s">
        <v>66</v>
      </c>
      <c r="Q3" s="79" t="s">
        <v>67</v>
      </c>
      <c r="R3" s="79" t="s">
        <v>68</v>
      </c>
      <c r="S3" s="79" t="s">
        <v>69</v>
      </c>
      <c r="T3" s="76" t="s">
        <v>70</v>
      </c>
      <c r="U3" s="79" t="s">
        <v>71</v>
      </c>
      <c r="V3" s="79" t="s">
        <v>22</v>
      </c>
      <c r="W3" s="76" t="s">
        <v>58</v>
      </c>
      <c r="X3" s="79" t="s">
        <v>60</v>
      </c>
      <c r="Y3" s="76" t="s">
        <v>61</v>
      </c>
      <c r="Z3" s="178"/>
    </row>
    <row r="4" spans="1:26" ht="12.75" customHeight="1">
      <c r="A4" s="131" t="s">
        <v>30</v>
      </c>
      <c r="B4" s="131"/>
      <c r="C4" s="132"/>
      <c r="D4" s="171"/>
      <c r="E4" s="80" t="s">
        <v>94</v>
      </c>
      <c r="F4" s="88">
        <v>31483</v>
      </c>
      <c r="G4" s="102">
        <v>30945</v>
      </c>
      <c r="H4" s="88">
        <v>25262</v>
      </c>
      <c r="I4" s="102">
        <v>854</v>
      </c>
      <c r="J4" s="88">
        <v>1091</v>
      </c>
      <c r="K4" s="102">
        <v>1621</v>
      </c>
      <c r="L4" s="102">
        <v>86</v>
      </c>
      <c r="M4" s="102">
        <v>216</v>
      </c>
      <c r="N4" s="88">
        <v>76</v>
      </c>
      <c r="O4" s="103">
        <v>284</v>
      </c>
      <c r="P4" s="91">
        <v>187</v>
      </c>
      <c r="Q4" s="102">
        <v>186</v>
      </c>
      <c r="R4" s="88">
        <v>421</v>
      </c>
      <c r="S4" s="103">
        <v>36</v>
      </c>
      <c r="T4" s="102">
        <v>587</v>
      </c>
      <c r="U4" s="102">
        <v>38</v>
      </c>
      <c r="V4" s="88">
        <v>538</v>
      </c>
      <c r="W4" s="102">
        <v>397</v>
      </c>
      <c r="X4" s="102">
        <v>59</v>
      </c>
      <c r="Y4" s="88">
        <v>82</v>
      </c>
      <c r="Z4" s="81">
        <v>32020</v>
      </c>
    </row>
    <row r="5" spans="1:26" ht="12.75" customHeight="1">
      <c r="A5" s="179" t="s">
        <v>72</v>
      </c>
      <c r="B5" s="171" t="s">
        <v>73</v>
      </c>
      <c r="C5" s="182"/>
      <c r="D5" s="182"/>
      <c r="E5" s="183"/>
      <c r="F5" s="89">
        <v>18619</v>
      </c>
      <c r="G5" s="103">
        <v>18544</v>
      </c>
      <c r="H5" s="90">
        <v>16592</v>
      </c>
      <c r="I5" s="103">
        <v>72</v>
      </c>
      <c r="J5" s="90">
        <v>257</v>
      </c>
      <c r="K5" s="103">
        <v>529</v>
      </c>
      <c r="L5" s="103">
        <v>6</v>
      </c>
      <c r="M5" s="103">
        <v>88</v>
      </c>
      <c r="N5" s="90">
        <v>37</v>
      </c>
      <c r="O5" s="103">
        <v>282</v>
      </c>
      <c r="P5" s="91">
        <v>125</v>
      </c>
      <c r="Q5" s="103">
        <v>129</v>
      </c>
      <c r="R5" s="90">
        <v>332</v>
      </c>
      <c r="S5" s="103">
        <v>4</v>
      </c>
      <c r="T5" s="103">
        <v>63</v>
      </c>
      <c r="U5" s="103">
        <v>28</v>
      </c>
      <c r="V5" s="90">
        <v>75</v>
      </c>
      <c r="W5" s="103">
        <v>65</v>
      </c>
      <c r="X5" s="103">
        <v>2</v>
      </c>
      <c r="Y5" s="91">
        <v>8</v>
      </c>
      <c r="Z5" s="81">
        <v>18507</v>
      </c>
    </row>
    <row r="6" spans="1:26" ht="12.75" customHeight="1">
      <c r="A6" s="142"/>
      <c r="B6" s="169" t="s">
        <v>74</v>
      </c>
      <c r="C6" s="182"/>
      <c r="D6" s="182"/>
      <c r="E6" s="82" t="s">
        <v>95</v>
      </c>
      <c r="F6" s="88">
        <f aca="true" t="shared" si="0" ref="F6:Y6">SUM(F7:F12)</f>
        <v>15678</v>
      </c>
      <c r="G6" s="104">
        <f t="shared" si="0"/>
        <v>15616</v>
      </c>
      <c r="H6" s="88">
        <v>13870</v>
      </c>
      <c r="I6" s="104">
        <f t="shared" si="0"/>
        <v>68</v>
      </c>
      <c r="J6" s="88">
        <f t="shared" si="0"/>
        <v>251</v>
      </c>
      <c r="K6" s="104">
        <f t="shared" si="0"/>
        <v>515</v>
      </c>
      <c r="L6" s="88">
        <f t="shared" si="0"/>
        <v>6</v>
      </c>
      <c r="M6" s="104">
        <f t="shared" si="0"/>
        <v>64</v>
      </c>
      <c r="N6" s="88">
        <f t="shared" si="0"/>
        <v>71</v>
      </c>
      <c r="O6" s="104">
        <v>169</v>
      </c>
      <c r="P6" s="88">
        <f t="shared" si="0"/>
        <v>116</v>
      </c>
      <c r="Q6" s="104">
        <f t="shared" si="0"/>
        <v>126</v>
      </c>
      <c r="R6" s="88">
        <f t="shared" si="0"/>
        <v>267</v>
      </c>
      <c r="S6" s="102">
        <f t="shared" si="0"/>
        <v>4</v>
      </c>
      <c r="T6" s="104">
        <f t="shared" si="0"/>
        <v>61</v>
      </c>
      <c r="U6" s="104">
        <f t="shared" si="0"/>
        <v>28</v>
      </c>
      <c r="V6" s="88">
        <f t="shared" si="0"/>
        <v>62</v>
      </c>
      <c r="W6" s="104">
        <f t="shared" si="0"/>
        <v>52</v>
      </c>
      <c r="X6" s="104">
        <f t="shared" si="0"/>
        <v>2</v>
      </c>
      <c r="Y6" s="88">
        <f t="shared" si="0"/>
        <v>8</v>
      </c>
      <c r="Z6" s="81">
        <v>15204</v>
      </c>
    </row>
    <row r="7" spans="1:26" ht="12.75" customHeight="1">
      <c r="A7" s="142"/>
      <c r="B7" s="184"/>
      <c r="C7" s="172" t="s">
        <v>75</v>
      </c>
      <c r="D7" s="143" t="s">
        <v>76</v>
      </c>
      <c r="E7" s="143"/>
      <c r="F7" s="89">
        <v>965</v>
      </c>
      <c r="G7" s="103">
        <v>965</v>
      </c>
      <c r="H7" s="90">
        <v>875</v>
      </c>
      <c r="I7" s="103">
        <v>1</v>
      </c>
      <c r="J7" s="90">
        <v>2</v>
      </c>
      <c r="K7" s="103">
        <v>2</v>
      </c>
      <c r="L7" s="90">
        <v>1</v>
      </c>
      <c r="M7" s="106" t="s">
        <v>105</v>
      </c>
      <c r="N7" s="101" t="s">
        <v>105</v>
      </c>
      <c r="O7" s="103">
        <v>71</v>
      </c>
      <c r="P7" s="90">
        <v>2</v>
      </c>
      <c r="Q7" s="103">
        <v>4</v>
      </c>
      <c r="R7" s="90">
        <v>7</v>
      </c>
      <c r="S7" s="106" t="s">
        <v>105</v>
      </c>
      <c r="T7" s="106" t="s">
        <v>105</v>
      </c>
      <c r="U7" s="106" t="s">
        <v>105</v>
      </c>
      <c r="V7" s="101" t="s">
        <v>105</v>
      </c>
      <c r="W7" s="106" t="s">
        <v>105</v>
      </c>
      <c r="X7" s="106" t="s">
        <v>105</v>
      </c>
      <c r="Y7" s="95" t="s">
        <v>105</v>
      </c>
      <c r="Z7" s="81">
        <v>887</v>
      </c>
    </row>
    <row r="8" spans="1:26" ht="12.75" customHeight="1">
      <c r="A8" s="142"/>
      <c r="B8" s="143"/>
      <c r="C8" s="132"/>
      <c r="D8" s="143" t="s">
        <v>77</v>
      </c>
      <c r="E8" s="143"/>
      <c r="F8" s="88">
        <v>12886</v>
      </c>
      <c r="G8" s="104">
        <v>12835</v>
      </c>
      <c r="H8" s="88">
        <v>11459</v>
      </c>
      <c r="I8" s="104">
        <v>44</v>
      </c>
      <c r="J8" s="88">
        <v>236</v>
      </c>
      <c r="K8" s="104">
        <v>453</v>
      </c>
      <c r="L8" s="101" t="s">
        <v>105</v>
      </c>
      <c r="M8" s="104">
        <v>31</v>
      </c>
      <c r="N8" s="88">
        <v>1</v>
      </c>
      <c r="O8" s="104">
        <v>98</v>
      </c>
      <c r="P8" s="88">
        <v>106</v>
      </c>
      <c r="Q8" s="104">
        <v>106</v>
      </c>
      <c r="R8" s="88">
        <v>227</v>
      </c>
      <c r="S8" s="104">
        <v>4</v>
      </c>
      <c r="T8" s="104">
        <v>48</v>
      </c>
      <c r="U8" s="104">
        <v>22</v>
      </c>
      <c r="V8" s="88">
        <v>51</v>
      </c>
      <c r="W8" s="104">
        <v>41</v>
      </c>
      <c r="X8" s="104">
        <v>2</v>
      </c>
      <c r="Y8" s="88">
        <v>8</v>
      </c>
      <c r="Z8" s="81">
        <v>12370</v>
      </c>
    </row>
    <row r="9" spans="1:26" ht="12.75" customHeight="1">
      <c r="A9" s="142"/>
      <c r="B9" s="143"/>
      <c r="C9" s="172" t="s">
        <v>78</v>
      </c>
      <c r="D9" s="143" t="s">
        <v>76</v>
      </c>
      <c r="E9" s="143"/>
      <c r="F9" s="89">
        <v>4</v>
      </c>
      <c r="G9" s="103">
        <v>4</v>
      </c>
      <c r="H9" s="90">
        <v>4</v>
      </c>
      <c r="I9" s="106" t="s">
        <v>105</v>
      </c>
      <c r="J9" s="101" t="s">
        <v>105</v>
      </c>
      <c r="K9" s="106" t="s">
        <v>105</v>
      </c>
      <c r="L9" s="101" t="s">
        <v>105</v>
      </c>
      <c r="M9" s="106" t="s">
        <v>105</v>
      </c>
      <c r="N9" s="101" t="s">
        <v>105</v>
      </c>
      <c r="O9" s="106" t="s">
        <v>105</v>
      </c>
      <c r="P9" s="101" t="s">
        <v>105</v>
      </c>
      <c r="Q9" s="106" t="s">
        <v>105</v>
      </c>
      <c r="R9" s="101" t="s">
        <v>105</v>
      </c>
      <c r="S9" s="106" t="s">
        <v>105</v>
      </c>
      <c r="T9" s="106" t="s">
        <v>105</v>
      </c>
      <c r="U9" s="106" t="s">
        <v>105</v>
      </c>
      <c r="V9" s="101" t="s">
        <v>105</v>
      </c>
      <c r="W9" s="106" t="s">
        <v>105</v>
      </c>
      <c r="X9" s="106" t="s">
        <v>105</v>
      </c>
      <c r="Y9" s="95" t="s">
        <v>105</v>
      </c>
      <c r="Z9" s="81">
        <v>65</v>
      </c>
    </row>
    <row r="10" spans="1:26" ht="12.75" customHeight="1">
      <c r="A10" s="142"/>
      <c r="B10" s="143"/>
      <c r="C10" s="132"/>
      <c r="D10" s="143" t="s">
        <v>77</v>
      </c>
      <c r="E10" s="143"/>
      <c r="F10" s="88">
        <v>1716</v>
      </c>
      <c r="G10" s="104">
        <v>1710</v>
      </c>
      <c r="H10" s="88">
        <v>1514</v>
      </c>
      <c r="I10" s="104">
        <v>16</v>
      </c>
      <c r="J10" s="88">
        <v>13</v>
      </c>
      <c r="K10" s="104">
        <v>59</v>
      </c>
      <c r="L10" s="101" t="s">
        <v>105</v>
      </c>
      <c r="M10" s="104">
        <v>33</v>
      </c>
      <c r="N10" s="101" t="s">
        <v>105</v>
      </c>
      <c r="O10" s="106" t="s">
        <v>105</v>
      </c>
      <c r="P10" s="88">
        <v>8</v>
      </c>
      <c r="Q10" s="104">
        <v>16</v>
      </c>
      <c r="R10" s="88">
        <v>33</v>
      </c>
      <c r="S10" s="106" t="s">
        <v>105</v>
      </c>
      <c r="T10" s="104">
        <v>12</v>
      </c>
      <c r="U10" s="104">
        <v>6</v>
      </c>
      <c r="V10" s="88">
        <v>6</v>
      </c>
      <c r="W10" s="104">
        <v>6</v>
      </c>
      <c r="X10" s="106" t="s">
        <v>105</v>
      </c>
      <c r="Y10" s="95" t="s">
        <v>105</v>
      </c>
      <c r="Z10" s="81">
        <v>1777</v>
      </c>
    </row>
    <row r="11" spans="1:26" ht="12.75" customHeight="1">
      <c r="A11" s="142"/>
      <c r="B11" s="143"/>
      <c r="C11" s="132" t="s">
        <v>79</v>
      </c>
      <c r="D11" s="132"/>
      <c r="E11" s="132"/>
      <c r="F11" s="89">
        <v>23</v>
      </c>
      <c r="G11" s="103">
        <v>18</v>
      </c>
      <c r="H11" s="90">
        <v>16</v>
      </c>
      <c r="I11" s="103">
        <v>1</v>
      </c>
      <c r="J11" s="101" t="s">
        <v>105</v>
      </c>
      <c r="K11" s="103">
        <v>1</v>
      </c>
      <c r="L11" s="101" t="s">
        <v>105</v>
      </c>
      <c r="M11" s="106" t="s">
        <v>105</v>
      </c>
      <c r="N11" s="101" t="s">
        <v>105</v>
      </c>
      <c r="O11" s="106" t="s">
        <v>105</v>
      </c>
      <c r="P11" s="101" t="s">
        <v>105</v>
      </c>
      <c r="Q11" s="106" t="s">
        <v>105</v>
      </c>
      <c r="R11" s="101" t="s">
        <v>105</v>
      </c>
      <c r="S11" s="106" t="s">
        <v>105</v>
      </c>
      <c r="T11" s="106" t="s">
        <v>105</v>
      </c>
      <c r="U11" s="106" t="s">
        <v>105</v>
      </c>
      <c r="V11" s="90">
        <v>5</v>
      </c>
      <c r="W11" s="103">
        <v>5</v>
      </c>
      <c r="X11" s="106" t="s">
        <v>105</v>
      </c>
      <c r="Y11" s="95" t="s">
        <v>105</v>
      </c>
      <c r="Z11" s="81">
        <v>21</v>
      </c>
    </row>
    <row r="12" spans="1:26" ht="12.75" customHeight="1">
      <c r="A12" s="142"/>
      <c r="B12" s="143"/>
      <c r="C12" s="171" t="s">
        <v>80</v>
      </c>
      <c r="D12" s="185"/>
      <c r="E12" s="131"/>
      <c r="F12" s="88">
        <v>84</v>
      </c>
      <c r="G12" s="104">
        <v>84</v>
      </c>
      <c r="H12" s="88">
        <v>2</v>
      </c>
      <c r="I12" s="104">
        <v>6</v>
      </c>
      <c r="J12" s="101" t="s">
        <v>105</v>
      </c>
      <c r="K12" s="106" t="s">
        <v>105</v>
      </c>
      <c r="L12" s="88">
        <v>5</v>
      </c>
      <c r="M12" s="109">
        <v>0</v>
      </c>
      <c r="N12" s="88">
        <v>70</v>
      </c>
      <c r="O12" s="106" t="s">
        <v>105</v>
      </c>
      <c r="P12" s="101" t="s">
        <v>105</v>
      </c>
      <c r="Q12" s="106" t="s">
        <v>105</v>
      </c>
      <c r="R12" s="101" t="s">
        <v>105</v>
      </c>
      <c r="S12" s="106" t="s">
        <v>105</v>
      </c>
      <c r="T12" s="104">
        <v>1</v>
      </c>
      <c r="U12" s="106" t="s">
        <v>105</v>
      </c>
      <c r="V12" s="101" t="s">
        <v>105</v>
      </c>
      <c r="W12" s="106" t="s">
        <v>105</v>
      </c>
      <c r="X12" s="106" t="s">
        <v>105</v>
      </c>
      <c r="Y12" s="95" t="s">
        <v>105</v>
      </c>
      <c r="Z12" s="81">
        <v>84</v>
      </c>
    </row>
    <row r="13" spans="1:26" ht="12.75" customHeight="1">
      <c r="A13" s="131" t="s">
        <v>36</v>
      </c>
      <c r="B13" s="131"/>
      <c r="C13" s="132"/>
      <c r="D13" s="171"/>
      <c r="E13" s="82" t="s">
        <v>96</v>
      </c>
      <c r="F13" s="89">
        <v>5482</v>
      </c>
      <c r="G13" s="103">
        <v>5422</v>
      </c>
      <c r="H13" s="90">
        <v>4394</v>
      </c>
      <c r="I13" s="103">
        <v>156</v>
      </c>
      <c r="J13" s="90">
        <v>142</v>
      </c>
      <c r="K13" s="103">
        <v>381</v>
      </c>
      <c r="L13" s="90">
        <v>14</v>
      </c>
      <c r="M13" s="103">
        <v>74</v>
      </c>
      <c r="N13" s="101" t="s">
        <v>105</v>
      </c>
      <c r="O13" s="103">
        <v>2</v>
      </c>
      <c r="P13" s="90">
        <v>24</v>
      </c>
      <c r="Q13" s="103">
        <v>25</v>
      </c>
      <c r="R13" s="90">
        <v>74</v>
      </c>
      <c r="S13" s="103">
        <v>6</v>
      </c>
      <c r="T13" s="103">
        <v>121</v>
      </c>
      <c r="U13" s="103">
        <v>9</v>
      </c>
      <c r="V13" s="90">
        <v>60</v>
      </c>
      <c r="W13" s="103">
        <v>53</v>
      </c>
      <c r="X13" s="103">
        <v>3</v>
      </c>
      <c r="Y13" s="91">
        <v>4</v>
      </c>
      <c r="Z13" s="81">
        <v>5975</v>
      </c>
    </row>
    <row r="14" spans="1:26" ht="12.75" customHeight="1">
      <c r="A14" s="131" t="s">
        <v>37</v>
      </c>
      <c r="B14" s="131"/>
      <c r="C14" s="132"/>
      <c r="D14" s="171"/>
      <c r="E14" s="82" t="s">
        <v>97</v>
      </c>
      <c r="F14" s="88">
        <v>195</v>
      </c>
      <c r="G14" s="104">
        <v>192</v>
      </c>
      <c r="H14" s="88">
        <v>170</v>
      </c>
      <c r="I14" s="104">
        <v>2</v>
      </c>
      <c r="J14" s="88">
        <v>2</v>
      </c>
      <c r="K14" s="104">
        <v>3</v>
      </c>
      <c r="L14" s="101" t="s">
        <v>105</v>
      </c>
      <c r="M14" s="106" t="s">
        <v>105</v>
      </c>
      <c r="N14" s="101" t="s">
        <v>105</v>
      </c>
      <c r="O14" s="106" t="s">
        <v>105</v>
      </c>
      <c r="P14" s="101" t="s">
        <v>105</v>
      </c>
      <c r="Q14" s="104">
        <v>14</v>
      </c>
      <c r="R14" s="101" t="s">
        <v>105</v>
      </c>
      <c r="S14" s="106" t="s">
        <v>105</v>
      </c>
      <c r="T14" s="106" t="s">
        <v>105</v>
      </c>
      <c r="U14" s="104">
        <v>1</v>
      </c>
      <c r="V14" s="88">
        <v>3</v>
      </c>
      <c r="W14" s="104">
        <v>3</v>
      </c>
      <c r="X14" s="106" t="s">
        <v>105</v>
      </c>
      <c r="Y14" s="95" t="s">
        <v>105</v>
      </c>
      <c r="Z14" s="81">
        <v>255</v>
      </c>
    </row>
    <row r="15" spans="1:26" ht="12.75" customHeight="1">
      <c r="A15" s="131" t="s">
        <v>38</v>
      </c>
      <c r="B15" s="131"/>
      <c r="C15" s="132"/>
      <c r="D15" s="171"/>
      <c r="E15" s="82" t="s">
        <v>98</v>
      </c>
      <c r="F15" s="89">
        <v>103</v>
      </c>
      <c r="G15" s="103">
        <v>101</v>
      </c>
      <c r="H15" s="90">
        <v>56</v>
      </c>
      <c r="I15" s="103">
        <v>10</v>
      </c>
      <c r="J15" s="90">
        <v>27</v>
      </c>
      <c r="K15" s="103">
        <v>3</v>
      </c>
      <c r="L15" s="90">
        <v>1</v>
      </c>
      <c r="M15" s="106" t="s">
        <v>105</v>
      </c>
      <c r="N15" s="101" t="s">
        <v>105</v>
      </c>
      <c r="O15" s="103">
        <v>2</v>
      </c>
      <c r="P15" s="101" t="s">
        <v>105</v>
      </c>
      <c r="Q15" s="106" t="s">
        <v>105</v>
      </c>
      <c r="R15" s="101" t="s">
        <v>105</v>
      </c>
      <c r="S15" s="106" t="s">
        <v>105</v>
      </c>
      <c r="T15" s="103">
        <v>2</v>
      </c>
      <c r="U15" s="109">
        <v>0</v>
      </c>
      <c r="V15" s="90">
        <v>2</v>
      </c>
      <c r="W15" s="103">
        <v>1</v>
      </c>
      <c r="X15" s="103">
        <v>1</v>
      </c>
      <c r="Y15" s="95" t="s">
        <v>105</v>
      </c>
      <c r="Z15" s="81">
        <v>120</v>
      </c>
    </row>
    <row r="16" spans="1:26" ht="12.75" customHeight="1">
      <c r="A16" s="131" t="s">
        <v>39</v>
      </c>
      <c r="B16" s="131"/>
      <c r="C16" s="132"/>
      <c r="D16" s="171"/>
      <c r="E16" s="82" t="s">
        <v>99</v>
      </c>
      <c r="F16" s="88">
        <v>5407</v>
      </c>
      <c r="G16" s="104">
        <v>5253</v>
      </c>
      <c r="H16" s="88">
        <v>2907</v>
      </c>
      <c r="I16" s="104">
        <v>519</v>
      </c>
      <c r="J16" s="88">
        <v>628</v>
      </c>
      <c r="K16" s="104">
        <v>644</v>
      </c>
      <c r="L16" s="88">
        <v>60</v>
      </c>
      <c r="M16" s="104">
        <v>52</v>
      </c>
      <c r="N16" s="88">
        <v>1</v>
      </c>
      <c r="O16" s="104">
        <v>1</v>
      </c>
      <c r="P16" s="88">
        <v>35</v>
      </c>
      <c r="Q16" s="104">
        <v>10</v>
      </c>
      <c r="R16" s="88">
        <v>18</v>
      </c>
      <c r="S16" s="104">
        <v>21</v>
      </c>
      <c r="T16" s="104">
        <v>357</v>
      </c>
      <c r="U16" s="109">
        <v>0</v>
      </c>
      <c r="V16" s="88">
        <v>154</v>
      </c>
      <c r="W16" s="104">
        <v>118</v>
      </c>
      <c r="X16" s="104">
        <v>17</v>
      </c>
      <c r="Y16" s="88">
        <v>19</v>
      </c>
      <c r="Z16" s="81">
        <v>5656</v>
      </c>
    </row>
    <row r="17" spans="1:26" ht="12.75" customHeight="1">
      <c r="A17" s="179" t="s">
        <v>81</v>
      </c>
      <c r="B17" s="169" t="s">
        <v>82</v>
      </c>
      <c r="C17" s="170"/>
      <c r="D17" s="170"/>
      <c r="E17" s="82" t="s">
        <v>100</v>
      </c>
      <c r="F17" s="92">
        <v>4618</v>
      </c>
      <c r="G17" s="102">
        <v>4361</v>
      </c>
      <c r="H17" s="93">
        <v>3865</v>
      </c>
      <c r="I17" s="102">
        <v>99</v>
      </c>
      <c r="J17" s="93">
        <v>41</v>
      </c>
      <c r="K17" s="102">
        <v>75</v>
      </c>
      <c r="L17" s="93">
        <v>5</v>
      </c>
      <c r="M17" s="102">
        <v>26</v>
      </c>
      <c r="N17" s="93">
        <v>4</v>
      </c>
      <c r="O17" s="102">
        <v>110</v>
      </c>
      <c r="P17" s="93">
        <v>12</v>
      </c>
      <c r="Q17" s="102">
        <v>11</v>
      </c>
      <c r="R17" s="93">
        <v>62</v>
      </c>
      <c r="S17" s="102">
        <v>5</v>
      </c>
      <c r="T17" s="102">
        <v>46</v>
      </c>
      <c r="U17" s="117">
        <v>0</v>
      </c>
      <c r="V17" s="93">
        <v>257</v>
      </c>
      <c r="W17" s="102">
        <v>170</v>
      </c>
      <c r="X17" s="102">
        <v>36</v>
      </c>
      <c r="Y17" s="94">
        <v>51</v>
      </c>
      <c r="Z17" s="81">
        <v>4809</v>
      </c>
    </row>
    <row r="18" spans="1:26" ht="12.75" customHeight="1">
      <c r="A18" s="142"/>
      <c r="B18" s="83"/>
      <c r="C18" s="132" t="s">
        <v>23</v>
      </c>
      <c r="D18" s="132"/>
      <c r="E18" s="132"/>
      <c r="F18" s="89">
        <v>108</v>
      </c>
      <c r="G18" s="103">
        <v>89</v>
      </c>
      <c r="H18" s="90">
        <v>62</v>
      </c>
      <c r="I18" s="103">
        <v>15</v>
      </c>
      <c r="J18" s="90">
        <v>1</v>
      </c>
      <c r="K18" s="103">
        <v>7</v>
      </c>
      <c r="L18" s="101" t="s">
        <v>105</v>
      </c>
      <c r="M18" s="103">
        <v>1</v>
      </c>
      <c r="N18" s="90">
        <v>1</v>
      </c>
      <c r="O18" s="106" t="s">
        <v>105</v>
      </c>
      <c r="P18" s="101" t="s">
        <v>105</v>
      </c>
      <c r="Q18" s="103">
        <v>1</v>
      </c>
      <c r="R18" s="101" t="s">
        <v>105</v>
      </c>
      <c r="S18" s="106" t="s">
        <v>105</v>
      </c>
      <c r="T18" s="103">
        <v>1</v>
      </c>
      <c r="U18" s="109">
        <v>0</v>
      </c>
      <c r="V18" s="90">
        <v>19</v>
      </c>
      <c r="W18" s="103">
        <v>14</v>
      </c>
      <c r="X18" s="103">
        <v>1</v>
      </c>
      <c r="Y18" s="91">
        <v>4</v>
      </c>
      <c r="Z18" s="81">
        <v>93</v>
      </c>
    </row>
    <row r="19" spans="1:26" ht="12.75" customHeight="1">
      <c r="A19" s="142"/>
      <c r="B19" s="83"/>
      <c r="C19" s="172" t="s">
        <v>83</v>
      </c>
      <c r="D19" s="132"/>
      <c r="E19" s="132"/>
      <c r="F19" s="88">
        <v>2505</v>
      </c>
      <c r="G19" s="104">
        <v>2505</v>
      </c>
      <c r="H19" s="88">
        <v>2335</v>
      </c>
      <c r="I19" s="106" t="s">
        <v>105</v>
      </c>
      <c r="J19" s="88">
        <v>5</v>
      </c>
      <c r="K19" s="104">
        <v>1</v>
      </c>
      <c r="L19" s="101" t="s">
        <v>105</v>
      </c>
      <c r="M19" s="104">
        <v>7</v>
      </c>
      <c r="N19" s="101" t="s">
        <v>105</v>
      </c>
      <c r="O19" s="104">
        <v>103</v>
      </c>
      <c r="P19" s="88">
        <v>6</v>
      </c>
      <c r="Q19" s="104">
        <v>5</v>
      </c>
      <c r="R19" s="88">
        <v>40</v>
      </c>
      <c r="S19" s="106" t="s">
        <v>105</v>
      </c>
      <c r="T19" s="104">
        <v>3</v>
      </c>
      <c r="U19" s="109">
        <v>0</v>
      </c>
      <c r="V19" s="101" t="s">
        <v>105</v>
      </c>
      <c r="W19" s="106" t="s">
        <v>105</v>
      </c>
      <c r="X19" s="106" t="s">
        <v>105</v>
      </c>
      <c r="Y19" s="95" t="s">
        <v>105</v>
      </c>
      <c r="Z19" s="81">
        <v>2719</v>
      </c>
    </row>
    <row r="20" spans="1:26" ht="12.75" customHeight="1">
      <c r="A20" s="142"/>
      <c r="B20" s="83"/>
      <c r="C20" s="172" t="s">
        <v>84</v>
      </c>
      <c r="D20" s="132"/>
      <c r="E20" s="132"/>
      <c r="F20" s="89">
        <v>367</v>
      </c>
      <c r="G20" s="103">
        <v>358</v>
      </c>
      <c r="H20" s="90">
        <v>340</v>
      </c>
      <c r="I20" s="103">
        <v>3</v>
      </c>
      <c r="J20" s="90">
        <v>1</v>
      </c>
      <c r="K20" s="103">
        <v>7</v>
      </c>
      <c r="L20" s="101" t="s">
        <v>105</v>
      </c>
      <c r="M20" s="106" t="s">
        <v>105</v>
      </c>
      <c r="N20" s="101" t="s">
        <v>105</v>
      </c>
      <c r="O20" s="103">
        <v>4</v>
      </c>
      <c r="P20" s="101" t="s">
        <v>105</v>
      </c>
      <c r="Q20" s="106" t="s">
        <v>105</v>
      </c>
      <c r="R20" s="90">
        <v>3</v>
      </c>
      <c r="S20" s="106" t="s">
        <v>105</v>
      </c>
      <c r="T20" s="106" t="s">
        <v>105</v>
      </c>
      <c r="U20" s="109">
        <v>0</v>
      </c>
      <c r="V20" s="90">
        <v>9</v>
      </c>
      <c r="W20" s="103">
        <v>9</v>
      </c>
      <c r="X20" s="106" t="s">
        <v>105</v>
      </c>
      <c r="Y20" s="95" t="s">
        <v>105</v>
      </c>
      <c r="Z20" s="81">
        <v>288</v>
      </c>
    </row>
    <row r="21" spans="1:26" ht="12.75" customHeight="1">
      <c r="A21" s="142"/>
      <c r="B21" s="83"/>
      <c r="C21" s="132" t="s">
        <v>24</v>
      </c>
      <c r="D21" s="132"/>
      <c r="E21" s="132"/>
      <c r="F21" s="98">
        <v>1018</v>
      </c>
      <c r="G21" s="105">
        <v>857</v>
      </c>
      <c r="H21" s="98">
        <v>711</v>
      </c>
      <c r="I21" s="105">
        <v>50</v>
      </c>
      <c r="J21" s="98">
        <v>17</v>
      </c>
      <c r="K21" s="105">
        <v>18</v>
      </c>
      <c r="L21" s="98">
        <v>1</v>
      </c>
      <c r="M21" s="105">
        <v>14</v>
      </c>
      <c r="N21" s="98">
        <v>1</v>
      </c>
      <c r="O21" s="109">
        <v>0</v>
      </c>
      <c r="P21" s="98">
        <v>5</v>
      </c>
      <c r="Q21" s="105">
        <v>4</v>
      </c>
      <c r="R21" s="98">
        <v>12</v>
      </c>
      <c r="S21" s="105">
        <v>5</v>
      </c>
      <c r="T21" s="105">
        <v>19</v>
      </c>
      <c r="U21" s="109">
        <v>0</v>
      </c>
      <c r="V21" s="88">
        <v>161</v>
      </c>
      <c r="W21" s="104">
        <v>96</v>
      </c>
      <c r="X21" s="104">
        <v>35</v>
      </c>
      <c r="Y21" s="88">
        <v>30</v>
      </c>
      <c r="Z21" s="81">
        <v>901</v>
      </c>
    </row>
    <row r="22" spans="1:26" ht="12.75" customHeight="1">
      <c r="A22" s="142"/>
      <c r="B22" s="83"/>
      <c r="C22" s="132" t="s">
        <v>25</v>
      </c>
      <c r="D22" s="132"/>
      <c r="E22" s="132"/>
      <c r="F22" s="89">
        <v>27</v>
      </c>
      <c r="G22" s="103">
        <v>27</v>
      </c>
      <c r="H22" s="90">
        <v>19</v>
      </c>
      <c r="I22" s="106" t="s">
        <v>105</v>
      </c>
      <c r="J22" s="90">
        <v>1</v>
      </c>
      <c r="K22" s="103">
        <v>1</v>
      </c>
      <c r="L22" s="101" t="s">
        <v>105</v>
      </c>
      <c r="M22" s="103">
        <v>1</v>
      </c>
      <c r="N22" s="101" t="s">
        <v>105</v>
      </c>
      <c r="O22" s="106" t="s">
        <v>105</v>
      </c>
      <c r="P22" s="101" t="s">
        <v>105</v>
      </c>
      <c r="Q22" s="106" t="s">
        <v>105</v>
      </c>
      <c r="R22" s="90">
        <v>5</v>
      </c>
      <c r="S22" s="106" t="s">
        <v>105</v>
      </c>
      <c r="T22" s="106" t="s">
        <v>105</v>
      </c>
      <c r="U22" s="109">
        <v>0</v>
      </c>
      <c r="V22" s="101" t="s">
        <v>105</v>
      </c>
      <c r="W22" s="106" t="s">
        <v>105</v>
      </c>
      <c r="X22" s="106" t="s">
        <v>105</v>
      </c>
      <c r="Y22" s="95" t="s">
        <v>105</v>
      </c>
      <c r="Z22" s="81">
        <v>30</v>
      </c>
    </row>
    <row r="23" spans="1:26" ht="12.75" customHeight="1">
      <c r="A23" s="142"/>
      <c r="B23" s="83"/>
      <c r="C23" s="132" t="s">
        <v>44</v>
      </c>
      <c r="D23" s="132"/>
      <c r="E23" s="132"/>
      <c r="F23" s="88">
        <v>2</v>
      </c>
      <c r="G23" s="106" t="s">
        <v>105</v>
      </c>
      <c r="H23" s="101" t="s">
        <v>105</v>
      </c>
      <c r="I23" s="106" t="s">
        <v>105</v>
      </c>
      <c r="J23" s="101" t="s">
        <v>105</v>
      </c>
      <c r="K23" s="106" t="s">
        <v>105</v>
      </c>
      <c r="L23" s="101" t="s">
        <v>105</v>
      </c>
      <c r="M23" s="106" t="s">
        <v>105</v>
      </c>
      <c r="N23" s="101" t="s">
        <v>105</v>
      </c>
      <c r="O23" s="106" t="s">
        <v>105</v>
      </c>
      <c r="P23" s="101" t="s">
        <v>105</v>
      </c>
      <c r="Q23" s="106" t="s">
        <v>105</v>
      </c>
      <c r="R23" s="101" t="s">
        <v>105</v>
      </c>
      <c r="S23" s="106" t="s">
        <v>105</v>
      </c>
      <c r="T23" s="106" t="s">
        <v>105</v>
      </c>
      <c r="U23" s="109">
        <v>0</v>
      </c>
      <c r="V23" s="88">
        <v>2</v>
      </c>
      <c r="W23" s="106" t="s">
        <v>105</v>
      </c>
      <c r="X23" s="106" t="s">
        <v>105</v>
      </c>
      <c r="Y23" s="88">
        <v>2</v>
      </c>
      <c r="Z23" s="81">
        <v>4</v>
      </c>
    </row>
    <row r="24" spans="1:26" ht="12.75" customHeight="1">
      <c r="A24" s="142"/>
      <c r="B24" s="84"/>
      <c r="C24" s="172" t="s">
        <v>0</v>
      </c>
      <c r="D24" s="132"/>
      <c r="E24" s="132"/>
      <c r="F24" s="89">
        <v>591</v>
      </c>
      <c r="G24" s="103">
        <v>525</v>
      </c>
      <c r="H24" s="90">
        <v>398</v>
      </c>
      <c r="I24" s="103">
        <v>31</v>
      </c>
      <c r="J24" s="90">
        <v>16</v>
      </c>
      <c r="K24" s="103">
        <v>41</v>
      </c>
      <c r="L24" s="90">
        <v>4</v>
      </c>
      <c r="M24" s="103">
        <v>3</v>
      </c>
      <c r="N24" s="90">
        <v>2</v>
      </c>
      <c r="O24" s="103">
        <v>3</v>
      </c>
      <c r="P24" s="90">
        <v>1</v>
      </c>
      <c r="Q24" s="103">
        <v>1</v>
      </c>
      <c r="R24" s="90">
        <v>2</v>
      </c>
      <c r="S24" s="106" t="s">
        <v>105</v>
      </c>
      <c r="T24" s="103">
        <v>23</v>
      </c>
      <c r="U24" s="109">
        <v>0</v>
      </c>
      <c r="V24" s="90">
        <v>66</v>
      </c>
      <c r="W24" s="103">
        <v>51</v>
      </c>
      <c r="X24" s="106" t="s">
        <v>105</v>
      </c>
      <c r="Y24" s="91">
        <v>15</v>
      </c>
      <c r="Z24" s="81">
        <v>774</v>
      </c>
    </row>
    <row r="25" spans="1:26" ht="12.75" customHeight="1">
      <c r="A25" s="131" t="s">
        <v>46</v>
      </c>
      <c r="B25" s="131"/>
      <c r="C25" s="132"/>
      <c r="D25" s="171"/>
      <c r="E25" s="82" t="s">
        <v>101</v>
      </c>
      <c r="F25" s="101" t="s">
        <v>105</v>
      </c>
      <c r="G25" s="106" t="s">
        <v>105</v>
      </c>
      <c r="H25" s="101" t="s">
        <v>105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11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12">
        <v>0</v>
      </c>
      <c r="W25" s="109">
        <v>0</v>
      </c>
      <c r="X25" s="109">
        <v>0</v>
      </c>
      <c r="Y25" s="109">
        <v>0</v>
      </c>
      <c r="Z25" s="81">
        <v>1</v>
      </c>
    </row>
    <row r="26" spans="1:26" ht="12.75" customHeight="1">
      <c r="A26" s="175" t="s">
        <v>85</v>
      </c>
      <c r="B26" s="166"/>
      <c r="C26" s="142" t="s">
        <v>22</v>
      </c>
      <c r="D26" s="144"/>
      <c r="E26" s="82" t="s">
        <v>102</v>
      </c>
      <c r="F26" s="89">
        <v>5</v>
      </c>
      <c r="G26" s="103">
        <v>4</v>
      </c>
      <c r="H26" s="90">
        <v>4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11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90">
        <v>1</v>
      </c>
      <c r="W26" s="109">
        <v>0</v>
      </c>
      <c r="X26" s="109">
        <v>0</v>
      </c>
      <c r="Y26" s="91">
        <v>1</v>
      </c>
      <c r="Z26" s="81">
        <v>2</v>
      </c>
    </row>
    <row r="27" spans="1:26" ht="12.75" customHeight="1">
      <c r="A27" s="176"/>
      <c r="B27" s="167"/>
      <c r="C27" s="132" t="s">
        <v>86</v>
      </c>
      <c r="D27" s="132"/>
      <c r="E27" s="132"/>
      <c r="F27" s="88">
        <v>3</v>
      </c>
      <c r="G27" s="104">
        <v>2</v>
      </c>
      <c r="H27" s="88">
        <v>2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11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88">
        <v>1</v>
      </c>
      <c r="W27" s="109">
        <v>0</v>
      </c>
      <c r="X27" s="109">
        <v>0</v>
      </c>
      <c r="Y27" s="88">
        <v>1</v>
      </c>
      <c r="Z27" s="81">
        <v>2</v>
      </c>
    </row>
    <row r="28" spans="1:26" ht="12.75" customHeight="1">
      <c r="A28" s="176"/>
      <c r="B28" s="167"/>
      <c r="C28" s="132" t="s">
        <v>87</v>
      </c>
      <c r="D28" s="132"/>
      <c r="E28" s="132"/>
      <c r="F28" s="89">
        <v>2</v>
      </c>
      <c r="G28" s="103">
        <v>2</v>
      </c>
      <c r="H28" s="90">
        <v>2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11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12">
        <v>0</v>
      </c>
      <c r="W28" s="109">
        <v>0</v>
      </c>
      <c r="X28" s="109">
        <v>0</v>
      </c>
      <c r="Y28" s="109">
        <v>0</v>
      </c>
      <c r="Z28" s="112">
        <v>0</v>
      </c>
    </row>
    <row r="29" spans="1:26" ht="12.75" customHeight="1">
      <c r="A29" s="176"/>
      <c r="B29" s="167"/>
      <c r="C29" s="132" t="s">
        <v>88</v>
      </c>
      <c r="D29" s="132"/>
      <c r="E29" s="132"/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12">
        <v>0</v>
      </c>
      <c r="W29" s="109">
        <v>0</v>
      </c>
      <c r="X29" s="109">
        <v>0</v>
      </c>
      <c r="Y29" s="109">
        <v>0</v>
      </c>
      <c r="Z29" s="112">
        <v>0</v>
      </c>
    </row>
    <row r="30" spans="1:26" ht="12.75" customHeight="1">
      <c r="A30" s="176"/>
      <c r="B30" s="168"/>
      <c r="C30" s="132" t="s">
        <v>89</v>
      </c>
      <c r="D30" s="132"/>
      <c r="E30" s="132"/>
      <c r="F30" s="101" t="s">
        <v>105</v>
      </c>
      <c r="G30" s="106" t="s">
        <v>105</v>
      </c>
      <c r="H30" s="101" t="s">
        <v>105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11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12">
        <v>0</v>
      </c>
      <c r="W30" s="109">
        <v>0</v>
      </c>
      <c r="X30" s="109">
        <v>0</v>
      </c>
      <c r="Y30" s="109">
        <v>0</v>
      </c>
      <c r="Z30" s="112">
        <v>0</v>
      </c>
    </row>
    <row r="31" spans="1:26" ht="12.75" customHeight="1">
      <c r="A31" s="131" t="s">
        <v>90</v>
      </c>
      <c r="B31" s="131"/>
      <c r="C31" s="132"/>
      <c r="D31" s="171"/>
      <c r="E31" s="82" t="s">
        <v>103</v>
      </c>
      <c r="F31" s="89">
        <v>11</v>
      </c>
      <c r="G31" s="103">
        <v>11</v>
      </c>
      <c r="H31" s="90">
        <v>6</v>
      </c>
      <c r="I31" s="103">
        <v>1</v>
      </c>
      <c r="J31" s="109">
        <v>0</v>
      </c>
      <c r="K31" s="103">
        <v>1</v>
      </c>
      <c r="L31" s="109">
        <v>0</v>
      </c>
      <c r="M31" s="109">
        <v>0</v>
      </c>
      <c r="N31" s="109">
        <v>0</v>
      </c>
      <c r="O31" s="109">
        <v>0</v>
      </c>
      <c r="P31" s="111">
        <v>0</v>
      </c>
      <c r="Q31" s="109">
        <v>0</v>
      </c>
      <c r="R31" s="109">
        <v>0</v>
      </c>
      <c r="S31" s="109">
        <v>0</v>
      </c>
      <c r="T31" s="103">
        <v>3</v>
      </c>
      <c r="U31" s="109">
        <v>0</v>
      </c>
      <c r="V31" s="112">
        <v>0</v>
      </c>
      <c r="W31" s="109">
        <v>0</v>
      </c>
      <c r="X31" s="109">
        <v>0</v>
      </c>
      <c r="Y31" s="109">
        <v>0</v>
      </c>
      <c r="Z31" s="81">
        <v>5</v>
      </c>
    </row>
    <row r="32" spans="1:26" ht="12.75" customHeight="1">
      <c r="A32" s="149" t="s">
        <v>91</v>
      </c>
      <c r="B32" s="149"/>
      <c r="C32" s="132"/>
      <c r="D32" s="171"/>
      <c r="E32" s="82" t="s">
        <v>104</v>
      </c>
      <c r="F32" s="88">
        <v>2</v>
      </c>
      <c r="G32" s="104">
        <v>2</v>
      </c>
      <c r="H32" s="88">
        <v>1</v>
      </c>
      <c r="I32" s="104">
        <v>1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11">
        <v>0</v>
      </c>
      <c r="Q32" s="109">
        <v>0</v>
      </c>
      <c r="R32" s="109">
        <v>0</v>
      </c>
      <c r="S32" s="109">
        <v>0</v>
      </c>
      <c r="T32" s="111">
        <v>0</v>
      </c>
      <c r="U32" s="109">
        <v>0</v>
      </c>
      <c r="V32" s="116">
        <v>0</v>
      </c>
      <c r="W32" s="109">
        <v>0</v>
      </c>
      <c r="X32" s="109">
        <v>0</v>
      </c>
      <c r="Y32" s="109">
        <v>0</v>
      </c>
      <c r="Z32" s="81">
        <v>1</v>
      </c>
    </row>
    <row r="33" spans="1:26" ht="12.75" customHeight="1">
      <c r="A33" s="142" t="s">
        <v>92</v>
      </c>
      <c r="B33" s="142"/>
      <c r="C33" s="143"/>
      <c r="D33" s="143"/>
      <c r="E33" s="143"/>
      <c r="F33" s="26">
        <f>F6/F4*100</f>
        <v>49.79830384652034</v>
      </c>
      <c r="G33" s="13">
        <f aca="true" t="shared" si="1" ref="G33:Y33">G6/G4*100</f>
        <v>50.463725965422526</v>
      </c>
      <c r="H33" s="107">
        <f>H6/H4*100</f>
        <v>54.90459979415723</v>
      </c>
      <c r="I33" s="13">
        <f t="shared" si="1"/>
        <v>7.962529274004685</v>
      </c>
      <c r="J33" s="107">
        <f t="shared" si="1"/>
        <v>23.006416131989003</v>
      </c>
      <c r="K33" s="13">
        <f t="shared" si="1"/>
        <v>31.770512029611353</v>
      </c>
      <c r="L33" s="107">
        <f>L6/L4*100</f>
        <v>6.976744186046512</v>
      </c>
      <c r="M33" s="13">
        <f t="shared" si="1"/>
        <v>29.629629629629626</v>
      </c>
      <c r="N33" s="107">
        <f t="shared" si="1"/>
        <v>93.42105263157895</v>
      </c>
      <c r="O33" s="13">
        <f t="shared" si="1"/>
        <v>59.50704225352113</v>
      </c>
      <c r="P33" s="107">
        <f>P6/P4*100</f>
        <v>62.03208556149733</v>
      </c>
      <c r="Q33" s="13">
        <f t="shared" si="1"/>
        <v>67.74193548387096</v>
      </c>
      <c r="R33" s="13">
        <f t="shared" si="1"/>
        <v>63.42042755344418</v>
      </c>
      <c r="S33" s="13">
        <f>S6/S4*100</f>
        <v>11.11111111111111</v>
      </c>
      <c r="T33" s="13">
        <f t="shared" si="1"/>
        <v>10.391822827938672</v>
      </c>
      <c r="U33" s="13">
        <f t="shared" si="1"/>
        <v>73.68421052631578</v>
      </c>
      <c r="V33" s="26">
        <f t="shared" si="1"/>
        <v>11.524163568773234</v>
      </c>
      <c r="W33" s="13">
        <f t="shared" si="1"/>
        <v>13.09823677581864</v>
      </c>
      <c r="X33" s="13">
        <f t="shared" si="1"/>
        <v>3.389830508474576</v>
      </c>
      <c r="Y33" s="13">
        <f t="shared" si="1"/>
        <v>9.75609756097561</v>
      </c>
      <c r="Z33" s="85">
        <v>47.4828232354778</v>
      </c>
    </row>
    <row r="34" spans="1:26" ht="12.75" customHeight="1">
      <c r="A34" s="173" t="s">
        <v>93</v>
      </c>
      <c r="B34" s="173"/>
      <c r="C34" s="174"/>
      <c r="D34" s="174"/>
      <c r="E34" s="174"/>
      <c r="F34" s="113">
        <f>5426/F4*100</f>
        <v>17.234698091033255</v>
      </c>
      <c r="G34" s="113">
        <f>5271/G4*100</f>
        <v>17.03344643722734</v>
      </c>
      <c r="H34" s="113">
        <f>2918/H4*100</f>
        <v>11.550946085028897</v>
      </c>
      <c r="I34" s="113">
        <f>521/I4*100</f>
        <v>61.007025761124126</v>
      </c>
      <c r="J34" s="113">
        <f>628/J4*100</f>
        <v>57.56186984417965</v>
      </c>
      <c r="K34" s="113">
        <f>645/K4*100</f>
        <v>39.790252930289945</v>
      </c>
      <c r="L34" s="113">
        <f>60/L4*100</f>
        <v>69.76744186046511</v>
      </c>
      <c r="M34" s="113">
        <f>52/M4*100</f>
        <v>24.074074074074073</v>
      </c>
      <c r="N34" s="113">
        <f>1/N4*100</f>
        <v>1.3157894736842104</v>
      </c>
      <c r="O34" s="113">
        <f>1/O4*100</f>
        <v>0.35211267605633806</v>
      </c>
      <c r="P34" s="113">
        <f>35/P4*100</f>
        <v>18.71657754010695</v>
      </c>
      <c r="Q34" s="113">
        <f>10/Q4*100</f>
        <v>5.376344086021505</v>
      </c>
      <c r="R34" s="113">
        <f>18/R4*100</f>
        <v>4.275534441805226</v>
      </c>
      <c r="S34" s="113">
        <f>21/S4*100</f>
        <v>58.333333333333336</v>
      </c>
      <c r="T34" s="113">
        <f>360/T4*100</f>
        <v>61.32879045996593</v>
      </c>
      <c r="U34" s="110">
        <v>0</v>
      </c>
      <c r="V34" s="113">
        <f>155/V4*100</f>
        <v>28.810408921933085</v>
      </c>
      <c r="W34" s="113">
        <f>118/W4*100</f>
        <v>29.72292191435768</v>
      </c>
      <c r="X34" s="113">
        <f>17/X4*100</f>
        <v>28.8135593220339</v>
      </c>
      <c r="Y34" s="113">
        <f>20/Y4*100</f>
        <v>24.390243902439025</v>
      </c>
      <c r="Z34" s="114">
        <f>5664/Z4*100</f>
        <v>17.688944409743907</v>
      </c>
    </row>
    <row r="35" spans="1:3" ht="12.75" customHeight="1">
      <c r="A35" s="86"/>
      <c r="B35" s="86"/>
      <c r="C35" s="86"/>
    </row>
    <row r="39" ht="10.5">
      <c r="F39" s="108"/>
    </row>
  </sheetData>
  <mergeCells count="43">
    <mergeCell ref="A17:A24"/>
    <mergeCell ref="A13:D13"/>
    <mergeCell ref="A14:D14"/>
    <mergeCell ref="A15:D15"/>
    <mergeCell ref="A16:D16"/>
    <mergeCell ref="D9:E9"/>
    <mergeCell ref="V2:Y2"/>
    <mergeCell ref="B5:E5"/>
    <mergeCell ref="B6:D6"/>
    <mergeCell ref="B7:B12"/>
    <mergeCell ref="D10:E10"/>
    <mergeCell ref="A2:E3"/>
    <mergeCell ref="C12:E12"/>
    <mergeCell ref="Z2:Z3"/>
    <mergeCell ref="A4:D4"/>
    <mergeCell ref="A5:A12"/>
    <mergeCell ref="C7:C8"/>
    <mergeCell ref="D7:E7"/>
    <mergeCell ref="D8:E8"/>
    <mergeCell ref="C9:C10"/>
    <mergeCell ref="C11:E11"/>
    <mergeCell ref="F2:F3"/>
    <mergeCell ref="G2:U2"/>
    <mergeCell ref="A33:E33"/>
    <mergeCell ref="A34:E34"/>
    <mergeCell ref="C21:E21"/>
    <mergeCell ref="C22:E22"/>
    <mergeCell ref="C23:E23"/>
    <mergeCell ref="A26:A30"/>
    <mergeCell ref="C26:D26"/>
    <mergeCell ref="C27:E27"/>
    <mergeCell ref="C28:E28"/>
    <mergeCell ref="C29:E29"/>
    <mergeCell ref="B26:B30"/>
    <mergeCell ref="B17:D17"/>
    <mergeCell ref="A31:D31"/>
    <mergeCell ref="A32:D32"/>
    <mergeCell ref="C30:E30"/>
    <mergeCell ref="C18:E18"/>
    <mergeCell ref="C19:E19"/>
    <mergeCell ref="C20:E20"/>
    <mergeCell ref="C24:E24"/>
    <mergeCell ref="A25:D25"/>
  </mergeCells>
  <printOptions horizontalCentered="1"/>
  <pageMargins left="0.2" right="0.2" top="0.3937007874015748" bottom="0.5511811023622047" header="0.5118110236220472" footer="0.2362204724409449"/>
  <pageSetup firstPageNumber="34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2009-08-18T11:57:19Z</cp:lastPrinted>
  <dcterms:created xsi:type="dcterms:W3CDTF">2007-02-22T08:07:55Z</dcterms:created>
  <dcterms:modified xsi:type="dcterms:W3CDTF">2012-01-25T00:15:56Z</dcterms:modified>
  <cp:category/>
  <cp:version/>
  <cp:contentType/>
  <cp:contentStatus/>
</cp:coreProperties>
</file>